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theme/themeOverride1.xml" ContentType="application/vnd.openxmlformats-officedocument.themeOverride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ranetaya-my.sharepoint.com/personal/josjimenez_aya_go_cr/Documents/Documentos AYA Jose/Monitoreo Pozos/Monitoreo_Pac_Central-Guanacaste_DA-AYA-SENARA/"/>
    </mc:Choice>
  </mc:AlternateContent>
  <xr:revisionPtr revIDLastSave="248" documentId="13_ncr:1_{24E42ED0-575F-4B09-89EA-F06657B03AA7}" xr6:coauthVersionLast="47" xr6:coauthVersionMax="47" xr10:uidLastSave="{AA3D9F32-966F-4C94-BBF1-D347CF733A3D}"/>
  <bookViews>
    <workbookView xWindow="9510" yWindow="0" windowWidth="9780" windowHeight="10170" tabRatio="798" firstSheet="147" activeTab="148" xr2:uid="{00000000-000D-0000-FFFF-FFFF00000000}"/>
  </bookViews>
  <sheets>
    <sheet name="Enero 2013" sheetId="13" r:id="rId1"/>
    <sheet name="Febrero 2013" sheetId="14" r:id="rId2"/>
    <sheet name="Marzo 2013" sheetId="15" r:id="rId3"/>
    <sheet name="Abril 2013" sheetId="16" r:id="rId4"/>
    <sheet name="Mayo 2013" sheetId="17" r:id="rId5"/>
    <sheet name="Junio 2013" sheetId="18" r:id="rId6"/>
    <sheet name="Julio 2013" sheetId="19" r:id="rId7"/>
    <sheet name="Agosto 2013" sheetId="20" r:id="rId8"/>
    <sheet name="Setiembre 2013" sheetId="21" r:id="rId9"/>
    <sheet name="octubre 2013" sheetId="22" r:id="rId10"/>
    <sheet name="noviembre 2013" sheetId="46" r:id="rId11"/>
    <sheet name="diciembre 2013" sheetId="23" r:id="rId12"/>
    <sheet name="enero 2014" sheetId="24" r:id="rId13"/>
    <sheet name="febrero 2014" sheetId="25" r:id="rId14"/>
    <sheet name="abril 2014" sheetId="47" r:id="rId15"/>
    <sheet name="mayo 2014" sheetId="26" r:id="rId16"/>
    <sheet name="junio 2014" sheetId="27" r:id="rId17"/>
    <sheet name="julio 2014" sheetId="28" r:id="rId18"/>
    <sheet name="Agosto 2014" sheetId="31" r:id="rId19"/>
    <sheet name="Octubre 1 2014" sheetId="32" r:id="rId20"/>
    <sheet name="Octubre 2 2014" sheetId="33" r:id="rId21"/>
    <sheet name="Noviembre 2014" sheetId="34" r:id="rId22"/>
    <sheet name="Enero 2015" sheetId="35" r:id="rId23"/>
    <sheet name="Febrero 2015" sheetId="37" r:id="rId24"/>
    <sheet name="Marzo 2015" sheetId="39" r:id="rId25"/>
    <sheet name="Abril 2015" sheetId="42" r:id="rId26"/>
    <sheet name="Mayo 2015" sheetId="41" r:id="rId27"/>
    <sheet name="Junio 2015" sheetId="40" r:id="rId28"/>
    <sheet name="Julio 2015" sheetId="43" r:id="rId29"/>
    <sheet name="Agosto 2015" sheetId="44" r:id="rId30"/>
    <sheet name="Setiembre 2015" sheetId="45" r:id="rId31"/>
    <sheet name="Octubre 2015" sheetId="52" r:id="rId32"/>
    <sheet name="Noviembre 2015" sheetId="53" r:id="rId33"/>
    <sheet name="Diciembre 2015" sheetId="54" r:id="rId34"/>
    <sheet name="Enero 2016" sheetId="55" r:id="rId35"/>
    <sheet name="Febrero 2016" sheetId="56" r:id="rId36"/>
    <sheet name="Marzo 2016" sheetId="57" r:id="rId37"/>
    <sheet name="Abril 2016" sheetId="58" r:id="rId38"/>
    <sheet name="Mayo 2016" sheetId="59" r:id="rId39"/>
    <sheet name="Junio  2016" sheetId="60" r:id="rId40"/>
    <sheet name="Julio  2016" sheetId="61" r:id="rId41"/>
    <sheet name="Agosto 2016" sheetId="63" r:id="rId42"/>
    <sheet name="Setiembre 2016" sheetId="62" r:id="rId43"/>
    <sheet name="Octubre 2016" sheetId="64" r:id="rId44"/>
    <sheet name="Noviembre 2016" sheetId="65" r:id="rId45"/>
    <sheet name="Diciembre 2016" sheetId="66" r:id="rId46"/>
    <sheet name="Enero 2017" sheetId="67" r:id="rId47"/>
    <sheet name="Febrero 2017" sheetId="68" r:id="rId48"/>
    <sheet name="Marzo 2017" sheetId="69" r:id="rId49"/>
    <sheet name="Abril 2017" sheetId="70" r:id="rId50"/>
    <sheet name="Mayo 2017" sheetId="71" r:id="rId51"/>
    <sheet name="Junio 2017" sheetId="72" r:id="rId52"/>
    <sheet name="Julio 2017" sheetId="73" r:id="rId53"/>
    <sheet name="Agosto 2017" sheetId="74" r:id="rId54"/>
    <sheet name="Setiembre 2017" sheetId="75" r:id="rId55"/>
    <sheet name="Octubre 2017" sheetId="76" r:id="rId56"/>
    <sheet name="Noviembre 2017" sheetId="77" r:id="rId57"/>
    <sheet name="Diciembre 2017" sheetId="78" r:id="rId58"/>
    <sheet name="Enero 2018" sheetId="79" r:id="rId59"/>
    <sheet name="Febrero 2018" sheetId="80" r:id="rId60"/>
    <sheet name="Marzo 2018" sheetId="81" r:id="rId61"/>
    <sheet name="Abril 2018" sheetId="82" r:id="rId62"/>
    <sheet name="Mayo 2018" sheetId="83" r:id="rId63"/>
    <sheet name="Junio 2018" sheetId="84" r:id="rId64"/>
    <sheet name="Julio 2018" sheetId="85" r:id="rId65"/>
    <sheet name="Agosto 2018" sheetId="86" r:id="rId66"/>
    <sheet name="Setiembre 2018" sheetId="87" r:id="rId67"/>
    <sheet name="Octubre 2018" sheetId="88" r:id="rId68"/>
    <sheet name="Noviembre 2018" sheetId="89" r:id="rId69"/>
    <sheet name="Diciembre 2018" sheetId="90" r:id="rId70"/>
    <sheet name="Enero 2019" sheetId="91" r:id="rId71"/>
    <sheet name="Febrero 2019" sheetId="92" r:id="rId72"/>
    <sheet name="Marzo 2019" sheetId="93" r:id="rId73"/>
    <sheet name="Abril 2019" sheetId="94" r:id="rId74"/>
    <sheet name="Mayo 2019" sheetId="95" r:id="rId75"/>
    <sheet name="Junio 2019" sheetId="96" r:id="rId76"/>
    <sheet name="Julio 2019" sheetId="97" r:id="rId77"/>
    <sheet name="Agosto 2019" sheetId="98" r:id="rId78"/>
    <sheet name="Setiembre 2019" sheetId="99" r:id="rId79"/>
    <sheet name="Octubre 2019" sheetId="100" r:id="rId80"/>
    <sheet name="Noviembre 2019" sheetId="101" r:id="rId81"/>
    <sheet name="Diciembre 2019" sheetId="102" r:id="rId82"/>
    <sheet name="Enero 2020" sheetId="103" r:id="rId83"/>
    <sheet name="Febrero 2020" sheetId="104" r:id="rId84"/>
    <sheet name="Marzo 2020" sheetId="105" r:id="rId85"/>
    <sheet name="Abril 2020" sheetId="106" r:id="rId86"/>
    <sheet name="Mayo 2020" sheetId="107" r:id="rId87"/>
    <sheet name="Junio 2020" sheetId="108" r:id="rId88"/>
    <sheet name="Julio 2020" sheetId="109" r:id="rId89"/>
    <sheet name="Agosto 2020" sheetId="110" r:id="rId90"/>
    <sheet name="Setiembre 2020" sheetId="111" r:id="rId91"/>
    <sheet name="Octubre 2020" sheetId="112" r:id="rId92"/>
    <sheet name="Noviembre 2020" sheetId="113" r:id="rId93"/>
    <sheet name="Diciembre 2020" sheetId="114" r:id="rId94"/>
    <sheet name="Enero 2021" sheetId="115" r:id="rId95"/>
    <sheet name="Febrero 2021" sheetId="116" r:id="rId96"/>
    <sheet name="Marzo 2021" sheetId="117" r:id="rId97"/>
    <sheet name="Abril 2021" sheetId="118" r:id="rId98"/>
    <sheet name="Mayo 2021" sheetId="119" r:id="rId99"/>
    <sheet name="Junio 2021" sheetId="120" r:id="rId100"/>
    <sheet name="Julio 2021" sheetId="121" r:id="rId101"/>
    <sheet name="Agosto 2021" sheetId="122" r:id="rId102"/>
    <sheet name="Setiembre 2021" sheetId="123" r:id="rId103"/>
    <sheet name="Octubre 2021" sheetId="124" r:id="rId104"/>
    <sheet name="Noviembre 2021" sheetId="125" r:id="rId105"/>
    <sheet name="Diciembre 2021" sheetId="126" r:id="rId106"/>
    <sheet name="Enero 2022" sheetId="127" r:id="rId107"/>
    <sheet name="Febrero 2022" sheetId="128" r:id="rId108"/>
    <sheet name="Marzo 2022" sheetId="129" r:id="rId109"/>
    <sheet name="Abril 2022" sheetId="130" r:id="rId110"/>
    <sheet name="Mayo 2022" sheetId="131" r:id="rId111"/>
    <sheet name="Junio 2022" sheetId="132" r:id="rId112"/>
    <sheet name="Julio 2022" sheetId="133" r:id="rId113"/>
    <sheet name="Agosto 2022" sheetId="134" r:id="rId114"/>
    <sheet name="Setiembre 2022" sheetId="135" r:id="rId115"/>
    <sheet name="Octubre 2022" sheetId="136" r:id="rId116"/>
    <sheet name="Noviembre 2022" sheetId="137" r:id="rId117"/>
    <sheet name="Diciembre 2022" sheetId="138" r:id="rId118"/>
    <sheet name="Enero 2023" sheetId="139" r:id="rId119"/>
    <sheet name="Febrero 2023" sheetId="140" r:id="rId120"/>
    <sheet name="Marzo 2023" sheetId="141" r:id="rId121"/>
    <sheet name="Abril 2023" sheetId="142" r:id="rId122"/>
    <sheet name="Mayo 2023" sheetId="143" r:id="rId123"/>
    <sheet name="Junio 2023" sheetId="144" r:id="rId124"/>
    <sheet name="Julio 2023" sheetId="145" r:id="rId125"/>
    <sheet name="Agosto 2023" sheetId="146" r:id="rId126"/>
    <sheet name="Setiembre 2023" sheetId="147" r:id="rId127"/>
    <sheet name="Octubre 2023" sheetId="148" r:id="rId128"/>
    <sheet name="Noviembre 2023" sheetId="149" r:id="rId129"/>
    <sheet name="Diciembre 2023" sheetId="150" r:id="rId130"/>
    <sheet name="Enero 2024" sheetId="151" r:id="rId131"/>
    <sheet name="Febrero 2024" sheetId="152" r:id="rId132"/>
    <sheet name="Marzo 2024" sheetId="153" r:id="rId133"/>
    <sheet name="Abril 2024" sheetId="154" r:id="rId134"/>
    <sheet name="Mayo 2024" sheetId="155" r:id="rId135"/>
    <sheet name="Junio 2024" sheetId="156" r:id="rId136"/>
    <sheet name="Julio 2024" sheetId="157" r:id="rId137"/>
    <sheet name="Agosto 2024" sheetId="158" r:id="rId138"/>
    <sheet name="Setiembre 2024" sheetId="159" r:id="rId139"/>
    <sheet name="Octubre 2024" sheetId="160" r:id="rId140"/>
    <sheet name="Noviembre 2024" sheetId="161" r:id="rId141"/>
    <sheet name="Diciembre 2024" sheetId="162" r:id="rId142"/>
    <sheet name="Enero 2025" sheetId="163" r:id="rId143"/>
    <sheet name="Febrero 2025" sheetId="164" r:id="rId144"/>
    <sheet name="Marzo 2025" sheetId="165" r:id="rId145"/>
    <sheet name="Abril 2025" sheetId="166" r:id="rId146"/>
    <sheet name="Datos totales" sheetId="48" r:id="rId147"/>
    <sheet name="Datos para Graficos" sheetId="50" r:id="rId148"/>
    <sheet name="Graficos" sheetId="51" r:id="rId149"/>
    <sheet name="PARA GIRA" sheetId="38" r:id="rId150"/>
  </sheets>
  <definedNames>
    <definedName name="_xlnm.Print_Area" localSheetId="3">'Abril 2013'!$A$1:$L$40</definedName>
    <definedName name="_xlnm.Print_Area" localSheetId="14">'abril 2014'!$A$1:$L$44</definedName>
    <definedName name="_xlnm.Print_Area" localSheetId="25">'Abril 2015'!$A$1:$L$44</definedName>
    <definedName name="_xlnm.Print_Area" localSheetId="37">'Abril 2016'!$A$1:$L$44</definedName>
    <definedName name="_xlnm.Print_Area" localSheetId="7">'Agosto 2013'!$A$1:$L$43</definedName>
    <definedName name="_xlnm.Print_Area" localSheetId="18">'Agosto 2014'!$A$1:$L$44</definedName>
    <definedName name="_xlnm.Print_Area" localSheetId="29">'Agosto 2015'!$A$1:$L$44</definedName>
    <definedName name="_xlnm.Print_Area" localSheetId="41">'Agosto 2016'!$A$1:$L$44</definedName>
    <definedName name="_xlnm.Print_Area" localSheetId="11">'diciembre 2013'!$A$1:$L$44</definedName>
    <definedName name="_xlnm.Print_Area" localSheetId="33">'Diciembre 2015'!$A$1:$L$44</definedName>
    <definedName name="_xlnm.Print_Area" localSheetId="0">'Enero 2013'!$A$1:$L$35</definedName>
    <definedName name="_xlnm.Print_Area" localSheetId="12">'enero 2014'!$A$1:$L$44</definedName>
    <definedName name="_xlnm.Print_Area" localSheetId="22">'Enero 2015'!$A$1:$L$44</definedName>
    <definedName name="_xlnm.Print_Area" localSheetId="34">'Enero 2016'!$A$1:$L$44</definedName>
    <definedName name="_xlnm.Print_Area" localSheetId="1">'Febrero 2013'!$A$1:$L$40</definedName>
    <definedName name="_xlnm.Print_Area" localSheetId="13">'febrero 2014'!$A$1:$L$44</definedName>
    <definedName name="_xlnm.Print_Area" localSheetId="23">'Febrero 2015'!$A$1:$L$44</definedName>
    <definedName name="_xlnm.Print_Area" localSheetId="35">'Febrero 2016'!$A$1:$L$44</definedName>
    <definedName name="_xlnm.Print_Area" localSheetId="148">Graficos!$A$1:$L$649</definedName>
    <definedName name="_xlnm.Print_Area" localSheetId="40">'Julio  2016'!$A$1:$L$44</definedName>
    <definedName name="_xlnm.Print_Area" localSheetId="6">'Julio 2013'!$A$1:$L$43</definedName>
    <definedName name="_xlnm.Print_Area" localSheetId="17">'julio 2014'!$A$1:$L$44</definedName>
    <definedName name="_xlnm.Print_Area" localSheetId="28">'Julio 2015'!$A$1:$L$44</definedName>
    <definedName name="_xlnm.Print_Area" localSheetId="39">'Junio  2016'!$A$1:$L$44</definedName>
    <definedName name="_xlnm.Print_Area" localSheetId="5">'Junio 2013'!$A$1:$L$40</definedName>
    <definedName name="_xlnm.Print_Area" localSheetId="16">'junio 2014'!$A$1:$L$44</definedName>
    <definedName name="_xlnm.Print_Area" localSheetId="27">'Junio 2015'!$A$1:$L$44</definedName>
    <definedName name="_xlnm.Print_Area" localSheetId="2">'Marzo 2013'!$A$1:$L$40</definedName>
    <definedName name="_xlnm.Print_Area" localSheetId="24">'Marzo 2015'!$A$1:$L$44</definedName>
    <definedName name="_xlnm.Print_Area" localSheetId="36">'Marzo 2016'!$A$1:$L$44</definedName>
    <definedName name="_xlnm.Print_Area" localSheetId="4">'Mayo 2013'!$A$1:$L$40</definedName>
    <definedName name="_xlnm.Print_Area" localSheetId="15">'mayo 2014'!$A$1:$L$44</definedName>
    <definedName name="_xlnm.Print_Area" localSheetId="26">'Mayo 2015'!$A$1:$L$44</definedName>
    <definedName name="_xlnm.Print_Area" localSheetId="38">'Mayo 2016'!$A$1:$L$44</definedName>
    <definedName name="_xlnm.Print_Area" localSheetId="10">'noviembre 2013'!$A$1:$L$44</definedName>
    <definedName name="_xlnm.Print_Area" localSheetId="21">'Noviembre 2014'!$A$1:$L$44</definedName>
    <definedName name="_xlnm.Print_Area" localSheetId="32">'Noviembre 2015'!$A$1:$L$44</definedName>
    <definedName name="_xlnm.Print_Area" localSheetId="19">'Octubre 1 2014'!$A$1:$L$44</definedName>
    <definedName name="_xlnm.Print_Area" localSheetId="20">'Octubre 2 2014'!$A$1:$L$44</definedName>
    <definedName name="_xlnm.Print_Area" localSheetId="9">'octubre 2013'!$A$1:$L$43</definedName>
    <definedName name="_xlnm.Print_Area" localSheetId="31">'Octubre 2015'!$A$1:$L$44</definedName>
    <definedName name="_xlnm.Print_Area" localSheetId="149">'PARA GIRA'!$A$1:$J$44</definedName>
    <definedName name="_xlnm.Print_Area" localSheetId="8">'Setiembre 2013'!$A$1:$L$43</definedName>
    <definedName name="_xlnm.Print_Area" localSheetId="30">'Setiembre 2015'!$A$1:$L$44</definedName>
    <definedName name="_xlnm.Print_Area" localSheetId="42">'Setiembre 2016'!$A$1:$L$44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Y70" i="50" l="1"/>
  <c r="EY73" i="50"/>
  <c r="EY75" i="50"/>
  <c r="EY77" i="50"/>
  <c r="EY78" i="50"/>
  <c r="EY81" i="50"/>
  <c r="EY83" i="50"/>
  <c r="EY84" i="50"/>
  <c r="EY69" i="50"/>
  <c r="EY67" i="50"/>
  <c r="EY64" i="50"/>
  <c r="EY58" i="50"/>
  <c r="EY60" i="50"/>
  <c r="EY62" i="50"/>
  <c r="EY55" i="50"/>
  <c r="EY41" i="50"/>
  <c r="EY43" i="50"/>
  <c r="EY44" i="50"/>
  <c r="EY46" i="50"/>
  <c r="EY49" i="50"/>
  <c r="EY21" i="50"/>
  <c r="EY23" i="50"/>
  <c r="EY24" i="50"/>
  <c r="EY26" i="50"/>
  <c r="EY27" i="50"/>
  <c r="EY28" i="50"/>
  <c r="EY29" i="50"/>
  <c r="EY30" i="50"/>
  <c r="EY33" i="50"/>
  <c r="EY34" i="50"/>
  <c r="EY36" i="50"/>
  <c r="EY39" i="50"/>
  <c r="EY15" i="50"/>
  <c r="EY17" i="50"/>
  <c r="EY18" i="50"/>
  <c r="EY5" i="50"/>
  <c r="EY9" i="50"/>
  <c r="EY11" i="50"/>
  <c r="EY13" i="50"/>
  <c r="EZ5" i="48"/>
  <c r="EZ7" i="48"/>
  <c r="EZ8" i="48"/>
  <c r="EZ9" i="48"/>
  <c r="EZ10" i="48"/>
  <c r="EZ11" i="48"/>
  <c r="EZ12" i="48"/>
  <c r="EZ13" i="48"/>
  <c r="EZ14" i="48"/>
  <c r="EZ15" i="48"/>
  <c r="EZ16" i="48"/>
  <c r="EZ17" i="48"/>
  <c r="EZ18" i="48"/>
  <c r="EZ19" i="48"/>
  <c r="EZ20" i="48"/>
  <c r="EZ21" i="48"/>
  <c r="EZ22" i="48"/>
  <c r="EZ23" i="48"/>
  <c r="EZ24" i="48"/>
  <c r="EZ25" i="48"/>
  <c r="EZ26" i="48"/>
  <c r="EZ27" i="48"/>
  <c r="EZ28" i="48"/>
  <c r="EZ29" i="48"/>
  <c r="EZ30" i="48"/>
  <c r="EZ31" i="48"/>
  <c r="EZ32" i="48"/>
  <c r="EZ33" i="48"/>
  <c r="EZ36" i="48"/>
  <c r="EZ37" i="48"/>
  <c r="EZ38" i="48"/>
  <c r="EZ39" i="48"/>
  <c r="EZ40" i="48"/>
  <c r="EZ41" i="48"/>
  <c r="EZ42" i="48"/>
  <c r="EZ43" i="48"/>
  <c r="EZ44" i="48"/>
  <c r="EZ45" i="48"/>
  <c r="EZ46" i="48"/>
  <c r="EZ47" i="48"/>
  <c r="EZ48" i="48"/>
  <c r="EZ49" i="48"/>
  <c r="EZ50" i="48"/>
  <c r="EZ51" i="48"/>
  <c r="EZ4" i="48"/>
  <c r="L53" i="166"/>
  <c r="K53" i="166"/>
  <c r="L52" i="166"/>
  <c r="K52" i="166"/>
  <c r="L51" i="166"/>
  <c r="K51" i="166"/>
  <c r="L50" i="166"/>
  <c r="K50" i="166"/>
  <c r="L49" i="166"/>
  <c r="K49" i="166"/>
  <c r="L48" i="166"/>
  <c r="K48" i="166"/>
  <c r="L47" i="166"/>
  <c r="K47" i="166"/>
  <c r="L46" i="166"/>
  <c r="K46" i="166"/>
  <c r="L45" i="166"/>
  <c r="K45" i="166"/>
  <c r="L44" i="166"/>
  <c r="K44" i="166"/>
  <c r="L43" i="166"/>
  <c r="K43" i="166"/>
  <c r="L41" i="166"/>
  <c r="K41" i="166"/>
  <c r="L40" i="166"/>
  <c r="K40" i="166"/>
  <c r="L39" i="166"/>
  <c r="K39" i="166"/>
  <c r="L38" i="166"/>
  <c r="K38" i="166"/>
  <c r="L37" i="166"/>
  <c r="K37" i="166"/>
  <c r="L36" i="166"/>
  <c r="K36" i="166"/>
  <c r="L35" i="166"/>
  <c r="K35" i="166"/>
  <c r="L34" i="166"/>
  <c r="K34" i="166"/>
  <c r="L33" i="166"/>
  <c r="K33" i="166"/>
  <c r="L32" i="166"/>
  <c r="K32" i="166"/>
  <c r="L31" i="166"/>
  <c r="K31" i="166"/>
  <c r="L30" i="166"/>
  <c r="K30" i="166"/>
  <c r="L29" i="166"/>
  <c r="K29" i="166"/>
  <c r="L28" i="166"/>
  <c r="K28" i="166"/>
  <c r="L27" i="166"/>
  <c r="K27" i="166"/>
  <c r="L26" i="166"/>
  <c r="K26" i="166"/>
  <c r="L24" i="166"/>
  <c r="K24" i="166"/>
  <c r="L23" i="166"/>
  <c r="K23" i="166"/>
  <c r="L22" i="166"/>
  <c r="K22" i="166"/>
  <c r="L21" i="166"/>
  <c r="K21" i="166"/>
  <c r="L20" i="166"/>
  <c r="K20" i="166"/>
  <c r="L19" i="166"/>
  <c r="K19" i="166"/>
  <c r="L18" i="166"/>
  <c r="K18" i="166"/>
  <c r="L17" i="166"/>
  <c r="K17" i="166"/>
  <c r="L15" i="166"/>
  <c r="K15" i="166"/>
  <c r="L14" i="166"/>
  <c r="K14" i="166"/>
  <c r="L13" i="166"/>
  <c r="K13" i="166"/>
  <c r="L11" i="166"/>
  <c r="K11" i="166"/>
  <c r="L10" i="166"/>
  <c r="K10" i="166"/>
  <c r="L9" i="166"/>
  <c r="K9" i="166"/>
  <c r="L8" i="166"/>
  <c r="K8" i="166"/>
  <c r="L6" i="166"/>
  <c r="K6" i="166"/>
  <c r="L5" i="166"/>
  <c r="K5" i="166"/>
  <c r="EX70" i="50"/>
  <c r="EX73" i="50"/>
  <c r="EX75" i="50"/>
  <c r="EX77" i="50"/>
  <c r="EX78" i="50"/>
  <c r="EX81" i="50"/>
  <c r="EX83" i="50"/>
  <c r="EX84" i="50"/>
  <c r="EX62" i="50"/>
  <c r="EX65" i="50"/>
  <c r="EX67" i="50"/>
  <c r="EX60" i="50"/>
  <c r="EX58" i="50"/>
  <c r="EX36" i="50"/>
  <c r="EX39" i="50"/>
  <c r="EX41" i="50"/>
  <c r="EX43" i="50"/>
  <c r="EX44" i="50"/>
  <c r="EX46" i="50"/>
  <c r="EX49" i="50"/>
  <c r="EX34" i="50"/>
  <c r="EX5" i="50"/>
  <c r="EX9" i="50"/>
  <c r="EX11" i="50"/>
  <c r="EX13" i="50"/>
  <c r="EX15" i="50"/>
  <c r="EX17" i="50"/>
  <c r="EX19" i="50"/>
  <c r="EX20" i="50"/>
  <c r="EX21" i="50"/>
  <c r="EX23" i="50"/>
  <c r="EX24" i="50"/>
  <c r="EX26" i="50"/>
  <c r="EX27" i="50"/>
  <c r="EX28" i="50"/>
  <c r="EX29" i="50"/>
  <c r="EX30" i="50"/>
  <c r="EX33" i="50"/>
  <c r="EY5" i="48"/>
  <c r="EY7" i="48"/>
  <c r="EY8" i="48"/>
  <c r="EY9" i="48"/>
  <c r="EY10" i="48"/>
  <c r="EY11" i="48"/>
  <c r="EY12" i="48"/>
  <c r="EY13" i="48"/>
  <c r="EY14" i="48"/>
  <c r="EY15" i="48"/>
  <c r="EY16" i="48"/>
  <c r="EY17" i="48"/>
  <c r="EY18" i="48"/>
  <c r="EY19" i="48"/>
  <c r="EY20" i="48"/>
  <c r="EY21" i="48"/>
  <c r="EY22" i="48"/>
  <c r="EY23" i="48"/>
  <c r="EY24" i="48"/>
  <c r="EY25" i="48"/>
  <c r="EY26" i="48"/>
  <c r="EY27" i="48"/>
  <c r="EY28" i="48"/>
  <c r="EY29" i="48"/>
  <c r="EY30" i="48"/>
  <c r="EY31" i="48"/>
  <c r="EY32" i="48"/>
  <c r="EY33" i="48"/>
  <c r="EY37" i="48"/>
  <c r="EY38" i="48"/>
  <c r="EY39" i="48"/>
  <c r="EY40" i="48"/>
  <c r="EY41" i="48"/>
  <c r="EY42" i="48"/>
  <c r="EY44" i="48"/>
  <c r="EY45" i="48"/>
  <c r="EY46" i="48"/>
  <c r="EY47" i="48"/>
  <c r="EY48" i="48"/>
  <c r="EY49" i="48"/>
  <c r="EY50" i="48"/>
  <c r="EY51" i="48"/>
  <c r="EY4" i="48"/>
  <c r="L53" i="165"/>
  <c r="K53" i="165"/>
  <c r="L52" i="165"/>
  <c r="K52" i="165"/>
  <c r="L51" i="165"/>
  <c r="K51" i="165"/>
  <c r="L50" i="165"/>
  <c r="K50" i="165"/>
  <c r="L49" i="165"/>
  <c r="K49" i="165"/>
  <c r="L48" i="165"/>
  <c r="K48" i="165"/>
  <c r="L47" i="165"/>
  <c r="K47" i="165"/>
  <c r="L46" i="165"/>
  <c r="K46" i="165"/>
  <c r="L45" i="165"/>
  <c r="K45" i="165"/>
  <c r="L44" i="165"/>
  <c r="K44" i="165"/>
  <c r="L43" i="165"/>
  <c r="K43" i="165"/>
  <c r="L41" i="165"/>
  <c r="K41" i="165"/>
  <c r="L40" i="165"/>
  <c r="K40" i="165"/>
  <c r="L39" i="165"/>
  <c r="K39" i="165"/>
  <c r="L38" i="165"/>
  <c r="K38" i="165"/>
  <c r="L37" i="165"/>
  <c r="K37" i="165"/>
  <c r="L36" i="165"/>
  <c r="K36" i="165"/>
  <c r="L35" i="165"/>
  <c r="K35" i="165"/>
  <c r="L34" i="165"/>
  <c r="K34" i="165"/>
  <c r="L33" i="165"/>
  <c r="K33" i="165"/>
  <c r="L32" i="165"/>
  <c r="K32" i="165"/>
  <c r="L31" i="165"/>
  <c r="K31" i="165"/>
  <c r="L30" i="165"/>
  <c r="K30" i="165"/>
  <c r="L29" i="165"/>
  <c r="K29" i="165"/>
  <c r="L28" i="165"/>
  <c r="K28" i="165"/>
  <c r="L27" i="165"/>
  <c r="K27" i="165"/>
  <c r="L26" i="165"/>
  <c r="K26" i="165"/>
  <c r="L24" i="165"/>
  <c r="K24" i="165"/>
  <c r="L23" i="165"/>
  <c r="K23" i="165"/>
  <c r="L22" i="165"/>
  <c r="K22" i="165"/>
  <c r="L21" i="165"/>
  <c r="K21" i="165"/>
  <c r="L20" i="165"/>
  <c r="K20" i="165"/>
  <c r="L19" i="165"/>
  <c r="K19" i="165"/>
  <c r="L18" i="165"/>
  <c r="K18" i="165"/>
  <c r="L17" i="165"/>
  <c r="K17" i="165"/>
  <c r="L15" i="165"/>
  <c r="K15" i="165"/>
  <c r="L14" i="165"/>
  <c r="K14" i="165"/>
  <c r="L13" i="165"/>
  <c r="K13" i="165"/>
  <c r="L11" i="165"/>
  <c r="K11" i="165"/>
  <c r="L10" i="165"/>
  <c r="K10" i="165"/>
  <c r="L9" i="165"/>
  <c r="K9" i="165"/>
  <c r="L8" i="165"/>
  <c r="K8" i="165"/>
  <c r="L6" i="165"/>
  <c r="K6" i="165"/>
  <c r="L5" i="165"/>
  <c r="K5" i="165"/>
  <c r="EZ34" i="48" l="1"/>
  <c r="EY51" i="50" s="1"/>
  <c r="EZ35" i="48"/>
  <c r="EY54" i="50" s="1"/>
  <c r="EY35" i="48"/>
  <c r="EX54" i="50" s="1"/>
  <c r="EY34" i="48"/>
  <c r="EX51" i="50" s="1"/>
  <c r="EW78" i="50" l="1"/>
  <c r="EW81" i="50"/>
  <c r="EW83" i="50"/>
  <c r="EW84" i="50"/>
  <c r="EW62" i="50"/>
  <c r="EW65" i="50"/>
  <c r="EW67" i="50"/>
  <c r="EW69" i="50"/>
  <c r="EW70" i="50"/>
  <c r="EW73" i="50"/>
  <c r="EW75" i="50"/>
  <c r="EW77" i="50"/>
  <c r="EW55" i="50"/>
  <c r="EW58" i="50"/>
  <c r="EW49" i="50"/>
  <c r="EW51" i="50"/>
  <c r="EW54" i="50"/>
  <c r="EW43" i="50"/>
  <c r="EW44" i="50"/>
  <c r="EW46" i="50"/>
  <c r="EW35" i="50"/>
  <c r="EW36" i="50"/>
  <c r="EW39" i="50"/>
  <c r="EW41" i="50"/>
  <c r="EW19" i="50"/>
  <c r="EW20" i="50"/>
  <c r="EW21" i="50"/>
  <c r="EW23" i="50"/>
  <c r="EW24" i="50"/>
  <c r="EW26" i="50"/>
  <c r="EW27" i="50"/>
  <c r="EW28" i="50"/>
  <c r="EW29" i="50"/>
  <c r="EW30" i="50"/>
  <c r="EW32" i="50"/>
  <c r="EW9" i="50"/>
  <c r="EW11" i="50"/>
  <c r="EW13" i="50"/>
  <c r="EW15" i="50"/>
  <c r="EW17" i="50"/>
  <c r="EW5" i="50"/>
  <c r="EX5" i="48"/>
  <c r="EX7" i="48"/>
  <c r="EX8" i="48"/>
  <c r="EX9" i="48"/>
  <c r="EX10" i="48"/>
  <c r="EX11" i="48"/>
  <c r="EX12" i="48"/>
  <c r="EX13" i="48"/>
  <c r="EX14" i="48"/>
  <c r="EX15" i="48"/>
  <c r="EX16" i="48"/>
  <c r="EX17" i="48"/>
  <c r="EX18" i="48"/>
  <c r="EX19" i="48"/>
  <c r="EX20" i="48"/>
  <c r="EX21" i="48"/>
  <c r="EX22" i="48"/>
  <c r="EX23" i="48"/>
  <c r="EX24" i="48"/>
  <c r="EX25" i="48"/>
  <c r="EX26" i="48"/>
  <c r="EX27" i="48"/>
  <c r="EX28" i="48"/>
  <c r="EX29" i="48"/>
  <c r="EX30" i="48"/>
  <c r="EX31" i="48"/>
  <c r="EX32" i="48"/>
  <c r="EX33" i="48"/>
  <c r="EX36" i="48"/>
  <c r="EX37" i="48"/>
  <c r="EX39" i="48"/>
  <c r="EX40" i="48"/>
  <c r="EX41" i="48"/>
  <c r="EX42" i="48"/>
  <c r="EX43" i="48"/>
  <c r="EX44" i="48"/>
  <c r="EX45" i="48"/>
  <c r="EX46" i="48"/>
  <c r="EX47" i="48"/>
  <c r="EX48" i="48"/>
  <c r="EX49" i="48"/>
  <c r="EX50" i="48"/>
  <c r="EX51" i="48"/>
  <c r="EX4" i="48"/>
  <c r="L53" i="164"/>
  <c r="K53" i="164"/>
  <c r="L52" i="164"/>
  <c r="K52" i="164"/>
  <c r="L51" i="164"/>
  <c r="K51" i="164"/>
  <c r="L50" i="164"/>
  <c r="K50" i="164"/>
  <c r="L49" i="164"/>
  <c r="K49" i="164"/>
  <c r="L48" i="164"/>
  <c r="K48" i="164"/>
  <c r="L47" i="164"/>
  <c r="K47" i="164"/>
  <c r="L46" i="164"/>
  <c r="K46" i="164"/>
  <c r="L45" i="164"/>
  <c r="K45" i="164"/>
  <c r="L44" i="164"/>
  <c r="K44" i="164"/>
  <c r="L43" i="164"/>
  <c r="K43" i="164"/>
  <c r="L41" i="164"/>
  <c r="K41" i="164"/>
  <c r="L40" i="164"/>
  <c r="K40" i="164"/>
  <c r="L39" i="164"/>
  <c r="K39" i="164"/>
  <c r="L38" i="164"/>
  <c r="K38" i="164"/>
  <c r="L37" i="164"/>
  <c r="K37" i="164"/>
  <c r="L36" i="164"/>
  <c r="K36" i="164"/>
  <c r="L35" i="164"/>
  <c r="K35" i="164"/>
  <c r="L34" i="164"/>
  <c r="K34" i="164"/>
  <c r="L33" i="164"/>
  <c r="K33" i="164"/>
  <c r="L32" i="164"/>
  <c r="K32" i="164"/>
  <c r="L31" i="164"/>
  <c r="K31" i="164"/>
  <c r="L30" i="164"/>
  <c r="K30" i="164"/>
  <c r="L29" i="164"/>
  <c r="K29" i="164"/>
  <c r="L28" i="164"/>
  <c r="K28" i="164"/>
  <c r="L27" i="164"/>
  <c r="K27" i="164"/>
  <c r="L26" i="164"/>
  <c r="K26" i="164"/>
  <c r="L24" i="164"/>
  <c r="K24" i="164"/>
  <c r="L23" i="164"/>
  <c r="K23" i="164"/>
  <c r="L22" i="164"/>
  <c r="K22" i="164"/>
  <c r="L21" i="164"/>
  <c r="K21" i="164"/>
  <c r="L20" i="164"/>
  <c r="K20" i="164"/>
  <c r="L19" i="164"/>
  <c r="K19" i="164"/>
  <c r="L18" i="164"/>
  <c r="K18" i="164"/>
  <c r="L17" i="164"/>
  <c r="K17" i="164"/>
  <c r="L15" i="164"/>
  <c r="K15" i="164"/>
  <c r="L14" i="164"/>
  <c r="K14" i="164"/>
  <c r="L13" i="164"/>
  <c r="K13" i="164"/>
  <c r="L11" i="164"/>
  <c r="K11" i="164"/>
  <c r="L10" i="164"/>
  <c r="K10" i="164"/>
  <c r="L9" i="164"/>
  <c r="K9" i="164"/>
  <c r="L8" i="164"/>
  <c r="K8" i="164"/>
  <c r="L6" i="164"/>
  <c r="K6" i="164"/>
  <c r="L5" i="164"/>
  <c r="K5" i="164"/>
  <c r="EV83" i="50"/>
  <c r="EV84" i="50"/>
  <c r="EV78" i="50"/>
  <c r="EV81" i="50"/>
  <c r="EV55" i="50"/>
  <c r="EV58" i="50"/>
  <c r="EV60" i="50"/>
  <c r="EV62" i="50"/>
  <c r="EV65" i="50"/>
  <c r="EV67" i="50"/>
  <c r="EV69" i="50"/>
  <c r="EV70" i="50"/>
  <c r="EV73" i="50"/>
  <c r="EV75" i="50"/>
  <c r="EV76" i="50"/>
  <c r="EV49" i="50"/>
  <c r="EV51" i="50"/>
  <c r="EV54" i="50"/>
  <c r="EV43" i="50"/>
  <c r="EV36" i="50"/>
  <c r="EV40" i="50"/>
  <c r="EV35" i="50"/>
  <c r="EV20" i="50"/>
  <c r="EV21" i="50"/>
  <c r="EV23" i="50"/>
  <c r="EV24" i="50"/>
  <c r="EV26" i="50"/>
  <c r="EV27" i="50"/>
  <c r="EV28" i="50"/>
  <c r="EV29" i="50"/>
  <c r="EV30" i="50"/>
  <c r="EV33" i="50"/>
  <c r="EV19" i="50"/>
  <c r="EV13" i="50"/>
  <c r="EV15" i="50"/>
  <c r="EV16" i="50"/>
  <c r="EV5" i="50"/>
  <c r="EV8" i="50"/>
  <c r="EV9" i="50"/>
  <c r="EV11" i="50"/>
  <c r="EW5" i="48"/>
  <c r="EW6" i="48"/>
  <c r="EW7" i="48"/>
  <c r="EW8" i="48"/>
  <c r="EW9" i="48"/>
  <c r="EW10" i="48"/>
  <c r="EW11" i="48"/>
  <c r="EW12" i="48"/>
  <c r="EW13" i="48"/>
  <c r="EW14" i="48"/>
  <c r="EW15" i="48"/>
  <c r="EW16" i="48"/>
  <c r="EW17" i="48"/>
  <c r="EW18" i="48"/>
  <c r="EW19" i="48"/>
  <c r="EW20" i="48"/>
  <c r="EW21" i="48"/>
  <c r="EW22" i="48"/>
  <c r="EW23" i="48"/>
  <c r="EW24" i="48"/>
  <c r="EW25" i="48"/>
  <c r="EW26" i="48"/>
  <c r="EW28" i="48"/>
  <c r="EW29" i="48"/>
  <c r="EW32" i="48"/>
  <c r="EW33" i="48"/>
  <c r="EW34" i="48"/>
  <c r="EW35" i="48"/>
  <c r="EW36" i="48"/>
  <c r="EW37" i="48"/>
  <c r="EW38" i="48"/>
  <c r="EW39" i="48"/>
  <c r="EW40" i="48"/>
  <c r="EW41" i="48"/>
  <c r="EW42" i="48"/>
  <c r="EW43" i="48"/>
  <c r="EW44" i="48"/>
  <c r="EW45" i="48"/>
  <c r="EW46" i="48"/>
  <c r="EW47" i="48"/>
  <c r="EW48" i="48"/>
  <c r="EW49" i="48"/>
  <c r="EW50" i="48"/>
  <c r="EW51" i="48"/>
  <c r="EW4" i="48"/>
  <c r="L53" i="163"/>
  <c r="K53" i="163"/>
  <c r="L52" i="163"/>
  <c r="K52" i="163"/>
  <c r="L51" i="163"/>
  <c r="K51" i="163"/>
  <c r="L50" i="163"/>
  <c r="K50" i="163"/>
  <c r="L49" i="163"/>
  <c r="K49" i="163"/>
  <c r="L48" i="163"/>
  <c r="K48" i="163"/>
  <c r="L47" i="163"/>
  <c r="K47" i="163"/>
  <c r="L46" i="163"/>
  <c r="K46" i="163"/>
  <c r="L45" i="163"/>
  <c r="K45" i="163"/>
  <c r="L44" i="163"/>
  <c r="K44" i="163"/>
  <c r="L43" i="163"/>
  <c r="K43" i="163"/>
  <c r="L41" i="163"/>
  <c r="K41" i="163"/>
  <c r="L40" i="163"/>
  <c r="K40" i="163"/>
  <c r="L39" i="163"/>
  <c r="K39" i="163"/>
  <c r="L38" i="163"/>
  <c r="K38" i="163"/>
  <c r="L37" i="163"/>
  <c r="K37" i="163"/>
  <c r="L36" i="163"/>
  <c r="K36" i="163"/>
  <c r="L35" i="163"/>
  <c r="K35" i="163"/>
  <c r="L34" i="163"/>
  <c r="K34" i="163"/>
  <c r="L33" i="163"/>
  <c r="EW31" i="48" s="1"/>
  <c r="EV47" i="50" s="1"/>
  <c r="K33" i="163"/>
  <c r="L32" i="163"/>
  <c r="K32" i="163"/>
  <c r="L31" i="163"/>
  <c r="K31" i="163"/>
  <c r="L30" i="163"/>
  <c r="K30" i="163"/>
  <c r="L29" i="163"/>
  <c r="EW27" i="48" s="1"/>
  <c r="EV39" i="50" s="1"/>
  <c r="K29" i="163"/>
  <c r="L28" i="163"/>
  <c r="K28" i="163"/>
  <c r="L27" i="163"/>
  <c r="K27" i="163"/>
  <c r="L26" i="163"/>
  <c r="K26" i="163"/>
  <c r="L24" i="163"/>
  <c r="K24" i="163"/>
  <c r="L23" i="163"/>
  <c r="K23" i="163"/>
  <c r="L22" i="163"/>
  <c r="K22" i="163"/>
  <c r="L21" i="163"/>
  <c r="K21" i="163"/>
  <c r="L20" i="163"/>
  <c r="K20" i="163"/>
  <c r="L19" i="163"/>
  <c r="K19" i="163"/>
  <c r="L18" i="163"/>
  <c r="K18" i="163"/>
  <c r="L17" i="163"/>
  <c r="K17" i="163"/>
  <c r="L15" i="163"/>
  <c r="K15" i="163"/>
  <c r="L14" i="163"/>
  <c r="K14" i="163"/>
  <c r="L13" i="163"/>
  <c r="K13" i="163"/>
  <c r="L11" i="163"/>
  <c r="K11" i="163"/>
  <c r="L10" i="163"/>
  <c r="K10" i="163"/>
  <c r="L9" i="163"/>
  <c r="K9" i="163"/>
  <c r="L8" i="163"/>
  <c r="K8" i="163"/>
  <c r="L6" i="163"/>
  <c r="K6" i="163"/>
  <c r="L5" i="163"/>
  <c r="K5" i="163"/>
  <c r="EX35" i="48" l="1"/>
  <c r="EX34" i="48"/>
  <c r="EW30" i="48"/>
  <c r="EV44" i="50" s="1"/>
  <c r="ET84" i="50" l="1"/>
  <c r="EU84" i="50"/>
  <c r="EU83" i="50"/>
  <c r="ET82" i="50"/>
  <c r="ET73" i="50"/>
  <c r="EU73" i="50"/>
  <c r="ET75" i="50"/>
  <c r="EU75" i="50"/>
  <c r="ET77" i="50"/>
  <c r="EU77" i="50"/>
  <c r="ET78" i="50"/>
  <c r="EU78" i="50"/>
  <c r="ET81" i="50"/>
  <c r="EU80" i="50"/>
  <c r="ET69" i="50"/>
  <c r="EU69" i="50"/>
  <c r="EU67" i="50"/>
  <c r="EU65" i="50"/>
  <c r="EU62" i="50"/>
  <c r="ET61" i="50"/>
  <c r="ET51" i="50"/>
  <c r="EU51" i="50"/>
  <c r="ET54" i="50"/>
  <c r="EU54" i="50"/>
  <c r="ET55" i="50"/>
  <c r="EU55" i="50"/>
  <c r="ET58" i="50"/>
  <c r="EU58" i="50"/>
  <c r="ET60" i="50"/>
  <c r="EU60" i="50"/>
  <c r="EU49" i="50"/>
  <c r="EU44" i="50"/>
  <c r="EU47" i="50"/>
  <c r="EU39" i="50"/>
  <c r="EU41" i="50"/>
  <c r="EU43" i="50"/>
  <c r="EU36" i="50"/>
  <c r="EU35" i="50"/>
  <c r="EU32" i="50"/>
  <c r="EU17" i="50"/>
  <c r="EU13" i="50"/>
  <c r="EU10" i="50"/>
  <c r="EU15" i="50"/>
  <c r="EU8" i="50"/>
  <c r="EU9" i="50"/>
  <c r="EU5" i="50"/>
  <c r="EU70" i="50"/>
  <c r="EU18" i="50"/>
  <c r="EU20" i="50"/>
  <c r="EU21" i="50"/>
  <c r="EU23" i="50"/>
  <c r="EU24" i="50"/>
  <c r="EU26" i="50"/>
  <c r="EU27" i="50"/>
  <c r="EU28" i="50"/>
  <c r="EU29" i="50"/>
  <c r="EU30" i="50"/>
  <c r="EV5" i="48"/>
  <c r="EV6" i="48"/>
  <c r="EV7" i="48"/>
  <c r="EV8" i="48"/>
  <c r="EV9" i="48"/>
  <c r="EV10" i="48"/>
  <c r="EV11" i="48"/>
  <c r="EV12" i="48"/>
  <c r="EV13" i="48"/>
  <c r="EV14" i="48"/>
  <c r="EV15" i="48"/>
  <c r="EV16" i="48"/>
  <c r="EV17" i="48"/>
  <c r="EV18" i="48"/>
  <c r="EV19" i="48"/>
  <c r="EV20" i="48"/>
  <c r="EV21" i="48"/>
  <c r="EV22" i="48"/>
  <c r="EV23" i="48"/>
  <c r="EV24" i="48"/>
  <c r="EV25" i="48"/>
  <c r="EV26" i="48"/>
  <c r="EV27" i="48"/>
  <c r="EV28" i="48"/>
  <c r="EV29" i="48"/>
  <c r="EV30" i="48"/>
  <c r="EV31" i="48"/>
  <c r="EV32" i="48"/>
  <c r="EV33" i="48"/>
  <c r="EV34" i="48"/>
  <c r="EV35" i="48"/>
  <c r="EV36" i="48"/>
  <c r="EV37" i="48"/>
  <c r="EV38" i="48"/>
  <c r="EV39" i="48"/>
  <c r="EV40" i="48"/>
  <c r="EV41" i="48"/>
  <c r="EV42" i="48"/>
  <c r="EV43" i="48"/>
  <c r="EV44" i="48"/>
  <c r="EV45" i="48"/>
  <c r="EV46" i="48"/>
  <c r="EV47" i="48"/>
  <c r="EV48" i="48"/>
  <c r="EV49" i="48"/>
  <c r="EV50" i="48"/>
  <c r="EV51" i="48"/>
  <c r="EV4" i="48"/>
  <c r="EU5" i="48"/>
  <c r="EU10" i="48"/>
  <c r="EU14" i="48"/>
  <c r="ET20" i="50" s="1"/>
  <c r="EU23" i="48"/>
  <c r="EU40" i="48"/>
  <c r="EU43" i="48"/>
  <c r="EU46" i="48"/>
  <c r="L53" i="162"/>
  <c r="K53" i="162"/>
  <c r="L52" i="162"/>
  <c r="K52" i="162"/>
  <c r="L51" i="162"/>
  <c r="K51" i="162"/>
  <c r="L50" i="162"/>
  <c r="K50" i="162"/>
  <c r="L49" i="162"/>
  <c r="K49" i="162"/>
  <c r="L48" i="162"/>
  <c r="K48" i="162"/>
  <c r="L47" i="162"/>
  <c r="K47" i="162"/>
  <c r="L46" i="162"/>
  <c r="K46" i="162"/>
  <c r="L45" i="162"/>
  <c r="K45" i="162"/>
  <c r="L44" i="162"/>
  <c r="K44" i="162"/>
  <c r="L43" i="162"/>
  <c r="K43" i="162"/>
  <c r="L41" i="162"/>
  <c r="K41" i="162"/>
  <c r="L40" i="162"/>
  <c r="K40" i="162"/>
  <c r="L39" i="162"/>
  <c r="K39" i="162"/>
  <c r="L38" i="162"/>
  <c r="K38" i="162"/>
  <c r="L37" i="162"/>
  <c r="K37" i="162"/>
  <c r="L36" i="162"/>
  <c r="K36" i="162"/>
  <c r="L35" i="162"/>
  <c r="K35" i="162"/>
  <c r="L34" i="162"/>
  <c r="K34" i="162"/>
  <c r="L33" i="162"/>
  <c r="K33" i="162"/>
  <c r="L32" i="162"/>
  <c r="K32" i="162"/>
  <c r="L31" i="162"/>
  <c r="K31" i="162"/>
  <c r="L30" i="162"/>
  <c r="K30" i="162"/>
  <c r="L29" i="162"/>
  <c r="K29" i="162"/>
  <c r="L28" i="162"/>
  <c r="K28" i="162"/>
  <c r="L27" i="162"/>
  <c r="K27" i="162"/>
  <c r="L26" i="162"/>
  <c r="K26" i="162"/>
  <c r="L24" i="162"/>
  <c r="K24" i="162"/>
  <c r="L23" i="162"/>
  <c r="K23" i="162"/>
  <c r="L22" i="162"/>
  <c r="K22" i="162"/>
  <c r="L21" i="162"/>
  <c r="K21" i="162"/>
  <c r="L20" i="162"/>
  <c r="K20" i="162"/>
  <c r="L19" i="162"/>
  <c r="K19" i="162"/>
  <c r="L18" i="162"/>
  <c r="K18" i="162"/>
  <c r="L17" i="162"/>
  <c r="K17" i="162"/>
  <c r="L15" i="162"/>
  <c r="K15" i="162"/>
  <c r="L14" i="162"/>
  <c r="K14" i="162"/>
  <c r="L13" i="162"/>
  <c r="K13" i="162"/>
  <c r="L11" i="162"/>
  <c r="K11" i="162"/>
  <c r="L10" i="162"/>
  <c r="K10" i="162"/>
  <c r="L9" i="162"/>
  <c r="K9" i="162"/>
  <c r="L8" i="162"/>
  <c r="K8" i="162"/>
  <c r="L6" i="162"/>
  <c r="K6" i="162"/>
  <c r="L5" i="162"/>
  <c r="K5" i="162"/>
  <c r="L53" i="161"/>
  <c r="K53" i="161"/>
  <c r="EU51" i="48" s="1"/>
  <c r="L52" i="161"/>
  <c r="K52" i="161"/>
  <c r="EU50" i="48" s="1"/>
  <c r="L51" i="161"/>
  <c r="K51" i="161"/>
  <c r="EU49" i="48" s="1"/>
  <c r="L50" i="161"/>
  <c r="K50" i="161"/>
  <c r="EU48" i="48" s="1"/>
  <c r="L49" i="161"/>
  <c r="EU47" i="48" s="1"/>
  <c r="K49" i="161"/>
  <c r="L48" i="161"/>
  <c r="K48" i="161"/>
  <c r="L47" i="161"/>
  <c r="K47" i="161"/>
  <c r="EU45" i="48" s="1"/>
  <c r="L46" i="161"/>
  <c r="EU44" i="48" s="1"/>
  <c r="ET70" i="50" s="1"/>
  <c r="K46" i="161"/>
  <c r="L45" i="161"/>
  <c r="K45" i="161"/>
  <c r="L44" i="161"/>
  <c r="K44" i="161"/>
  <c r="L43" i="161"/>
  <c r="K43" i="161"/>
  <c r="L41" i="161"/>
  <c r="K41" i="161"/>
  <c r="EU39" i="48" s="1"/>
  <c r="L40" i="161"/>
  <c r="EU38" i="48" s="1"/>
  <c r="K40" i="161"/>
  <c r="L39" i="161"/>
  <c r="EU37" i="48" s="1"/>
  <c r="K39" i="161"/>
  <c r="L38" i="161"/>
  <c r="K38" i="161"/>
  <c r="EU36" i="48" s="1"/>
  <c r="L37" i="161"/>
  <c r="K37" i="161"/>
  <c r="L36" i="161"/>
  <c r="EU34" i="48" s="1"/>
  <c r="K36" i="161"/>
  <c r="L35" i="161"/>
  <c r="K35" i="161"/>
  <c r="L34" i="161"/>
  <c r="K34" i="161"/>
  <c r="L33" i="161"/>
  <c r="EU31" i="48" s="1"/>
  <c r="ET47" i="50" s="1"/>
  <c r="K33" i="161"/>
  <c r="L32" i="161"/>
  <c r="K32" i="161"/>
  <c r="EU30" i="48" s="1"/>
  <c r="ET44" i="50" s="1"/>
  <c r="L31" i="161"/>
  <c r="K31" i="161"/>
  <c r="L30" i="161"/>
  <c r="EU28" i="48" s="1"/>
  <c r="ET41" i="50" s="1"/>
  <c r="K30" i="161"/>
  <c r="L29" i="161"/>
  <c r="K29" i="161"/>
  <c r="L28" i="161"/>
  <c r="K28" i="161"/>
  <c r="EU26" i="48" s="1"/>
  <c r="ET36" i="50" s="1"/>
  <c r="L27" i="161"/>
  <c r="EU25" i="48" s="1"/>
  <c r="ET35" i="50" s="1"/>
  <c r="K27" i="161"/>
  <c r="L26" i="161"/>
  <c r="K26" i="161"/>
  <c r="L24" i="161"/>
  <c r="K24" i="161"/>
  <c r="L23" i="161"/>
  <c r="EU21" i="48" s="1"/>
  <c r="ET29" i="50" s="1"/>
  <c r="K23" i="161"/>
  <c r="L22" i="161"/>
  <c r="K22" i="161"/>
  <c r="L21" i="161"/>
  <c r="K21" i="161"/>
  <c r="EU19" i="48" s="1"/>
  <c r="ET27" i="50" s="1"/>
  <c r="L20" i="161"/>
  <c r="EU18" i="48" s="1"/>
  <c r="ET26" i="50" s="1"/>
  <c r="K20" i="161"/>
  <c r="L19" i="161"/>
  <c r="K19" i="161"/>
  <c r="L18" i="161"/>
  <c r="K18" i="161"/>
  <c r="EU16" i="48" s="1"/>
  <c r="ET23" i="50" s="1"/>
  <c r="L17" i="161"/>
  <c r="EU15" i="48" s="1"/>
  <c r="ET21" i="50" s="1"/>
  <c r="K17" i="161"/>
  <c r="L15" i="161"/>
  <c r="K15" i="161"/>
  <c r="L14" i="161"/>
  <c r="K14" i="161"/>
  <c r="L13" i="161"/>
  <c r="EU11" i="48" s="1"/>
  <c r="ET15" i="50" s="1"/>
  <c r="K13" i="161"/>
  <c r="L11" i="161"/>
  <c r="K11" i="161"/>
  <c r="L10" i="161"/>
  <c r="K10" i="161"/>
  <c r="L9" i="161"/>
  <c r="EU7" i="48" s="1"/>
  <c r="ET9" i="50" s="1"/>
  <c r="K9" i="161"/>
  <c r="L8" i="161"/>
  <c r="K8" i="161"/>
  <c r="L6" i="161"/>
  <c r="K6" i="161"/>
  <c r="L5" i="161"/>
  <c r="K5" i="161"/>
  <c r="ES69" i="50"/>
  <c r="ES70" i="50"/>
  <c r="ES73" i="50"/>
  <c r="ES75" i="50"/>
  <c r="ES77" i="50"/>
  <c r="ES78" i="50"/>
  <c r="ES81" i="50"/>
  <c r="ES83" i="50"/>
  <c r="ES84" i="50"/>
  <c r="ES67" i="50"/>
  <c r="ES51" i="50"/>
  <c r="ES54" i="50"/>
  <c r="ES55" i="50"/>
  <c r="ES58" i="50"/>
  <c r="ES60" i="50"/>
  <c r="ES62" i="50"/>
  <c r="ES49" i="50"/>
  <c r="ES43" i="50"/>
  <c r="ES44" i="50"/>
  <c r="ES47" i="50"/>
  <c r="ES35" i="50"/>
  <c r="ES36" i="50"/>
  <c r="ES39" i="50"/>
  <c r="ES41" i="50"/>
  <c r="ES13" i="50"/>
  <c r="ES15" i="50"/>
  <c r="ES16" i="50"/>
  <c r="ES18" i="50"/>
  <c r="ES20" i="50"/>
  <c r="ES21" i="50"/>
  <c r="ES23" i="50"/>
  <c r="ES24" i="50"/>
  <c r="ES26" i="50"/>
  <c r="ES27" i="50"/>
  <c r="ES28" i="50"/>
  <c r="ES29" i="50"/>
  <c r="ES30" i="50"/>
  <c r="ES32" i="50"/>
  <c r="ES9" i="50"/>
  <c r="ES10" i="50"/>
  <c r="ES5" i="50"/>
  <c r="ES8" i="50"/>
  <c r="ET8" i="48"/>
  <c r="ET9" i="48"/>
  <c r="ET10" i="48"/>
  <c r="ET11" i="48"/>
  <c r="ET12" i="48"/>
  <c r="ET13" i="48"/>
  <c r="ET14" i="48"/>
  <c r="ET15" i="48"/>
  <c r="ET16" i="48"/>
  <c r="ET17" i="48"/>
  <c r="ET18" i="48"/>
  <c r="ET19" i="48"/>
  <c r="ET20" i="48"/>
  <c r="ET21" i="48"/>
  <c r="ET22" i="48"/>
  <c r="ET23" i="48"/>
  <c r="ET24" i="48"/>
  <c r="ET25" i="48"/>
  <c r="ET26" i="48"/>
  <c r="ET27" i="48"/>
  <c r="ET28" i="48"/>
  <c r="ET29" i="48"/>
  <c r="ET30" i="48"/>
  <c r="ET31" i="48"/>
  <c r="ET32" i="48"/>
  <c r="ET33" i="48"/>
  <c r="ET34" i="48"/>
  <c r="ET35" i="48"/>
  <c r="ET36" i="48"/>
  <c r="ET37" i="48"/>
  <c r="ET38" i="48"/>
  <c r="ET39" i="48"/>
  <c r="ET40" i="48"/>
  <c r="ET42" i="48"/>
  <c r="ET43" i="48"/>
  <c r="ET44" i="48"/>
  <c r="ET45" i="48"/>
  <c r="ET46" i="48"/>
  <c r="ET47" i="48"/>
  <c r="ET48" i="48"/>
  <c r="ET49" i="48"/>
  <c r="ET50" i="48"/>
  <c r="ET51" i="48"/>
  <c r="ET5" i="48"/>
  <c r="ET6" i="48"/>
  <c r="ET7" i="48"/>
  <c r="ET4" i="48"/>
  <c r="L53" i="160"/>
  <c r="K53" i="160"/>
  <c r="L52" i="160"/>
  <c r="K52" i="160"/>
  <c r="L51" i="160"/>
  <c r="K51" i="160"/>
  <c r="L50" i="160"/>
  <c r="K50" i="160"/>
  <c r="L49" i="160"/>
  <c r="K49" i="160"/>
  <c r="L48" i="160"/>
  <c r="K48" i="160"/>
  <c r="L47" i="160"/>
  <c r="K47" i="160"/>
  <c r="L46" i="160"/>
  <c r="K46" i="160"/>
  <c r="L45" i="160"/>
  <c r="K45" i="160"/>
  <c r="L44" i="160"/>
  <c r="K44" i="160"/>
  <c r="L43" i="160"/>
  <c r="K43" i="160"/>
  <c r="L41" i="160"/>
  <c r="K41" i="160"/>
  <c r="L40" i="160"/>
  <c r="K40" i="160"/>
  <c r="L39" i="160"/>
  <c r="K39" i="160"/>
  <c r="L38" i="160"/>
  <c r="K38" i="160"/>
  <c r="L37" i="160"/>
  <c r="K37" i="160"/>
  <c r="L36" i="160"/>
  <c r="K36" i="160"/>
  <c r="L35" i="160"/>
  <c r="K35" i="160"/>
  <c r="L34" i="160"/>
  <c r="K34" i="160"/>
  <c r="L33" i="160"/>
  <c r="K33" i="160"/>
  <c r="L32" i="160"/>
  <c r="K32" i="160"/>
  <c r="L31" i="160"/>
  <c r="K31" i="160"/>
  <c r="L30" i="160"/>
  <c r="K30" i="160"/>
  <c r="L29" i="160"/>
  <c r="K29" i="160"/>
  <c r="L28" i="160"/>
  <c r="K28" i="160"/>
  <c r="L27" i="160"/>
  <c r="K27" i="160"/>
  <c r="L26" i="160"/>
  <c r="K26" i="160"/>
  <c r="L24" i="160"/>
  <c r="K24" i="160"/>
  <c r="L23" i="160"/>
  <c r="K23" i="160"/>
  <c r="L22" i="160"/>
  <c r="K22" i="160"/>
  <c r="L21" i="160"/>
  <c r="K21" i="160"/>
  <c r="L20" i="160"/>
  <c r="K20" i="160"/>
  <c r="L19" i="160"/>
  <c r="K19" i="160"/>
  <c r="L18" i="160"/>
  <c r="K18" i="160"/>
  <c r="L17" i="160"/>
  <c r="K17" i="160"/>
  <c r="L15" i="160"/>
  <c r="K15" i="160"/>
  <c r="L14" i="160"/>
  <c r="K14" i="160"/>
  <c r="L13" i="160"/>
  <c r="K13" i="160"/>
  <c r="L11" i="160"/>
  <c r="K11" i="160"/>
  <c r="L10" i="160"/>
  <c r="K10" i="160"/>
  <c r="L9" i="160"/>
  <c r="K9" i="160"/>
  <c r="L8" i="160"/>
  <c r="K8" i="160"/>
  <c r="L6" i="160"/>
  <c r="K6" i="160"/>
  <c r="L5" i="160"/>
  <c r="K5" i="160"/>
  <c r="EU33" i="48" l="1"/>
  <c r="EU35" i="48"/>
  <c r="EU8" i="48"/>
  <c r="ET11" i="50" s="1"/>
  <c r="EU22" i="48"/>
  <c r="ET30" i="50" s="1"/>
  <c r="EU29" i="48"/>
  <c r="ET43" i="50" s="1"/>
  <c r="EU9" i="48"/>
  <c r="ET13" i="50" s="1"/>
  <c r="EU17" i="48"/>
  <c r="ET24" i="50" s="1"/>
  <c r="EU24" i="48"/>
  <c r="ET32" i="50" s="1"/>
  <c r="EU12" i="48"/>
  <c r="ET16" i="50" s="1"/>
  <c r="EU13" i="48"/>
  <c r="ET18" i="50" s="1"/>
  <c r="EU20" i="48"/>
  <c r="ET28" i="50" s="1"/>
  <c r="EU27" i="48"/>
  <c r="ET39" i="50" s="1"/>
  <c r="ER84" i="50"/>
  <c r="ER81" i="50"/>
  <c r="ER83" i="50"/>
  <c r="ER69" i="50"/>
  <c r="ER70" i="50"/>
  <c r="ER73" i="50"/>
  <c r="ER75" i="50"/>
  <c r="ER77" i="50"/>
  <c r="ER78" i="50"/>
  <c r="ER60" i="50"/>
  <c r="ER62" i="50"/>
  <c r="ER43" i="50"/>
  <c r="ER44" i="50"/>
  <c r="ER47" i="50"/>
  <c r="ER51" i="50"/>
  <c r="ER54" i="50"/>
  <c r="ER55" i="50"/>
  <c r="ER58" i="50"/>
  <c r="ER35" i="50"/>
  <c r="ER36" i="50"/>
  <c r="ER39" i="50"/>
  <c r="ER40" i="50"/>
  <c r="ER15" i="50"/>
  <c r="ER16" i="50"/>
  <c r="ER18" i="50"/>
  <c r="ER20" i="50"/>
  <c r="ER21" i="50"/>
  <c r="ER23" i="50"/>
  <c r="ER24" i="50"/>
  <c r="ER26" i="50"/>
  <c r="ER27" i="50"/>
  <c r="ER28" i="50"/>
  <c r="ER29" i="50"/>
  <c r="ER30" i="50"/>
  <c r="ER33" i="50"/>
  <c r="ER9" i="50"/>
  <c r="ER11" i="50"/>
  <c r="ER13" i="50"/>
  <c r="ES8" i="48"/>
  <c r="ES9" i="48"/>
  <c r="ES10" i="48"/>
  <c r="ES11" i="48"/>
  <c r="ES12" i="48"/>
  <c r="ES13" i="48"/>
  <c r="ES14" i="48"/>
  <c r="ES15" i="48"/>
  <c r="ES16" i="48"/>
  <c r="ES17" i="48"/>
  <c r="ES18" i="48"/>
  <c r="ES19" i="48"/>
  <c r="ES20" i="48"/>
  <c r="ES21" i="48"/>
  <c r="ES22" i="48"/>
  <c r="ES23" i="48"/>
  <c r="ES24" i="48"/>
  <c r="ES25" i="48"/>
  <c r="ES26" i="48"/>
  <c r="ES27" i="48"/>
  <c r="ES28" i="48"/>
  <c r="ES29" i="48"/>
  <c r="ES30" i="48"/>
  <c r="ES31" i="48"/>
  <c r="ES33" i="48"/>
  <c r="ES34" i="48"/>
  <c r="ES35" i="48"/>
  <c r="ES36" i="48"/>
  <c r="ES37" i="48"/>
  <c r="ES38" i="48"/>
  <c r="ES39" i="48"/>
  <c r="ES40" i="48"/>
  <c r="ES43" i="48"/>
  <c r="ES44" i="48"/>
  <c r="ES45" i="48"/>
  <c r="ES46" i="48"/>
  <c r="ES47" i="48"/>
  <c r="ES48" i="48"/>
  <c r="ES49" i="48"/>
  <c r="ES50" i="48"/>
  <c r="ES51" i="48"/>
  <c r="ES7" i="48"/>
  <c r="L53" i="159"/>
  <c r="K53" i="159"/>
  <c r="L52" i="159"/>
  <c r="K52" i="159"/>
  <c r="L51" i="159"/>
  <c r="K51" i="159"/>
  <c r="L50" i="159"/>
  <c r="K50" i="159"/>
  <c r="L49" i="159"/>
  <c r="K49" i="159"/>
  <c r="L48" i="159"/>
  <c r="K48" i="159"/>
  <c r="L47" i="159"/>
  <c r="K47" i="159"/>
  <c r="L46" i="159"/>
  <c r="K46" i="159"/>
  <c r="L45" i="159"/>
  <c r="K45" i="159"/>
  <c r="L44" i="159"/>
  <c r="K44" i="159"/>
  <c r="L43" i="159"/>
  <c r="K43" i="159"/>
  <c r="L41" i="159"/>
  <c r="K41" i="159"/>
  <c r="L40" i="159"/>
  <c r="K40" i="159"/>
  <c r="L39" i="159"/>
  <c r="K39" i="159"/>
  <c r="L38" i="159"/>
  <c r="K38" i="159"/>
  <c r="L37" i="159"/>
  <c r="K37" i="159"/>
  <c r="L36" i="159"/>
  <c r="K36" i="159"/>
  <c r="L35" i="159"/>
  <c r="K35" i="159"/>
  <c r="L34" i="159"/>
  <c r="K34" i="159"/>
  <c r="L33" i="159"/>
  <c r="K33" i="159"/>
  <c r="L32" i="159"/>
  <c r="K32" i="159"/>
  <c r="L31" i="159"/>
  <c r="K31" i="159"/>
  <c r="L30" i="159"/>
  <c r="K30" i="159"/>
  <c r="L29" i="159"/>
  <c r="K29" i="159"/>
  <c r="L28" i="159"/>
  <c r="K28" i="159"/>
  <c r="L27" i="159"/>
  <c r="K27" i="159"/>
  <c r="L26" i="159"/>
  <c r="K26" i="159"/>
  <c r="L24" i="159"/>
  <c r="K24" i="159"/>
  <c r="L23" i="159"/>
  <c r="K23" i="159"/>
  <c r="L22" i="159"/>
  <c r="K22" i="159"/>
  <c r="L21" i="159"/>
  <c r="K21" i="159"/>
  <c r="L20" i="159"/>
  <c r="K20" i="159"/>
  <c r="L19" i="159"/>
  <c r="K19" i="159"/>
  <c r="L18" i="159"/>
  <c r="K18" i="159"/>
  <c r="L17" i="159"/>
  <c r="K17" i="159"/>
  <c r="L15" i="159"/>
  <c r="K15" i="159"/>
  <c r="L14" i="159"/>
  <c r="K14" i="159"/>
  <c r="L13" i="159"/>
  <c r="K13" i="159"/>
  <c r="L11" i="159"/>
  <c r="K11" i="159"/>
  <c r="L10" i="159"/>
  <c r="K10" i="159"/>
  <c r="L9" i="159"/>
  <c r="K9" i="159"/>
  <c r="L8" i="159"/>
  <c r="K8" i="159"/>
  <c r="L6" i="159"/>
  <c r="K6" i="159"/>
  <c r="L5" i="159"/>
  <c r="K5" i="159"/>
  <c r="EQ84" i="50"/>
  <c r="EQ82" i="50"/>
  <c r="EQ77" i="50"/>
  <c r="EQ78" i="50"/>
  <c r="EQ81" i="50"/>
  <c r="EQ69" i="50"/>
  <c r="EQ70" i="50"/>
  <c r="EQ73" i="50"/>
  <c r="EQ75" i="50"/>
  <c r="EQ65" i="50"/>
  <c r="EQ60" i="50"/>
  <c r="EQ61" i="50"/>
  <c r="EQ51" i="50"/>
  <c r="EQ54" i="50"/>
  <c r="EQ55" i="50"/>
  <c r="EQ57" i="50"/>
  <c r="EQ36" i="50"/>
  <c r="EQ39" i="50"/>
  <c r="EQ41" i="50"/>
  <c r="EQ43" i="50"/>
  <c r="EQ44" i="50"/>
  <c r="EQ47" i="50"/>
  <c r="EQ15" i="50"/>
  <c r="EQ16" i="50"/>
  <c r="EQ18" i="50"/>
  <c r="EQ20" i="50"/>
  <c r="EQ21" i="50"/>
  <c r="EQ23" i="50"/>
  <c r="EQ24" i="50"/>
  <c r="EQ26" i="50"/>
  <c r="EQ27" i="50"/>
  <c r="EQ28" i="50"/>
  <c r="EQ29" i="50"/>
  <c r="EQ30" i="50"/>
  <c r="EQ32" i="50"/>
  <c r="EQ35" i="50"/>
  <c r="EQ9" i="50"/>
  <c r="EQ11" i="50"/>
  <c r="EQ13" i="50"/>
  <c r="ER8" i="48"/>
  <c r="ER9" i="48"/>
  <c r="ER10" i="48"/>
  <c r="ER11" i="48"/>
  <c r="ER12" i="48"/>
  <c r="ER13" i="48"/>
  <c r="ER14" i="48"/>
  <c r="ER15" i="48"/>
  <c r="ER16" i="48"/>
  <c r="ER17" i="48"/>
  <c r="ER18" i="48"/>
  <c r="ER19" i="48"/>
  <c r="ER20" i="48"/>
  <c r="ER21" i="48"/>
  <c r="ER22" i="48"/>
  <c r="ER23" i="48"/>
  <c r="ER24" i="48"/>
  <c r="ER25" i="48"/>
  <c r="ER26" i="48"/>
  <c r="ER27" i="48"/>
  <c r="ER28" i="48"/>
  <c r="ER29" i="48"/>
  <c r="ER30" i="48"/>
  <c r="ER31" i="48"/>
  <c r="ER34" i="48"/>
  <c r="ER35" i="48"/>
  <c r="ER36" i="48"/>
  <c r="ER37" i="48"/>
  <c r="ER38" i="48"/>
  <c r="ER39" i="48"/>
  <c r="ER40" i="48"/>
  <c r="ER41" i="48"/>
  <c r="ER43" i="48"/>
  <c r="ER44" i="48"/>
  <c r="ER45" i="48"/>
  <c r="ER46" i="48"/>
  <c r="ER47" i="48"/>
  <c r="ER48" i="48"/>
  <c r="ER49" i="48"/>
  <c r="ER50" i="48"/>
  <c r="ER51" i="48"/>
  <c r="ER7" i="48"/>
  <c r="EQ7" i="48"/>
  <c r="L53" i="158"/>
  <c r="K53" i="158"/>
  <c r="L52" i="158"/>
  <c r="K52" i="158"/>
  <c r="L51" i="158"/>
  <c r="K51" i="158"/>
  <c r="L50" i="158"/>
  <c r="K50" i="158"/>
  <c r="L49" i="158"/>
  <c r="K49" i="158"/>
  <c r="L48" i="158"/>
  <c r="K48" i="158"/>
  <c r="L47" i="158"/>
  <c r="K47" i="158"/>
  <c r="L46" i="158"/>
  <c r="K46" i="158"/>
  <c r="L45" i="158"/>
  <c r="K45" i="158"/>
  <c r="L44" i="158"/>
  <c r="K44" i="158"/>
  <c r="L43" i="158"/>
  <c r="K43" i="158"/>
  <c r="L41" i="158"/>
  <c r="K41" i="158"/>
  <c r="L40" i="158"/>
  <c r="K40" i="158"/>
  <c r="L39" i="158"/>
  <c r="K39" i="158"/>
  <c r="L38" i="158"/>
  <c r="K38" i="158"/>
  <c r="L37" i="158"/>
  <c r="K37" i="158"/>
  <c r="L36" i="158"/>
  <c r="K36" i="158"/>
  <c r="L35" i="158"/>
  <c r="K35" i="158"/>
  <c r="L34" i="158"/>
  <c r="K34" i="158"/>
  <c r="L33" i="158"/>
  <c r="K33" i="158"/>
  <c r="L32" i="158"/>
  <c r="K32" i="158"/>
  <c r="L31" i="158"/>
  <c r="K31" i="158"/>
  <c r="L30" i="158"/>
  <c r="K30" i="158"/>
  <c r="L29" i="158"/>
  <c r="K29" i="158"/>
  <c r="L28" i="158"/>
  <c r="K28" i="158"/>
  <c r="L27" i="158"/>
  <c r="K27" i="158"/>
  <c r="L26" i="158"/>
  <c r="K26" i="158"/>
  <c r="L24" i="158"/>
  <c r="K24" i="158"/>
  <c r="L23" i="158"/>
  <c r="K23" i="158"/>
  <c r="L22" i="158"/>
  <c r="K22" i="158"/>
  <c r="L21" i="158"/>
  <c r="K21" i="158"/>
  <c r="L20" i="158"/>
  <c r="K20" i="158"/>
  <c r="L19" i="158"/>
  <c r="K19" i="158"/>
  <c r="L18" i="158"/>
  <c r="K18" i="158"/>
  <c r="L17" i="158"/>
  <c r="K17" i="158"/>
  <c r="L15" i="158"/>
  <c r="K15" i="158"/>
  <c r="L14" i="158"/>
  <c r="K14" i="158"/>
  <c r="L13" i="158"/>
  <c r="K13" i="158"/>
  <c r="L11" i="158"/>
  <c r="K11" i="158"/>
  <c r="L10" i="158"/>
  <c r="K10" i="158"/>
  <c r="L9" i="158"/>
  <c r="K9" i="158"/>
  <c r="L8" i="158"/>
  <c r="K8" i="158"/>
  <c r="L6" i="158"/>
  <c r="K6" i="158"/>
  <c r="L5" i="158"/>
  <c r="K5" i="158"/>
  <c r="EP69" i="50" l="1"/>
  <c r="EP70" i="50"/>
  <c r="EP73" i="50"/>
  <c r="EP75" i="50"/>
  <c r="EP77" i="50"/>
  <c r="EP78" i="50"/>
  <c r="EP80" i="50"/>
  <c r="EP83" i="50"/>
  <c r="EP84" i="50"/>
  <c r="EP61" i="50"/>
  <c r="EP51" i="50"/>
  <c r="EP54" i="50"/>
  <c r="EP55" i="50"/>
  <c r="EP57" i="50"/>
  <c r="EP60" i="50"/>
  <c r="EP41" i="50"/>
  <c r="EP43" i="50"/>
  <c r="EP44" i="50"/>
  <c r="EP46" i="50"/>
  <c r="EP36" i="50"/>
  <c r="EP39" i="50"/>
  <c r="EP13" i="50"/>
  <c r="EP15" i="50"/>
  <c r="EP16" i="50"/>
  <c r="EP18" i="50"/>
  <c r="EP20" i="50"/>
  <c r="EP21" i="50"/>
  <c r="EP23" i="50"/>
  <c r="EP24" i="50"/>
  <c r="EP26" i="50"/>
  <c r="EP27" i="50"/>
  <c r="EP28" i="50"/>
  <c r="EP29" i="50"/>
  <c r="EP30" i="50"/>
  <c r="EP32" i="50"/>
  <c r="EP34" i="50"/>
  <c r="EP9" i="50"/>
  <c r="EP11" i="50"/>
  <c r="EQ8" i="48"/>
  <c r="EQ9" i="48"/>
  <c r="EQ10" i="48"/>
  <c r="EQ11" i="48"/>
  <c r="EQ12" i="48"/>
  <c r="EQ13" i="48"/>
  <c r="EQ14" i="48"/>
  <c r="EQ15" i="48"/>
  <c r="EQ16" i="48"/>
  <c r="EQ17" i="48"/>
  <c r="EQ18" i="48"/>
  <c r="EQ19" i="48"/>
  <c r="EQ20" i="48"/>
  <c r="EQ21" i="48"/>
  <c r="EQ22" i="48"/>
  <c r="EQ23" i="48"/>
  <c r="EQ24" i="48"/>
  <c r="EQ25" i="48"/>
  <c r="EQ26" i="48"/>
  <c r="EQ27" i="48"/>
  <c r="EQ28" i="48"/>
  <c r="EQ29" i="48"/>
  <c r="EQ30" i="48"/>
  <c r="EQ31" i="48"/>
  <c r="EQ34" i="48"/>
  <c r="EQ35" i="48"/>
  <c r="EQ36" i="48"/>
  <c r="EQ37" i="48"/>
  <c r="EQ38" i="48"/>
  <c r="EQ39" i="48"/>
  <c r="EQ40" i="48"/>
  <c r="EQ43" i="48"/>
  <c r="EQ44" i="48"/>
  <c r="EQ45" i="48"/>
  <c r="EQ46" i="48"/>
  <c r="EQ47" i="48"/>
  <c r="EQ48" i="48"/>
  <c r="EQ49" i="48"/>
  <c r="EQ50" i="48"/>
  <c r="EQ51" i="48"/>
  <c r="L53" i="157"/>
  <c r="K53" i="157"/>
  <c r="L52" i="157"/>
  <c r="K52" i="157"/>
  <c r="L51" i="157"/>
  <c r="K51" i="157"/>
  <c r="L50" i="157"/>
  <c r="K50" i="157"/>
  <c r="L49" i="157"/>
  <c r="K49" i="157"/>
  <c r="L48" i="157"/>
  <c r="K48" i="157"/>
  <c r="L47" i="157"/>
  <c r="K47" i="157"/>
  <c r="L46" i="157"/>
  <c r="K46" i="157"/>
  <c r="L45" i="157"/>
  <c r="K45" i="157"/>
  <c r="L44" i="157"/>
  <c r="K44" i="157"/>
  <c r="L43" i="157"/>
  <c r="K43" i="157"/>
  <c r="L41" i="157"/>
  <c r="K41" i="157"/>
  <c r="L40" i="157"/>
  <c r="K40" i="157"/>
  <c r="L39" i="157"/>
  <c r="K39" i="157"/>
  <c r="L38" i="157"/>
  <c r="K38" i="157"/>
  <c r="L37" i="157"/>
  <c r="K37" i="157"/>
  <c r="L36" i="157"/>
  <c r="K36" i="157"/>
  <c r="L35" i="157"/>
  <c r="K35" i="157"/>
  <c r="L34" i="157"/>
  <c r="K34" i="157"/>
  <c r="L33" i="157"/>
  <c r="K33" i="157"/>
  <c r="L32" i="157"/>
  <c r="K32" i="157"/>
  <c r="L31" i="157"/>
  <c r="K31" i="157"/>
  <c r="L30" i="157"/>
  <c r="K30" i="157"/>
  <c r="L29" i="157"/>
  <c r="K29" i="157"/>
  <c r="L28" i="157"/>
  <c r="K28" i="157"/>
  <c r="L27" i="157"/>
  <c r="K27" i="157"/>
  <c r="L26" i="157"/>
  <c r="K26" i="157"/>
  <c r="L24" i="157"/>
  <c r="K24" i="157"/>
  <c r="L23" i="157"/>
  <c r="K23" i="157"/>
  <c r="L22" i="157"/>
  <c r="K22" i="157"/>
  <c r="L21" i="157"/>
  <c r="K21" i="157"/>
  <c r="L20" i="157"/>
  <c r="K20" i="157"/>
  <c r="L19" i="157"/>
  <c r="K19" i="157"/>
  <c r="L18" i="157"/>
  <c r="K18" i="157"/>
  <c r="L17" i="157"/>
  <c r="K17" i="157"/>
  <c r="L15" i="157"/>
  <c r="K15" i="157"/>
  <c r="L14" i="157"/>
  <c r="K14" i="157"/>
  <c r="L13" i="157"/>
  <c r="K13" i="157"/>
  <c r="L11" i="157"/>
  <c r="K11" i="157"/>
  <c r="L10" i="157"/>
  <c r="K10" i="157"/>
  <c r="L9" i="157"/>
  <c r="K9" i="157"/>
  <c r="L8" i="157"/>
  <c r="K8" i="157"/>
  <c r="L6" i="157"/>
  <c r="K6" i="157"/>
  <c r="L5" i="157"/>
  <c r="K5" i="157"/>
  <c r="EO83" i="50" l="1"/>
  <c r="EO84" i="50"/>
  <c r="EO78" i="50"/>
  <c r="EO80" i="50"/>
  <c r="EO70" i="50"/>
  <c r="EO73" i="50"/>
  <c r="EO75" i="50"/>
  <c r="EO77" i="50"/>
  <c r="EO69" i="50"/>
  <c r="EO62" i="50"/>
  <c r="EO57" i="50"/>
  <c r="EO59" i="50"/>
  <c r="EO51" i="50"/>
  <c r="EO54" i="50"/>
  <c r="EO55" i="50"/>
  <c r="EO41" i="50"/>
  <c r="EO43" i="50"/>
  <c r="EO44" i="50"/>
  <c r="EO46" i="50"/>
  <c r="EO36" i="50"/>
  <c r="EO38" i="50"/>
  <c r="EO16" i="50"/>
  <c r="EO18" i="50"/>
  <c r="EO20" i="50"/>
  <c r="EO21" i="50"/>
  <c r="EO23" i="50"/>
  <c r="EO24" i="50"/>
  <c r="EO26" i="50"/>
  <c r="EO27" i="50"/>
  <c r="EO28" i="50"/>
  <c r="EO29" i="50"/>
  <c r="EO30" i="50"/>
  <c r="EO32" i="50"/>
  <c r="EO35" i="50"/>
  <c r="EO15" i="50"/>
  <c r="EO13" i="50"/>
  <c r="EO9" i="50"/>
  <c r="EO10" i="50"/>
  <c r="EP7" i="48"/>
  <c r="EP8" i="48"/>
  <c r="EP9" i="48"/>
  <c r="EP10" i="48"/>
  <c r="EP11" i="48"/>
  <c r="EP12" i="48"/>
  <c r="EP13" i="48"/>
  <c r="EP14" i="48"/>
  <c r="EP15" i="48"/>
  <c r="EP16" i="48"/>
  <c r="EP17" i="48"/>
  <c r="EP18" i="48"/>
  <c r="EP19" i="48"/>
  <c r="EP20" i="48"/>
  <c r="EP21" i="48"/>
  <c r="EP22" i="48"/>
  <c r="EP23" i="48"/>
  <c r="EP24" i="48"/>
  <c r="EP25" i="48"/>
  <c r="EP26" i="48"/>
  <c r="EP27" i="48"/>
  <c r="EP28" i="48"/>
  <c r="EP29" i="48"/>
  <c r="EP30" i="48"/>
  <c r="EP31" i="48"/>
  <c r="EP33" i="48"/>
  <c r="EP34" i="48"/>
  <c r="EP35" i="48"/>
  <c r="EP36" i="48"/>
  <c r="EP37" i="48"/>
  <c r="EP38" i="48"/>
  <c r="EP39" i="48"/>
  <c r="EP40" i="48"/>
  <c r="EP43" i="48"/>
  <c r="EP44" i="48"/>
  <c r="EP45" i="48"/>
  <c r="EP46" i="48"/>
  <c r="EP47" i="48"/>
  <c r="EP48" i="48"/>
  <c r="EP49" i="48"/>
  <c r="EP50" i="48"/>
  <c r="EP51" i="48"/>
  <c r="L53" i="156"/>
  <c r="K53" i="156"/>
  <c r="L52" i="156"/>
  <c r="K52" i="156"/>
  <c r="L51" i="156"/>
  <c r="K51" i="156"/>
  <c r="L50" i="156"/>
  <c r="K50" i="156"/>
  <c r="L49" i="156"/>
  <c r="K49" i="156"/>
  <c r="L48" i="156"/>
  <c r="K48" i="156"/>
  <c r="L47" i="156"/>
  <c r="K47" i="156"/>
  <c r="L46" i="156"/>
  <c r="K46" i="156"/>
  <c r="L45" i="156"/>
  <c r="K45" i="156"/>
  <c r="L44" i="156"/>
  <c r="K44" i="156"/>
  <c r="L43" i="156"/>
  <c r="K43" i="156"/>
  <c r="L41" i="156"/>
  <c r="K41" i="156"/>
  <c r="L40" i="156"/>
  <c r="K40" i="156"/>
  <c r="L39" i="156"/>
  <c r="K39" i="156"/>
  <c r="L38" i="156"/>
  <c r="K38" i="156"/>
  <c r="L37" i="156"/>
  <c r="K37" i="156"/>
  <c r="L36" i="156"/>
  <c r="K36" i="156"/>
  <c r="L35" i="156"/>
  <c r="K35" i="156"/>
  <c r="L34" i="156"/>
  <c r="K34" i="156"/>
  <c r="L33" i="156"/>
  <c r="K33" i="156"/>
  <c r="L32" i="156"/>
  <c r="K32" i="156"/>
  <c r="L31" i="156"/>
  <c r="K31" i="156"/>
  <c r="L30" i="156"/>
  <c r="K30" i="156"/>
  <c r="L29" i="156"/>
  <c r="K29" i="156"/>
  <c r="L28" i="156"/>
  <c r="K28" i="156"/>
  <c r="L27" i="156"/>
  <c r="K27" i="156"/>
  <c r="L26" i="156"/>
  <c r="K26" i="156"/>
  <c r="L24" i="156"/>
  <c r="K24" i="156"/>
  <c r="L23" i="156"/>
  <c r="K23" i="156"/>
  <c r="L22" i="156"/>
  <c r="K22" i="156"/>
  <c r="L21" i="156"/>
  <c r="K21" i="156"/>
  <c r="L20" i="156"/>
  <c r="K20" i="156"/>
  <c r="L19" i="156"/>
  <c r="K19" i="156"/>
  <c r="L18" i="156"/>
  <c r="K18" i="156"/>
  <c r="L17" i="156"/>
  <c r="K17" i="156"/>
  <c r="L15" i="156"/>
  <c r="K15" i="156"/>
  <c r="L14" i="156"/>
  <c r="K14" i="156"/>
  <c r="L13" i="156"/>
  <c r="K13" i="156"/>
  <c r="L11" i="156"/>
  <c r="K11" i="156"/>
  <c r="L10" i="156"/>
  <c r="K10" i="156"/>
  <c r="L9" i="156"/>
  <c r="K9" i="156"/>
  <c r="L8" i="156"/>
  <c r="K8" i="156"/>
  <c r="L6" i="156"/>
  <c r="K6" i="156"/>
  <c r="L5" i="156"/>
  <c r="K5" i="156"/>
  <c r="EN78" i="50" l="1"/>
  <c r="EN81" i="50"/>
  <c r="EN83" i="50"/>
  <c r="EN84" i="50"/>
  <c r="EN73" i="50"/>
  <c r="EN75" i="50"/>
  <c r="EN76" i="50"/>
  <c r="EN65" i="50"/>
  <c r="EN67" i="50"/>
  <c r="EN69" i="50"/>
  <c r="EN70" i="50"/>
  <c r="EN62" i="50"/>
  <c r="EN60" i="50"/>
  <c r="EN57" i="50"/>
  <c r="EN55" i="50"/>
  <c r="EN54" i="50"/>
  <c r="EN51" i="50"/>
  <c r="EN48" i="50"/>
  <c r="EN44" i="50"/>
  <c r="EN46" i="50"/>
  <c r="EN36" i="50"/>
  <c r="EN39" i="50"/>
  <c r="EN41" i="50"/>
  <c r="EN43" i="50"/>
  <c r="EN35" i="50"/>
  <c r="EN16" i="50"/>
  <c r="EN18" i="50"/>
  <c r="EN20" i="50"/>
  <c r="EN21" i="50"/>
  <c r="EN23" i="50"/>
  <c r="EN24" i="50"/>
  <c r="EN26" i="50"/>
  <c r="EN27" i="50"/>
  <c r="EN28" i="50"/>
  <c r="EN29" i="50"/>
  <c r="EN30" i="50"/>
  <c r="EN32" i="50"/>
  <c r="EN5" i="50"/>
  <c r="EN8" i="50"/>
  <c r="EN9" i="50"/>
  <c r="EN11" i="50"/>
  <c r="EN13" i="50"/>
  <c r="EO5" i="48"/>
  <c r="EO6" i="48"/>
  <c r="EO7" i="48"/>
  <c r="EO8" i="48"/>
  <c r="EO9" i="48"/>
  <c r="EO10" i="48"/>
  <c r="EO12" i="48"/>
  <c r="EO13" i="48"/>
  <c r="EO14" i="48"/>
  <c r="EO15" i="48"/>
  <c r="EO16" i="48"/>
  <c r="EO17" i="48"/>
  <c r="EO18" i="48"/>
  <c r="EO19" i="48"/>
  <c r="EO20" i="48"/>
  <c r="EO21" i="48"/>
  <c r="EO22" i="48"/>
  <c r="EO23" i="48"/>
  <c r="EO24" i="48"/>
  <c r="EO25" i="48"/>
  <c r="EO26" i="48"/>
  <c r="EO27" i="48"/>
  <c r="EO28" i="48"/>
  <c r="EO29" i="48"/>
  <c r="EO30" i="48"/>
  <c r="EO31" i="48"/>
  <c r="EO32" i="48"/>
  <c r="EO33" i="48"/>
  <c r="EO36" i="48"/>
  <c r="EO37" i="48"/>
  <c r="EO38" i="48"/>
  <c r="EO39" i="48"/>
  <c r="EO40" i="48"/>
  <c r="EO41" i="48"/>
  <c r="EO42" i="48"/>
  <c r="EO43" i="48"/>
  <c r="EO44" i="48"/>
  <c r="EO45" i="48"/>
  <c r="EO46" i="48"/>
  <c r="EO47" i="48"/>
  <c r="EO48" i="48"/>
  <c r="EO49" i="48"/>
  <c r="EO50" i="48"/>
  <c r="EO51" i="48"/>
  <c r="EO4" i="48"/>
  <c r="L53" i="155"/>
  <c r="K53" i="155"/>
  <c r="L52" i="155"/>
  <c r="K52" i="155"/>
  <c r="L51" i="155"/>
  <c r="K51" i="155"/>
  <c r="L50" i="155"/>
  <c r="K50" i="155"/>
  <c r="L49" i="155"/>
  <c r="K49" i="155"/>
  <c r="L48" i="155"/>
  <c r="K48" i="155"/>
  <c r="L47" i="155"/>
  <c r="K47" i="155"/>
  <c r="L46" i="155"/>
  <c r="K46" i="155"/>
  <c r="L45" i="155"/>
  <c r="K45" i="155"/>
  <c r="L44" i="155"/>
  <c r="K44" i="155"/>
  <c r="L43" i="155"/>
  <c r="K43" i="155"/>
  <c r="L41" i="155"/>
  <c r="K41" i="155"/>
  <c r="L40" i="155"/>
  <c r="K40" i="155"/>
  <c r="L39" i="155"/>
  <c r="K39" i="155"/>
  <c r="L38" i="155"/>
  <c r="K38" i="155"/>
  <c r="L37" i="155"/>
  <c r="K37" i="155"/>
  <c r="EO35" i="48" s="1"/>
  <c r="L36" i="155"/>
  <c r="K36" i="155"/>
  <c r="L35" i="155"/>
  <c r="K35" i="155"/>
  <c r="L34" i="155"/>
  <c r="K34" i="155"/>
  <c r="L33" i="155"/>
  <c r="K33" i="155"/>
  <c r="L32" i="155"/>
  <c r="K32" i="155"/>
  <c r="L31" i="155"/>
  <c r="K31" i="155"/>
  <c r="L30" i="155"/>
  <c r="K30" i="155"/>
  <c r="L29" i="155"/>
  <c r="K29" i="155"/>
  <c r="L28" i="155"/>
  <c r="K28" i="155"/>
  <c r="L27" i="155"/>
  <c r="K27" i="155"/>
  <c r="L26" i="155"/>
  <c r="K26" i="155"/>
  <c r="L24" i="155"/>
  <c r="K24" i="155"/>
  <c r="L23" i="155"/>
  <c r="K23" i="155"/>
  <c r="L22" i="155"/>
  <c r="K22" i="155"/>
  <c r="L21" i="155"/>
  <c r="K21" i="155"/>
  <c r="L20" i="155"/>
  <c r="K20" i="155"/>
  <c r="L19" i="155"/>
  <c r="K19" i="155"/>
  <c r="L18" i="155"/>
  <c r="K18" i="155"/>
  <c r="L17" i="155"/>
  <c r="K17" i="155"/>
  <c r="L15" i="155"/>
  <c r="K15" i="155"/>
  <c r="L14" i="155"/>
  <c r="K14" i="155"/>
  <c r="L13" i="155"/>
  <c r="K13" i="155"/>
  <c r="L11" i="155"/>
  <c r="K11" i="155"/>
  <c r="L10" i="155"/>
  <c r="K10" i="155"/>
  <c r="L9" i="155"/>
  <c r="K9" i="155"/>
  <c r="L8" i="155"/>
  <c r="K8" i="155"/>
  <c r="L6" i="155"/>
  <c r="K6" i="155"/>
  <c r="L5" i="155"/>
  <c r="K5" i="155"/>
  <c r="EO34" i="48" l="1"/>
  <c r="EM78" i="50"/>
  <c r="EM81" i="50"/>
  <c r="EM83" i="50"/>
  <c r="EM84" i="50"/>
  <c r="EM62" i="50"/>
  <c r="EM65" i="50"/>
  <c r="EM67" i="50"/>
  <c r="EM69" i="50"/>
  <c r="EM70" i="50"/>
  <c r="EM73" i="50"/>
  <c r="EM75" i="50"/>
  <c r="EM77" i="50"/>
  <c r="EM56" i="50"/>
  <c r="EM58" i="50"/>
  <c r="EM43" i="50"/>
  <c r="EM44" i="50"/>
  <c r="EM47" i="50"/>
  <c r="EM49" i="50"/>
  <c r="EM51" i="50"/>
  <c r="EM54" i="50"/>
  <c r="EM36" i="50"/>
  <c r="EM39" i="50"/>
  <c r="EM41" i="50"/>
  <c r="EM35" i="50"/>
  <c r="EM18" i="50"/>
  <c r="EM20" i="50"/>
  <c r="EM21" i="50"/>
  <c r="EM23" i="50"/>
  <c r="EM24" i="50"/>
  <c r="EM26" i="50"/>
  <c r="EM27" i="50"/>
  <c r="EM28" i="50"/>
  <c r="EM29" i="50"/>
  <c r="EM30" i="50"/>
  <c r="EM33" i="50"/>
  <c r="EM16" i="50"/>
  <c r="EM13" i="50"/>
  <c r="EM14" i="50"/>
  <c r="EM5" i="50"/>
  <c r="EM8" i="50"/>
  <c r="EM9" i="50"/>
  <c r="EM11" i="50"/>
  <c r="EN5" i="48"/>
  <c r="EN6" i="48"/>
  <c r="EN7" i="48"/>
  <c r="EN8" i="48"/>
  <c r="EN9" i="48"/>
  <c r="EN10" i="48"/>
  <c r="EN12" i="48"/>
  <c r="EN13" i="48"/>
  <c r="EN14" i="48"/>
  <c r="EN15" i="48"/>
  <c r="EN16" i="48"/>
  <c r="EN17" i="48"/>
  <c r="EN18" i="48"/>
  <c r="EN19" i="48"/>
  <c r="EN20" i="48"/>
  <c r="EN21" i="48"/>
  <c r="EN22" i="48"/>
  <c r="EN23" i="48"/>
  <c r="EN24" i="48"/>
  <c r="EN25" i="48"/>
  <c r="EN26" i="48"/>
  <c r="EN27" i="48"/>
  <c r="EN28" i="48"/>
  <c r="EN29" i="48"/>
  <c r="EN30" i="48"/>
  <c r="EN31" i="48"/>
  <c r="EN32" i="48"/>
  <c r="EN34" i="48"/>
  <c r="EN35" i="48"/>
  <c r="EN36" i="48"/>
  <c r="EN37" i="48"/>
  <c r="EN38" i="48"/>
  <c r="EN39" i="48"/>
  <c r="EN40" i="48"/>
  <c r="EN41" i="48"/>
  <c r="EN42" i="48"/>
  <c r="EN43" i="48"/>
  <c r="EN44" i="48"/>
  <c r="EN45" i="48"/>
  <c r="EN46" i="48"/>
  <c r="EN47" i="48"/>
  <c r="EN48" i="48"/>
  <c r="EN49" i="48"/>
  <c r="EN50" i="48"/>
  <c r="EN51" i="48"/>
  <c r="EN4" i="48"/>
  <c r="L53" i="154"/>
  <c r="K53" i="154"/>
  <c r="L52" i="154"/>
  <c r="K52" i="154"/>
  <c r="L51" i="154"/>
  <c r="K51" i="154"/>
  <c r="L50" i="154"/>
  <c r="K50" i="154"/>
  <c r="L49" i="154"/>
  <c r="K49" i="154"/>
  <c r="L48" i="154"/>
  <c r="K48" i="154"/>
  <c r="L47" i="154"/>
  <c r="K47" i="154"/>
  <c r="L46" i="154"/>
  <c r="K46" i="154"/>
  <c r="L45" i="154"/>
  <c r="K45" i="154"/>
  <c r="L44" i="154"/>
  <c r="K44" i="154"/>
  <c r="L43" i="154"/>
  <c r="K43" i="154"/>
  <c r="L41" i="154"/>
  <c r="K41" i="154"/>
  <c r="L40" i="154"/>
  <c r="K40" i="154"/>
  <c r="L39" i="154"/>
  <c r="K39" i="154"/>
  <c r="L38" i="154"/>
  <c r="K38" i="154"/>
  <c r="L37" i="154"/>
  <c r="K37" i="154"/>
  <c r="L36" i="154"/>
  <c r="K36" i="154"/>
  <c r="L35" i="154"/>
  <c r="K35" i="154"/>
  <c r="L34" i="154"/>
  <c r="K34" i="154"/>
  <c r="L33" i="154"/>
  <c r="K33" i="154"/>
  <c r="L32" i="154"/>
  <c r="K32" i="154"/>
  <c r="L31" i="154"/>
  <c r="K31" i="154"/>
  <c r="L30" i="154"/>
  <c r="K30" i="154"/>
  <c r="L29" i="154"/>
  <c r="K29" i="154"/>
  <c r="L28" i="154"/>
  <c r="K28" i="154"/>
  <c r="L27" i="154"/>
  <c r="K27" i="154"/>
  <c r="L26" i="154"/>
  <c r="K26" i="154"/>
  <c r="L24" i="154"/>
  <c r="K24" i="154"/>
  <c r="L23" i="154"/>
  <c r="K23" i="154"/>
  <c r="L22" i="154"/>
  <c r="K22" i="154"/>
  <c r="L21" i="154"/>
  <c r="K21" i="154"/>
  <c r="L20" i="154"/>
  <c r="K20" i="154"/>
  <c r="L19" i="154"/>
  <c r="K19" i="154"/>
  <c r="L18" i="154"/>
  <c r="K18" i="154"/>
  <c r="L17" i="154"/>
  <c r="K17" i="154"/>
  <c r="L15" i="154"/>
  <c r="K15" i="154"/>
  <c r="L14" i="154"/>
  <c r="K14" i="154"/>
  <c r="L13" i="154"/>
  <c r="K13" i="154"/>
  <c r="L11" i="154"/>
  <c r="K11" i="154"/>
  <c r="L10" i="154"/>
  <c r="K10" i="154"/>
  <c r="L9" i="154"/>
  <c r="K9" i="154"/>
  <c r="L8" i="154"/>
  <c r="K8" i="154"/>
  <c r="L6" i="154"/>
  <c r="K6" i="154"/>
  <c r="L5" i="154"/>
  <c r="K5" i="154"/>
  <c r="EL67" i="50" l="1"/>
  <c r="EL69" i="50"/>
  <c r="EL70" i="50"/>
  <c r="EL73" i="50"/>
  <c r="EL75" i="50"/>
  <c r="EL77" i="50"/>
  <c r="EL78" i="50"/>
  <c r="EL81" i="50"/>
  <c r="EL83" i="50"/>
  <c r="EL84" i="50"/>
  <c r="EL53" i="50"/>
  <c r="EL56" i="50"/>
  <c r="EL58" i="50"/>
  <c r="EL60" i="50"/>
  <c r="EL62" i="50"/>
  <c r="EL65" i="50"/>
  <c r="EL49" i="50"/>
  <c r="EL51" i="50"/>
  <c r="EL44" i="50"/>
  <c r="EL47" i="50"/>
  <c r="EL36" i="50"/>
  <c r="EL39" i="50"/>
  <c r="EL40" i="50"/>
  <c r="EL43" i="50"/>
  <c r="EL18" i="50"/>
  <c r="EL20" i="50"/>
  <c r="EL21" i="50"/>
  <c r="EL23" i="50"/>
  <c r="EL24" i="50"/>
  <c r="EL26" i="50"/>
  <c r="EL27" i="50"/>
  <c r="EL28" i="50"/>
  <c r="EL29" i="50"/>
  <c r="EL30" i="50"/>
  <c r="EL32" i="50"/>
  <c r="EL34" i="50"/>
  <c r="EL13" i="50"/>
  <c r="EL14" i="50"/>
  <c r="EL15" i="50"/>
  <c r="EL17" i="50"/>
  <c r="EL5" i="50"/>
  <c r="EL8" i="50"/>
  <c r="EL9" i="50"/>
  <c r="EL10" i="50"/>
  <c r="EM5" i="48"/>
  <c r="EM6" i="48"/>
  <c r="EM7" i="48"/>
  <c r="EM8" i="48"/>
  <c r="EM9" i="48"/>
  <c r="EM10" i="48"/>
  <c r="EM11" i="48"/>
  <c r="EM12" i="48"/>
  <c r="EM13" i="48"/>
  <c r="EM14" i="48"/>
  <c r="EM15" i="48"/>
  <c r="EM16" i="48"/>
  <c r="EM17" i="48"/>
  <c r="EM18" i="48"/>
  <c r="EM19" i="48"/>
  <c r="EM20" i="48"/>
  <c r="EM21" i="48"/>
  <c r="EM22" i="48"/>
  <c r="EM23" i="48"/>
  <c r="EM24" i="48"/>
  <c r="EM25" i="48"/>
  <c r="EM26" i="48"/>
  <c r="EM27" i="48"/>
  <c r="EM28" i="48"/>
  <c r="EM29" i="48"/>
  <c r="EM30" i="48"/>
  <c r="EM31" i="48"/>
  <c r="EM32" i="48"/>
  <c r="EM34" i="48"/>
  <c r="EM35" i="48"/>
  <c r="EM36" i="48"/>
  <c r="EM37" i="48"/>
  <c r="EM38" i="48"/>
  <c r="EM39" i="48"/>
  <c r="EM40" i="48"/>
  <c r="EM41" i="48"/>
  <c r="EM42" i="48"/>
  <c r="EM43" i="48"/>
  <c r="EM44" i="48"/>
  <c r="EM45" i="48"/>
  <c r="EM46" i="48"/>
  <c r="EM47" i="48"/>
  <c r="EM48" i="48"/>
  <c r="EM49" i="48"/>
  <c r="EM50" i="48"/>
  <c r="EM51" i="48"/>
  <c r="EM4" i="48"/>
  <c r="L53" i="153"/>
  <c r="K53" i="153"/>
  <c r="L52" i="153"/>
  <c r="K52" i="153"/>
  <c r="L51" i="153"/>
  <c r="K51" i="153"/>
  <c r="L50" i="153"/>
  <c r="K50" i="153"/>
  <c r="L49" i="153"/>
  <c r="K49" i="153"/>
  <c r="L48" i="153"/>
  <c r="K48" i="153"/>
  <c r="L47" i="153"/>
  <c r="K47" i="153"/>
  <c r="L46" i="153"/>
  <c r="K46" i="153"/>
  <c r="L45" i="153"/>
  <c r="K45" i="153"/>
  <c r="L44" i="153"/>
  <c r="K44" i="153"/>
  <c r="L43" i="153"/>
  <c r="K43" i="153"/>
  <c r="L41" i="153"/>
  <c r="K41" i="153"/>
  <c r="L40" i="153"/>
  <c r="K40" i="153"/>
  <c r="L39" i="153"/>
  <c r="K39" i="153"/>
  <c r="L38" i="153"/>
  <c r="K38" i="153"/>
  <c r="L37" i="153"/>
  <c r="K37" i="153"/>
  <c r="L36" i="153"/>
  <c r="K36" i="153"/>
  <c r="L35" i="153"/>
  <c r="K35" i="153"/>
  <c r="L34" i="153"/>
  <c r="K34" i="153"/>
  <c r="L33" i="153"/>
  <c r="K33" i="153"/>
  <c r="L32" i="153"/>
  <c r="K32" i="153"/>
  <c r="L31" i="153"/>
  <c r="K31" i="153"/>
  <c r="L30" i="153"/>
  <c r="K30" i="153"/>
  <c r="L29" i="153"/>
  <c r="K29" i="153"/>
  <c r="L28" i="153"/>
  <c r="K28" i="153"/>
  <c r="L27" i="153"/>
  <c r="K27" i="153"/>
  <c r="L26" i="153"/>
  <c r="K26" i="153"/>
  <c r="L24" i="153"/>
  <c r="K24" i="153"/>
  <c r="L23" i="153"/>
  <c r="K23" i="153"/>
  <c r="L22" i="153"/>
  <c r="K22" i="153"/>
  <c r="L21" i="153"/>
  <c r="K21" i="153"/>
  <c r="L20" i="153"/>
  <c r="K20" i="153"/>
  <c r="L19" i="153"/>
  <c r="K19" i="153"/>
  <c r="L18" i="153"/>
  <c r="K18" i="153"/>
  <c r="L17" i="153"/>
  <c r="K17" i="153"/>
  <c r="L15" i="153"/>
  <c r="K15" i="153"/>
  <c r="L14" i="153"/>
  <c r="K14" i="153"/>
  <c r="L13" i="153"/>
  <c r="K13" i="153"/>
  <c r="L11" i="153"/>
  <c r="K11" i="153"/>
  <c r="L10" i="153"/>
  <c r="K10" i="153"/>
  <c r="L9" i="153"/>
  <c r="K9" i="153"/>
  <c r="L8" i="153"/>
  <c r="K8" i="153"/>
  <c r="L6" i="153"/>
  <c r="K6" i="153"/>
  <c r="L5" i="153"/>
  <c r="K5" i="153"/>
  <c r="EK78" i="50" l="1"/>
  <c r="EK81" i="50"/>
  <c r="EK83" i="50"/>
  <c r="EK84" i="50"/>
  <c r="EK67" i="50"/>
  <c r="EK69" i="50"/>
  <c r="EK70" i="50"/>
  <c r="EK73" i="50"/>
  <c r="EK75" i="50"/>
  <c r="EK77" i="50"/>
  <c r="EK56" i="50"/>
  <c r="EK58" i="50"/>
  <c r="EK60" i="50"/>
  <c r="EK62" i="50"/>
  <c r="EK64" i="50"/>
  <c r="EK42" i="50"/>
  <c r="EK44" i="50"/>
  <c r="EK46" i="50"/>
  <c r="EK49" i="50"/>
  <c r="EK35" i="50"/>
  <c r="EK36" i="50"/>
  <c r="EK39" i="50"/>
  <c r="EK40" i="50"/>
  <c r="EK13" i="50"/>
  <c r="EK14" i="50"/>
  <c r="EK15" i="50"/>
  <c r="EK16" i="50"/>
  <c r="EK18" i="50"/>
  <c r="EK20" i="50"/>
  <c r="EK21" i="50"/>
  <c r="EK23" i="50"/>
  <c r="EK24" i="50"/>
  <c r="EK26" i="50"/>
  <c r="EK27" i="50"/>
  <c r="EK29" i="50"/>
  <c r="EK30" i="50"/>
  <c r="EK32" i="50"/>
  <c r="EK5" i="50"/>
  <c r="EK8" i="50"/>
  <c r="EK9" i="50"/>
  <c r="EK11" i="50"/>
  <c r="EL5" i="48"/>
  <c r="EL6" i="48"/>
  <c r="EL7" i="48"/>
  <c r="EL8" i="48"/>
  <c r="EL9" i="48"/>
  <c r="EL10" i="48"/>
  <c r="EL11" i="48"/>
  <c r="EL12" i="48"/>
  <c r="EL13" i="48"/>
  <c r="EL14" i="48"/>
  <c r="EL15" i="48"/>
  <c r="EL16" i="48"/>
  <c r="EL17" i="48"/>
  <c r="EL18" i="48"/>
  <c r="EL19" i="48"/>
  <c r="EL20" i="48"/>
  <c r="EK28" i="50" s="1"/>
  <c r="EL21" i="48"/>
  <c r="EL22" i="48"/>
  <c r="EL23" i="48"/>
  <c r="EL24" i="48"/>
  <c r="EL25" i="48"/>
  <c r="EL26" i="48"/>
  <c r="EL27" i="48"/>
  <c r="EL28" i="48"/>
  <c r="EL29" i="48"/>
  <c r="EL30" i="48"/>
  <c r="EL31" i="48"/>
  <c r="EL32" i="48"/>
  <c r="EL36" i="48"/>
  <c r="EL37" i="48"/>
  <c r="EL38" i="48"/>
  <c r="EL39" i="48"/>
  <c r="EL40" i="48"/>
  <c r="EL41" i="48"/>
  <c r="EL42" i="48"/>
  <c r="EL43" i="48"/>
  <c r="EL44" i="48"/>
  <c r="EL45" i="48"/>
  <c r="EL46" i="48"/>
  <c r="EL47" i="48"/>
  <c r="EL48" i="48"/>
  <c r="EL49" i="48"/>
  <c r="EL50" i="48"/>
  <c r="EL51" i="48"/>
  <c r="EL4" i="48"/>
  <c r="L53" i="152"/>
  <c r="K53" i="152"/>
  <c r="L52" i="152"/>
  <c r="K52" i="152"/>
  <c r="L51" i="152"/>
  <c r="K51" i="152"/>
  <c r="L50" i="152"/>
  <c r="K50" i="152"/>
  <c r="L49" i="152"/>
  <c r="K49" i="152"/>
  <c r="L48" i="152"/>
  <c r="K48" i="152"/>
  <c r="L47" i="152"/>
  <c r="K47" i="152"/>
  <c r="L46" i="152"/>
  <c r="K46" i="152"/>
  <c r="L45" i="152"/>
  <c r="K45" i="152"/>
  <c r="L44" i="152"/>
  <c r="K44" i="152"/>
  <c r="L43" i="152"/>
  <c r="K43" i="152"/>
  <c r="L41" i="152"/>
  <c r="K41" i="152"/>
  <c r="L40" i="152"/>
  <c r="K40" i="152"/>
  <c r="L39" i="152"/>
  <c r="K39" i="152"/>
  <c r="L38" i="152"/>
  <c r="K38" i="152"/>
  <c r="L37" i="152"/>
  <c r="K37" i="152"/>
  <c r="L36" i="152"/>
  <c r="EL34" i="48" s="1"/>
  <c r="EK51" i="50" s="1"/>
  <c r="K36" i="152"/>
  <c r="L35" i="152"/>
  <c r="K35" i="152"/>
  <c r="L34" i="152"/>
  <c r="K34" i="152"/>
  <c r="L33" i="152"/>
  <c r="K33" i="152"/>
  <c r="L32" i="152"/>
  <c r="K32" i="152"/>
  <c r="L31" i="152"/>
  <c r="K31" i="152"/>
  <c r="L30" i="152"/>
  <c r="K30" i="152"/>
  <c r="L29" i="152"/>
  <c r="K29" i="152"/>
  <c r="L28" i="152"/>
  <c r="K28" i="152"/>
  <c r="L27" i="152"/>
  <c r="K27" i="152"/>
  <c r="L26" i="152"/>
  <c r="K26" i="152"/>
  <c r="L24" i="152"/>
  <c r="K24" i="152"/>
  <c r="L23" i="152"/>
  <c r="K23" i="152"/>
  <c r="L22" i="152"/>
  <c r="K22" i="152"/>
  <c r="L21" i="152"/>
  <c r="K21" i="152"/>
  <c r="L20" i="152"/>
  <c r="K20" i="152"/>
  <c r="L19" i="152"/>
  <c r="K19" i="152"/>
  <c r="L18" i="152"/>
  <c r="K18" i="152"/>
  <c r="L17" i="152"/>
  <c r="K17" i="152"/>
  <c r="L15" i="152"/>
  <c r="K15" i="152"/>
  <c r="L14" i="152"/>
  <c r="K14" i="152"/>
  <c r="L13" i="152"/>
  <c r="K13" i="152"/>
  <c r="L11" i="152"/>
  <c r="K11" i="152"/>
  <c r="L10" i="152"/>
  <c r="K10" i="152"/>
  <c r="L9" i="152"/>
  <c r="K9" i="152"/>
  <c r="L8" i="152"/>
  <c r="K8" i="152"/>
  <c r="L6" i="152"/>
  <c r="K6" i="152"/>
  <c r="L5" i="152"/>
  <c r="K5" i="152"/>
  <c r="EL35" i="48" l="1"/>
  <c r="EK54" i="50" s="1"/>
  <c r="EJ14" i="50"/>
  <c r="EJ20" i="50"/>
  <c r="EK5" i="48"/>
  <c r="EK10" i="48"/>
  <c r="EK14" i="48"/>
  <c r="EK20" i="48"/>
  <c r="EJ28" i="50" s="1"/>
  <c r="EK23" i="48"/>
  <c r="EK26" i="48"/>
  <c r="EJ36" i="50" s="1"/>
  <c r="EK40" i="48"/>
  <c r="EK4" i="48"/>
  <c r="EJ5" i="50" s="1"/>
  <c r="L53" i="151"/>
  <c r="K53" i="151"/>
  <c r="EK51" i="48" s="1"/>
  <c r="EJ84" i="50" s="1"/>
  <c r="L52" i="151"/>
  <c r="EK50" i="48" s="1"/>
  <c r="EJ83" i="50" s="1"/>
  <c r="K52" i="151"/>
  <c r="L51" i="151"/>
  <c r="EK49" i="48" s="1"/>
  <c r="EJ81" i="50" s="1"/>
  <c r="K51" i="151"/>
  <c r="L50" i="151"/>
  <c r="K50" i="151"/>
  <c r="EK48" i="48" s="1"/>
  <c r="EJ78" i="50" s="1"/>
  <c r="L49" i="151"/>
  <c r="K49" i="151"/>
  <c r="L48" i="151"/>
  <c r="EK46" i="48" s="1"/>
  <c r="EJ75" i="50" s="1"/>
  <c r="K48" i="151"/>
  <c r="L47" i="151"/>
  <c r="EK45" i="48" s="1"/>
  <c r="EJ73" i="50" s="1"/>
  <c r="K47" i="151"/>
  <c r="L46" i="151"/>
  <c r="K46" i="151"/>
  <c r="EK44" i="48" s="1"/>
  <c r="EJ70" i="50" s="1"/>
  <c r="L45" i="151"/>
  <c r="EK43" i="48" s="1"/>
  <c r="EJ69" i="50" s="1"/>
  <c r="K45" i="151"/>
  <c r="L44" i="151"/>
  <c r="EK42" i="48" s="1"/>
  <c r="EJ67" i="50" s="1"/>
  <c r="K44" i="151"/>
  <c r="L43" i="151"/>
  <c r="K43" i="151"/>
  <c r="L41" i="151"/>
  <c r="EK39" i="48" s="1"/>
  <c r="EJ62" i="50" s="1"/>
  <c r="K41" i="151"/>
  <c r="L40" i="151"/>
  <c r="EK38" i="48" s="1"/>
  <c r="EJ60" i="50" s="1"/>
  <c r="K40" i="151"/>
  <c r="L39" i="151"/>
  <c r="EK37" i="48" s="1"/>
  <c r="EJ58" i="50" s="1"/>
  <c r="K39" i="151"/>
  <c r="L38" i="151"/>
  <c r="EK36" i="48" s="1"/>
  <c r="EJ56" i="50" s="1"/>
  <c r="K38" i="151"/>
  <c r="L37" i="151"/>
  <c r="K37" i="151"/>
  <c r="L36" i="151"/>
  <c r="K36" i="151"/>
  <c r="L35" i="151"/>
  <c r="K35" i="151"/>
  <c r="L34" i="151"/>
  <c r="K34" i="151"/>
  <c r="L33" i="151"/>
  <c r="K33" i="151"/>
  <c r="EK31" i="48" s="1"/>
  <c r="EJ46" i="50" s="1"/>
  <c r="L32" i="151"/>
  <c r="K32" i="151"/>
  <c r="EK30" i="48" s="1"/>
  <c r="EJ44" i="50" s="1"/>
  <c r="L31" i="151"/>
  <c r="K31" i="151"/>
  <c r="EK29" i="48" s="1"/>
  <c r="EJ42" i="50" s="1"/>
  <c r="L30" i="151"/>
  <c r="K30" i="151"/>
  <c r="EK28" i="48" s="1"/>
  <c r="EJ41" i="50" s="1"/>
  <c r="L29" i="151"/>
  <c r="EK27" i="48" s="1"/>
  <c r="EJ39" i="50" s="1"/>
  <c r="K29" i="151"/>
  <c r="L28" i="151"/>
  <c r="K28" i="151"/>
  <c r="L27" i="151"/>
  <c r="EK25" i="48" s="1"/>
  <c r="EJ35" i="50" s="1"/>
  <c r="K27" i="151"/>
  <c r="L26" i="151"/>
  <c r="K26" i="151"/>
  <c r="L24" i="151"/>
  <c r="K24" i="151"/>
  <c r="EK22" i="48" s="1"/>
  <c r="EJ30" i="50" s="1"/>
  <c r="L23" i="151"/>
  <c r="K23" i="151"/>
  <c r="EK21" i="48" s="1"/>
  <c r="EJ29" i="50" s="1"/>
  <c r="L22" i="151"/>
  <c r="K22" i="151"/>
  <c r="L21" i="151"/>
  <c r="K21" i="151"/>
  <c r="EK19" i="48" s="1"/>
  <c r="EJ27" i="50" s="1"/>
  <c r="L20" i="151"/>
  <c r="K20" i="151"/>
  <c r="EK18" i="48" s="1"/>
  <c r="EJ26" i="50" s="1"/>
  <c r="L19" i="151"/>
  <c r="K19" i="151"/>
  <c r="EK17" i="48" s="1"/>
  <c r="EJ24" i="50" s="1"/>
  <c r="L18" i="151"/>
  <c r="K18" i="151"/>
  <c r="EK16" i="48" s="1"/>
  <c r="EJ23" i="50" s="1"/>
  <c r="L17" i="151"/>
  <c r="K17" i="151"/>
  <c r="EK15" i="48" s="1"/>
  <c r="EJ21" i="50" s="1"/>
  <c r="L15" i="151"/>
  <c r="K15" i="151"/>
  <c r="EK13" i="48" s="1"/>
  <c r="EJ18" i="50" s="1"/>
  <c r="L14" i="151"/>
  <c r="K14" i="151"/>
  <c r="EK12" i="48" s="1"/>
  <c r="EJ16" i="50" s="1"/>
  <c r="L13" i="151"/>
  <c r="K13" i="151"/>
  <c r="EK11" i="48" s="1"/>
  <c r="EJ15" i="50" s="1"/>
  <c r="L11" i="151"/>
  <c r="EK9" i="48" s="1"/>
  <c r="EJ13" i="50" s="1"/>
  <c r="K11" i="151"/>
  <c r="L10" i="151"/>
  <c r="K10" i="151"/>
  <c r="L9" i="151"/>
  <c r="K9" i="151"/>
  <c r="EK7" i="48" s="1"/>
  <c r="EJ9" i="50" s="1"/>
  <c r="L8" i="151"/>
  <c r="K8" i="151"/>
  <c r="EK6" i="48" s="1"/>
  <c r="EJ8" i="50" s="1"/>
  <c r="L6" i="151"/>
  <c r="K6" i="151"/>
  <c r="L5" i="151"/>
  <c r="K5" i="151"/>
  <c r="EK41" i="48" l="1"/>
  <c r="EJ65" i="50" s="1"/>
  <c r="EK47" i="48"/>
  <c r="EJ76" i="50" s="1"/>
  <c r="EK35" i="48"/>
  <c r="EJ54" i="50" s="1"/>
  <c r="EK34" i="48"/>
  <c r="EJ51" i="50" s="1"/>
  <c r="EK32" i="48"/>
  <c r="EJ48" i="50" s="1"/>
  <c r="EK24" i="48"/>
  <c r="EJ33" i="50" s="1"/>
  <c r="EK8" i="48"/>
  <c r="EJ10" i="50" s="1"/>
  <c r="EI84" i="50"/>
  <c r="EI62" i="50"/>
  <c r="EI69" i="50"/>
  <c r="EI70" i="50"/>
  <c r="EI21" i="50"/>
  <c r="EI28" i="50"/>
  <c r="EI38" i="50"/>
  <c r="EI41" i="50"/>
  <c r="EI48" i="50"/>
  <c r="EJ5" i="48"/>
  <c r="EJ6" i="48"/>
  <c r="EI8" i="50" s="1"/>
  <c r="EJ7" i="48"/>
  <c r="EI9" i="50" s="1"/>
  <c r="EJ8" i="48"/>
  <c r="EI11" i="50" s="1"/>
  <c r="EJ9" i="48"/>
  <c r="EI13" i="50" s="1"/>
  <c r="EJ10" i="48"/>
  <c r="EI14" i="50" s="1"/>
  <c r="EJ11" i="48"/>
  <c r="EI15" i="50" s="1"/>
  <c r="EJ12" i="48"/>
  <c r="EI16" i="50" s="1"/>
  <c r="EJ13" i="48"/>
  <c r="EI18" i="50" s="1"/>
  <c r="EJ14" i="48"/>
  <c r="EI20" i="50" s="1"/>
  <c r="EJ15" i="48"/>
  <c r="EJ16" i="48"/>
  <c r="EI23" i="50" s="1"/>
  <c r="EJ17" i="48"/>
  <c r="EI24" i="50" s="1"/>
  <c r="EJ18" i="48"/>
  <c r="EI26" i="50" s="1"/>
  <c r="EJ19" i="48"/>
  <c r="EI27" i="50" s="1"/>
  <c r="EJ20" i="48"/>
  <c r="EJ21" i="48"/>
  <c r="EI29" i="50" s="1"/>
  <c r="EJ22" i="48"/>
  <c r="EI30" i="50" s="1"/>
  <c r="EJ23" i="48"/>
  <c r="EJ24" i="48"/>
  <c r="EI33" i="50" s="1"/>
  <c r="EJ25" i="48"/>
  <c r="EI35" i="50" s="1"/>
  <c r="EJ26" i="48"/>
  <c r="EI36" i="50" s="1"/>
  <c r="EJ27" i="48"/>
  <c r="EJ28" i="48"/>
  <c r="EJ29" i="48"/>
  <c r="EI42" i="50" s="1"/>
  <c r="EJ30" i="48"/>
  <c r="EI44" i="50" s="1"/>
  <c r="EJ31" i="48"/>
  <c r="EI46" i="50" s="1"/>
  <c r="EJ32" i="48"/>
  <c r="EJ33" i="48"/>
  <c r="EI50" i="50" s="1"/>
  <c r="EJ34" i="48"/>
  <c r="EI51" i="50" s="1"/>
  <c r="EJ35" i="48"/>
  <c r="EI54" i="50" s="1"/>
  <c r="EJ36" i="48"/>
  <c r="EI56" i="50" s="1"/>
  <c r="EJ37" i="48"/>
  <c r="EI58" i="50" s="1"/>
  <c r="EJ38" i="48"/>
  <c r="EJ39" i="48"/>
  <c r="EJ40" i="48"/>
  <c r="EJ41" i="48"/>
  <c r="EI65" i="50" s="1"/>
  <c r="EJ42" i="48"/>
  <c r="EI66" i="50" s="1"/>
  <c r="EJ43" i="48"/>
  <c r="EJ44" i="48"/>
  <c r="EJ45" i="48"/>
  <c r="EI72" i="50" s="1"/>
  <c r="EJ46" i="48"/>
  <c r="EI74" i="50" s="1"/>
  <c r="EJ47" i="48"/>
  <c r="EI76" i="50" s="1"/>
  <c r="EJ48" i="48"/>
  <c r="EI78" i="50" s="1"/>
  <c r="EJ49" i="48"/>
  <c r="EI81" i="50" s="1"/>
  <c r="EJ50" i="48"/>
  <c r="EI83" i="50" s="1"/>
  <c r="EJ51" i="48"/>
  <c r="EJ4" i="48"/>
  <c r="EI5" i="50" s="1"/>
  <c r="L53" i="150"/>
  <c r="K53" i="150"/>
  <c r="L52" i="150"/>
  <c r="K52" i="150"/>
  <c r="L51" i="150"/>
  <c r="K51" i="150"/>
  <c r="L50" i="150"/>
  <c r="K50" i="150"/>
  <c r="L49" i="150"/>
  <c r="K49" i="150"/>
  <c r="L48" i="150"/>
  <c r="K48" i="150"/>
  <c r="L47" i="150"/>
  <c r="K47" i="150"/>
  <c r="L46" i="150"/>
  <c r="K46" i="150"/>
  <c r="L45" i="150"/>
  <c r="K45" i="150"/>
  <c r="L44" i="150"/>
  <c r="K44" i="150"/>
  <c r="L43" i="150"/>
  <c r="K43" i="150"/>
  <c r="L41" i="150"/>
  <c r="K41" i="150"/>
  <c r="L40" i="150"/>
  <c r="K40" i="150"/>
  <c r="L39" i="150"/>
  <c r="K39" i="150"/>
  <c r="L38" i="150"/>
  <c r="K38" i="150"/>
  <c r="L37" i="150"/>
  <c r="K37" i="150"/>
  <c r="L36" i="150"/>
  <c r="K36" i="150"/>
  <c r="L35" i="150"/>
  <c r="K35" i="150"/>
  <c r="L34" i="150"/>
  <c r="K34" i="150"/>
  <c r="L33" i="150"/>
  <c r="K33" i="150"/>
  <c r="L32" i="150"/>
  <c r="K32" i="150"/>
  <c r="L31" i="150"/>
  <c r="K31" i="150"/>
  <c r="L30" i="150"/>
  <c r="K30" i="150"/>
  <c r="L29" i="150"/>
  <c r="K29" i="150"/>
  <c r="L28" i="150"/>
  <c r="K28" i="150"/>
  <c r="L27" i="150"/>
  <c r="K27" i="150"/>
  <c r="L26" i="150"/>
  <c r="K26" i="150"/>
  <c r="L24" i="150"/>
  <c r="K24" i="150"/>
  <c r="L23" i="150"/>
  <c r="K23" i="150"/>
  <c r="L22" i="150"/>
  <c r="K22" i="150"/>
  <c r="L21" i="150"/>
  <c r="K21" i="150"/>
  <c r="L20" i="150"/>
  <c r="K20" i="150"/>
  <c r="L19" i="150"/>
  <c r="K19" i="150"/>
  <c r="L18" i="150"/>
  <c r="K18" i="150"/>
  <c r="L17" i="150"/>
  <c r="K17" i="150"/>
  <c r="L15" i="150"/>
  <c r="K15" i="150"/>
  <c r="L14" i="150"/>
  <c r="K14" i="150"/>
  <c r="L13" i="150"/>
  <c r="K13" i="150"/>
  <c r="L11" i="150"/>
  <c r="K11" i="150"/>
  <c r="L10" i="150"/>
  <c r="K10" i="150"/>
  <c r="L9" i="150"/>
  <c r="K9" i="150"/>
  <c r="L8" i="150"/>
  <c r="K8" i="150"/>
  <c r="L6" i="150"/>
  <c r="K6" i="150"/>
  <c r="L5" i="150"/>
  <c r="K5" i="150"/>
  <c r="EH83" i="50" l="1"/>
  <c r="EH59" i="50"/>
  <c r="EH62" i="50"/>
  <c r="EH46" i="50"/>
  <c r="EH36" i="50"/>
  <c r="EH14" i="50"/>
  <c r="EH16" i="50"/>
  <c r="EH20" i="50"/>
  <c r="EH21" i="50"/>
  <c r="EH9" i="50"/>
  <c r="EI5" i="48"/>
  <c r="EI6" i="48"/>
  <c r="EH8" i="50" s="1"/>
  <c r="EI7" i="48"/>
  <c r="EI8" i="48"/>
  <c r="EH11" i="50" s="1"/>
  <c r="EI9" i="48"/>
  <c r="EH12" i="50" s="1"/>
  <c r="EI10" i="48"/>
  <c r="EI11" i="48"/>
  <c r="EH15" i="50" s="1"/>
  <c r="EI12" i="48"/>
  <c r="EI13" i="48"/>
  <c r="EH18" i="50" s="1"/>
  <c r="EI14" i="48"/>
  <c r="EI15" i="48"/>
  <c r="EI16" i="48"/>
  <c r="EH23" i="50" s="1"/>
  <c r="EI17" i="48"/>
  <c r="EH24" i="50" s="1"/>
  <c r="EI18" i="48"/>
  <c r="EH26" i="50" s="1"/>
  <c r="EI19" i="48"/>
  <c r="EH27" i="50" s="1"/>
  <c r="EI20" i="48"/>
  <c r="EH28" i="50" s="1"/>
  <c r="EI21" i="48"/>
  <c r="EH29" i="50" s="1"/>
  <c r="EI22" i="48"/>
  <c r="EH30" i="50" s="1"/>
  <c r="EI23" i="48"/>
  <c r="EI24" i="48"/>
  <c r="EH33" i="50" s="1"/>
  <c r="EI25" i="48"/>
  <c r="EH35" i="50" s="1"/>
  <c r="EI26" i="48"/>
  <c r="EI27" i="48"/>
  <c r="EH38" i="50" s="1"/>
  <c r="EI28" i="48"/>
  <c r="EH41" i="50" s="1"/>
  <c r="EI29" i="48"/>
  <c r="EH42" i="50" s="1"/>
  <c r="EI30" i="48"/>
  <c r="EH44" i="50" s="1"/>
  <c r="EI31" i="48"/>
  <c r="EI32" i="48"/>
  <c r="EH48" i="50" s="1"/>
  <c r="EI33" i="48"/>
  <c r="EH50" i="50" s="1"/>
  <c r="EI34" i="48"/>
  <c r="EH51" i="50" s="1"/>
  <c r="EI35" i="48"/>
  <c r="EH54" i="50" s="1"/>
  <c r="EI36" i="48"/>
  <c r="EH56" i="50" s="1"/>
  <c r="EI37" i="48"/>
  <c r="EH57" i="50" s="1"/>
  <c r="EI38" i="48"/>
  <c r="EI39" i="48"/>
  <c r="EI40" i="48"/>
  <c r="EI41" i="48"/>
  <c r="EH65" i="50" s="1"/>
  <c r="EI42" i="48"/>
  <c r="EH66" i="50" s="1"/>
  <c r="EI43" i="48"/>
  <c r="EH69" i="50" s="1"/>
  <c r="EI44" i="48"/>
  <c r="EH70" i="50" s="1"/>
  <c r="EI45" i="48"/>
  <c r="EH72" i="50" s="1"/>
  <c r="EI46" i="48"/>
  <c r="EH74" i="50" s="1"/>
  <c r="EI47" i="48"/>
  <c r="EH77" i="50" s="1"/>
  <c r="EI48" i="48"/>
  <c r="EH78" i="50" s="1"/>
  <c r="EI49" i="48"/>
  <c r="EH81" i="50" s="1"/>
  <c r="EI50" i="48"/>
  <c r="EI51" i="48"/>
  <c r="EH84" i="50" s="1"/>
  <c r="EI4" i="48"/>
  <c r="EH5" i="50" s="1"/>
  <c r="L53" i="149"/>
  <c r="K53" i="149"/>
  <c r="L52" i="149"/>
  <c r="K52" i="149"/>
  <c r="L51" i="149"/>
  <c r="K51" i="149"/>
  <c r="L50" i="149"/>
  <c r="K50" i="149"/>
  <c r="L49" i="149"/>
  <c r="K49" i="149"/>
  <c r="L48" i="149"/>
  <c r="K48" i="149"/>
  <c r="L47" i="149"/>
  <c r="K47" i="149"/>
  <c r="L46" i="149"/>
  <c r="K46" i="149"/>
  <c r="L45" i="149"/>
  <c r="K45" i="149"/>
  <c r="L44" i="149"/>
  <c r="K44" i="149"/>
  <c r="L43" i="149"/>
  <c r="K43" i="149"/>
  <c r="L41" i="149"/>
  <c r="K41" i="149"/>
  <c r="L40" i="149"/>
  <c r="K40" i="149"/>
  <c r="L39" i="149"/>
  <c r="K39" i="149"/>
  <c r="L38" i="149"/>
  <c r="K38" i="149"/>
  <c r="L37" i="149"/>
  <c r="K37" i="149"/>
  <c r="L36" i="149"/>
  <c r="K36" i="149"/>
  <c r="L35" i="149"/>
  <c r="K35" i="149"/>
  <c r="L34" i="149"/>
  <c r="K34" i="149"/>
  <c r="L33" i="149"/>
  <c r="K33" i="149"/>
  <c r="L32" i="149"/>
  <c r="K32" i="149"/>
  <c r="L31" i="149"/>
  <c r="K31" i="149"/>
  <c r="L30" i="149"/>
  <c r="K30" i="149"/>
  <c r="L29" i="149"/>
  <c r="K29" i="149"/>
  <c r="L28" i="149"/>
  <c r="K28" i="149"/>
  <c r="L27" i="149"/>
  <c r="K27" i="149"/>
  <c r="L26" i="149"/>
  <c r="K26" i="149"/>
  <c r="L24" i="149"/>
  <c r="K24" i="149"/>
  <c r="L23" i="149"/>
  <c r="K23" i="149"/>
  <c r="L22" i="149"/>
  <c r="K22" i="149"/>
  <c r="L21" i="149"/>
  <c r="K21" i="149"/>
  <c r="L20" i="149"/>
  <c r="K20" i="149"/>
  <c r="L19" i="149"/>
  <c r="K19" i="149"/>
  <c r="L18" i="149"/>
  <c r="K18" i="149"/>
  <c r="L17" i="149"/>
  <c r="K17" i="149"/>
  <c r="L15" i="149"/>
  <c r="K15" i="149"/>
  <c r="L14" i="149"/>
  <c r="K14" i="149"/>
  <c r="L13" i="149"/>
  <c r="K13" i="149"/>
  <c r="L11" i="149"/>
  <c r="K11" i="149"/>
  <c r="L10" i="149"/>
  <c r="K10" i="149"/>
  <c r="L9" i="149"/>
  <c r="K9" i="149"/>
  <c r="L8" i="149"/>
  <c r="K8" i="149"/>
  <c r="L6" i="149"/>
  <c r="K6" i="149"/>
  <c r="L5" i="149"/>
  <c r="K5" i="149"/>
  <c r="EG54" i="50"/>
  <c r="EG56" i="50"/>
  <c r="EG38" i="50"/>
  <c r="EG40" i="50"/>
  <c r="EG30" i="50"/>
  <c r="EG21" i="50"/>
  <c r="EG13" i="50"/>
  <c r="EG14" i="50"/>
  <c r="EG15" i="50"/>
  <c r="EG11" i="50"/>
  <c r="EH5" i="48"/>
  <c r="EH7" i="48"/>
  <c r="EG9" i="50" s="1"/>
  <c r="EH8" i="48"/>
  <c r="EH9" i="48"/>
  <c r="EH10" i="48"/>
  <c r="EH11" i="48"/>
  <c r="EH12" i="48"/>
  <c r="EG16" i="50" s="1"/>
  <c r="EH13" i="48"/>
  <c r="EG18" i="50" s="1"/>
  <c r="EH14" i="48"/>
  <c r="EG20" i="50" s="1"/>
  <c r="EH15" i="48"/>
  <c r="EH16" i="48"/>
  <c r="EG23" i="50" s="1"/>
  <c r="EH17" i="48"/>
  <c r="EG25" i="50" s="1"/>
  <c r="EH18" i="48"/>
  <c r="EG26" i="50" s="1"/>
  <c r="EH19" i="48"/>
  <c r="EG27" i="50" s="1"/>
  <c r="EH20" i="48"/>
  <c r="EG28" i="50" s="1"/>
  <c r="EH21" i="48"/>
  <c r="EG29" i="50" s="1"/>
  <c r="EH22" i="48"/>
  <c r="EH23" i="48"/>
  <c r="EH24" i="48"/>
  <c r="EG33" i="50" s="1"/>
  <c r="EH25" i="48"/>
  <c r="EG35" i="50" s="1"/>
  <c r="EH26" i="48"/>
  <c r="EG36" i="50" s="1"/>
  <c r="EH27" i="48"/>
  <c r="EH28" i="48"/>
  <c r="EH29" i="48"/>
  <c r="EG42" i="50" s="1"/>
  <c r="EH30" i="48"/>
  <c r="EG44" i="50" s="1"/>
  <c r="EH31" i="48"/>
  <c r="EG46" i="50" s="1"/>
  <c r="EH33" i="48"/>
  <c r="EG50" i="50" s="1"/>
  <c r="EH34" i="48"/>
  <c r="EG51" i="50" s="1"/>
  <c r="EH35" i="48"/>
  <c r="EH36" i="48"/>
  <c r="EH37" i="48"/>
  <c r="EG57" i="50" s="1"/>
  <c r="EH38" i="48"/>
  <c r="EG59" i="50" s="1"/>
  <c r="EH39" i="48"/>
  <c r="EG62" i="50" s="1"/>
  <c r="EH40" i="48"/>
  <c r="EH43" i="48"/>
  <c r="EG69" i="50" s="1"/>
  <c r="EH44" i="48"/>
  <c r="EG70" i="50" s="1"/>
  <c r="EH45" i="48"/>
  <c r="EG73" i="50" s="1"/>
  <c r="EH46" i="48"/>
  <c r="EG75" i="50" s="1"/>
  <c r="EH47" i="48"/>
  <c r="EG77" i="50" s="1"/>
  <c r="EH48" i="48"/>
  <c r="EG78" i="50" s="1"/>
  <c r="EH49" i="48"/>
  <c r="EG81" i="50" s="1"/>
  <c r="EH51" i="48"/>
  <c r="EG84" i="50" s="1"/>
  <c r="L53" i="148"/>
  <c r="K53" i="148"/>
  <c r="L52" i="148"/>
  <c r="EH50" i="48" s="1"/>
  <c r="EG83" i="50" s="1"/>
  <c r="K52" i="148"/>
  <c r="L51" i="148"/>
  <c r="K51" i="148"/>
  <c r="L50" i="148"/>
  <c r="K50" i="148"/>
  <c r="L49" i="148"/>
  <c r="K49" i="148"/>
  <c r="L48" i="148"/>
  <c r="K48" i="148"/>
  <c r="L47" i="148"/>
  <c r="K47" i="148"/>
  <c r="L46" i="148"/>
  <c r="K46" i="148"/>
  <c r="L45" i="148"/>
  <c r="K45" i="148"/>
  <c r="L44" i="148"/>
  <c r="K44" i="148"/>
  <c r="L43" i="148"/>
  <c r="K43" i="148"/>
  <c r="L41" i="148"/>
  <c r="K41" i="148"/>
  <c r="L40" i="148"/>
  <c r="K40" i="148"/>
  <c r="L39" i="148"/>
  <c r="K39" i="148"/>
  <c r="L38" i="148"/>
  <c r="K38" i="148"/>
  <c r="L37" i="148"/>
  <c r="K37" i="148"/>
  <c r="L36" i="148"/>
  <c r="K36" i="148"/>
  <c r="L35" i="148"/>
  <c r="K35" i="148"/>
  <c r="L34" i="148"/>
  <c r="K34" i="148"/>
  <c r="L33" i="148"/>
  <c r="K33" i="148"/>
  <c r="L32" i="148"/>
  <c r="K32" i="148"/>
  <c r="L31" i="148"/>
  <c r="K31" i="148"/>
  <c r="L30" i="148"/>
  <c r="K30" i="148"/>
  <c r="L29" i="148"/>
  <c r="K29" i="148"/>
  <c r="L28" i="148"/>
  <c r="K28" i="148"/>
  <c r="L27" i="148"/>
  <c r="K27" i="148"/>
  <c r="L26" i="148"/>
  <c r="K26" i="148"/>
  <c r="L24" i="148"/>
  <c r="K24" i="148"/>
  <c r="L23" i="148"/>
  <c r="K23" i="148"/>
  <c r="L22" i="148"/>
  <c r="K22" i="148"/>
  <c r="L21" i="148"/>
  <c r="K21" i="148"/>
  <c r="L20" i="148"/>
  <c r="K20" i="148"/>
  <c r="L19" i="148"/>
  <c r="K19" i="148"/>
  <c r="L18" i="148"/>
  <c r="K18" i="148"/>
  <c r="L17" i="148"/>
  <c r="K17" i="148"/>
  <c r="L15" i="148"/>
  <c r="K15" i="148"/>
  <c r="L14" i="148"/>
  <c r="K14" i="148"/>
  <c r="L13" i="148"/>
  <c r="K13" i="148"/>
  <c r="L11" i="148"/>
  <c r="K11" i="148"/>
  <c r="L10" i="148"/>
  <c r="K10" i="148"/>
  <c r="L9" i="148"/>
  <c r="K9" i="148"/>
  <c r="L8" i="148"/>
  <c r="K8" i="148"/>
  <c r="L6" i="148"/>
  <c r="K6" i="148"/>
  <c r="L5" i="148"/>
  <c r="K5" i="148"/>
  <c r="EF83" i="50"/>
  <c r="EF84" i="50"/>
  <c r="EF70" i="50"/>
  <c r="EF66" i="50"/>
  <c r="EF68" i="50"/>
  <c r="EF36" i="50"/>
  <c r="EF38" i="50"/>
  <c r="EF34" i="50"/>
  <c r="EF17" i="50"/>
  <c r="EF20" i="50"/>
  <c r="EF21" i="50"/>
  <c r="EF27" i="50"/>
  <c r="EF28" i="50"/>
  <c r="EF9" i="50"/>
  <c r="EF10" i="50"/>
  <c r="EG5" i="48"/>
  <c r="EG6" i="48"/>
  <c r="EF8" i="50" s="1"/>
  <c r="EG7" i="48"/>
  <c r="EG8" i="48"/>
  <c r="EG9" i="48"/>
  <c r="EF13" i="50" s="1"/>
  <c r="EG10" i="48"/>
  <c r="EF14" i="50" s="1"/>
  <c r="EG11" i="48"/>
  <c r="EF15" i="50" s="1"/>
  <c r="EG12" i="48"/>
  <c r="EG13" i="48"/>
  <c r="EF18" i="50" s="1"/>
  <c r="EG14" i="48"/>
  <c r="EG15" i="48"/>
  <c r="EG16" i="48"/>
  <c r="EF23" i="50" s="1"/>
  <c r="EG17" i="48"/>
  <c r="EF24" i="50" s="1"/>
  <c r="EG18" i="48"/>
  <c r="EF26" i="50" s="1"/>
  <c r="EG19" i="48"/>
  <c r="EG20" i="48"/>
  <c r="EG21" i="48"/>
  <c r="EF29" i="50" s="1"/>
  <c r="EG22" i="48"/>
  <c r="EF30" i="50" s="1"/>
  <c r="EG23" i="48"/>
  <c r="EG24" i="48"/>
  <c r="EF32" i="50" s="1"/>
  <c r="EG25" i="48"/>
  <c r="EG26" i="48"/>
  <c r="EG27" i="48"/>
  <c r="EG28" i="48"/>
  <c r="EF41" i="50" s="1"/>
  <c r="EG29" i="48"/>
  <c r="EF42" i="50" s="1"/>
  <c r="EG30" i="48"/>
  <c r="EF44" i="50" s="1"/>
  <c r="EG31" i="48"/>
  <c r="EF46" i="50" s="1"/>
  <c r="EG32" i="48"/>
  <c r="EF49" i="50" s="1"/>
  <c r="EG33" i="48"/>
  <c r="EF50" i="50" s="1"/>
  <c r="EG34" i="48"/>
  <c r="EF51" i="50" s="1"/>
  <c r="EG35" i="48"/>
  <c r="EF54" i="50" s="1"/>
  <c r="EG36" i="48"/>
  <c r="EF56" i="50" s="1"/>
  <c r="EG37" i="48"/>
  <c r="EF57" i="50" s="1"/>
  <c r="EG38" i="48"/>
  <c r="EF59" i="50" s="1"/>
  <c r="EG39" i="48"/>
  <c r="EF61" i="50" s="1"/>
  <c r="EG40" i="48"/>
  <c r="EG41" i="48"/>
  <c r="EF64" i="50" s="1"/>
  <c r="EG42" i="48"/>
  <c r="EG43" i="48"/>
  <c r="EG44" i="48"/>
  <c r="EG45" i="48"/>
  <c r="EF73" i="50" s="1"/>
  <c r="EG46" i="48"/>
  <c r="EF75" i="50" s="1"/>
  <c r="EG47" i="48"/>
  <c r="EF77" i="50" s="1"/>
  <c r="EG48" i="48"/>
  <c r="EF78" i="50" s="1"/>
  <c r="EG49" i="48"/>
  <c r="EF81" i="50" s="1"/>
  <c r="EG50" i="48"/>
  <c r="EG51" i="48"/>
  <c r="EG4" i="48"/>
  <c r="EF5" i="50" s="1"/>
  <c r="L53" i="147"/>
  <c r="K53" i="147"/>
  <c r="L52" i="147"/>
  <c r="K52" i="147"/>
  <c r="L51" i="147"/>
  <c r="K51" i="147"/>
  <c r="L50" i="147"/>
  <c r="K50" i="147"/>
  <c r="L49" i="147"/>
  <c r="K49" i="147"/>
  <c r="L48" i="147"/>
  <c r="K48" i="147"/>
  <c r="L47" i="147"/>
  <c r="K47" i="147"/>
  <c r="L46" i="147"/>
  <c r="K46" i="147"/>
  <c r="L45" i="147"/>
  <c r="K45" i="147"/>
  <c r="L44" i="147"/>
  <c r="K44" i="147"/>
  <c r="L43" i="147"/>
  <c r="K43" i="147"/>
  <c r="L41" i="147"/>
  <c r="K41" i="147"/>
  <c r="L40" i="147"/>
  <c r="K40" i="147"/>
  <c r="L39" i="147"/>
  <c r="K39" i="147"/>
  <c r="L38" i="147"/>
  <c r="K38" i="147"/>
  <c r="L37" i="147"/>
  <c r="K37" i="147"/>
  <c r="L36" i="147"/>
  <c r="K36" i="147"/>
  <c r="L35" i="147"/>
  <c r="K35" i="147"/>
  <c r="L34" i="147"/>
  <c r="K34" i="147"/>
  <c r="L33" i="147"/>
  <c r="K33" i="147"/>
  <c r="L32" i="147"/>
  <c r="K32" i="147"/>
  <c r="L31" i="147"/>
  <c r="K31" i="147"/>
  <c r="L30" i="147"/>
  <c r="K30" i="147"/>
  <c r="L29" i="147"/>
  <c r="K29" i="147"/>
  <c r="L28" i="147"/>
  <c r="K28" i="147"/>
  <c r="L27" i="147"/>
  <c r="K27" i="147"/>
  <c r="L26" i="147"/>
  <c r="K26" i="147"/>
  <c r="L24" i="147"/>
  <c r="K24" i="147"/>
  <c r="L23" i="147"/>
  <c r="K23" i="147"/>
  <c r="L22" i="147"/>
  <c r="K22" i="147"/>
  <c r="L21" i="147"/>
  <c r="K21" i="147"/>
  <c r="L20" i="147"/>
  <c r="K20" i="147"/>
  <c r="L19" i="147"/>
  <c r="K19" i="147"/>
  <c r="L18" i="147"/>
  <c r="K18" i="147"/>
  <c r="L17" i="147"/>
  <c r="K17" i="147"/>
  <c r="L15" i="147"/>
  <c r="K15" i="147"/>
  <c r="L14" i="147"/>
  <c r="K14" i="147"/>
  <c r="L13" i="147"/>
  <c r="K13" i="147"/>
  <c r="L11" i="147"/>
  <c r="K11" i="147"/>
  <c r="L10" i="147"/>
  <c r="K10" i="147"/>
  <c r="L9" i="147"/>
  <c r="K9" i="147"/>
  <c r="L8" i="147"/>
  <c r="K8" i="147"/>
  <c r="L6" i="147"/>
  <c r="K6" i="147"/>
  <c r="L5" i="147"/>
  <c r="K5" i="147"/>
  <c r="EE83" i="50"/>
  <c r="EE84" i="50"/>
  <c r="EE70" i="50"/>
  <c r="EE80" i="50"/>
  <c r="EE58" i="50"/>
  <c r="EE59" i="50"/>
  <c r="EE49" i="50"/>
  <c r="EE20" i="50"/>
  <c r="EE21" i="50"/>
  <c r="EE27" i="50"/>
  <c r="EE28" i="50"/>
  <c r="EE9" i="50"/>
  <c r="EE11" i="50"/>
  <c r="EE17" i="50"/>
  <c r="EE18" i="50"/>
  <c r="EF5" i="48"/>
  <c r="EF6" i="48"/>
  <c r="EE8" i="50" s="1"/>
  <c r="EF7" i="48"/>
  <c r="EF8" i="48"/>
  <c r="EF9" i="48"/>
  <c r="EE13" i="50" s="1"/>
  <c r="EF10" i="48"/>
  <c r="EE14" i="50" s="1"/>
  <c r="EF11" i="48"/>
  <c r="EE15" i="50" s="1"/>
  <c r="EF12" i="48"/>
  <c r="EF13" i="48"/>
  <c r="EF14" i="48"/>
  <c r="EF15" i="48"/>
  <c r="EF16" i="48"/>
  <c r="EE23" i="50" s="1"/>
  <c r="EF17" i="48"/>
  <c r="EE24" i="50" s="1"/>
  <c r="EF18" i="48"/>
  <c r="EE26" i="50" s="1"/>
  <c r="EF19" i="48"/>
  <c r="EF20" i="48"/>
  <c r="EF21" i="48"/>
  <c r="EE29" i="50" s="1"/>
  <c r="EF22" i="48"/>
  <c r="EE30" i="50" s="1"/>
  <c r="EF23" i="48"/>
  <c r="EF24" i="48"/>
  <c r="EE33" i="50" s="1"/>
  <c r="EF25" i="48"/>
  <c r="EE35" i="50" s="1"/>
  <c r="EF26" i="48"/>
  <c r="EE36" i="50" s="1"/>
  <c r="EF27" i="48"/>
  <c r="EE38" i="50" s="1"/>
  <c r="EF28" i="48"/>
  <c r="EE41" i="50" s="1"/>
  <c r="EF29" i="48"/>
  <c r="EE42" i="50" s="1"/>
  <c r="EF30" i="48"/>
  <c r="EE44" i="50" s="1"/>
  <c r="EF31" i="48"/>
  <c r="EE46" i="50" s="1"/>
  <c r="EF32" i="48"/>
  <c r="EF33" i="48"/>
  <c r="EE50" i="50" s="1"/>
  <c r="EF34" i="48"/>
  <c r="EE51" i="50" s="1"/>
  <c r="EF35" i="48"/>
  <c r="EE54" i="50" s="1"/>
  <c r="EF36" i="48"/>
  <c r="EE56" i="50" s="1"/>
  <c r="EF37" i="48"/>
  <c r="EF38" i="48"/>
  <c r="EF39" i="48"/>
  <c r="EE62" i="50" s="1"/>
  <c r="EF40" i="48"/>
  <c r="EF42" i="48"/>
  <c r="EE66" i="50" s="1"/>
  <c r="EF43" i="48"/>
  <c r="EE69" i="50" s="1"/>
  <c r="EF44" i="48"/>
  <c r="EF45" i="48"/>
  <c r="EE73" i="50" s="1"/>
  <c r="EF46" i="48"/>
  <c r="EE75" i="50" s="1"/>
  <c r="EF47" i="48"/>
  <c r="EE77" i="50" s="1"/>
  <c r="EF48" i="48"/>
  <c r="EE78" i="50" s="1"/>
  <c r="EF49" i="48"/>
  <c r="EF50" i="48"/>
  <c r="EF51" i="48"/>
  <c r="EF4" i="48"/>
  <c r="EE5" i="50" s="1"/>
  <c r="L53" i="146"/>
  <c r="K53" i="146"/>
  <c r="L52" i="146"/>
  <c r="K52" i="146"/>
  <c r="L51" i="146"/>
  <c r="K51" i="146"/>
  <c r="L50" i="146"/>
  <c r="K50" i="146"/>
  <c r="L49" i="146"/>
  <c r="K49" i="146"/>
  <c r="L48" i="146"/>
  <c r="K48" i="146"/>
  <c r="L47" i="146"/>
  <c r="K47" i="146"/>
  <c r="L46" i="146"/>
  <c r="K46" i="146"/>
  <c r="L45" i="146"/>
  <c r="K45" i="146"/>
  <c r="L44" i="146"/>
  <c r="K44" i="146"/>
  <c r="L43" i="146"/>
  <c r="K43" i="146"/>
  <c r="L41" i="146"/>
  <c r="K41" i="146"/>
  <c r="L40" i="146"/>
  <c r="K40" i="146"/>
  <c r="L39" i="146"/>
  <c r="K39" i="146"/>
  <c r="L38" i="146"/>
  <c r="K38" i="146"/>
  <c r="L37" i="146"/>
  <c r="K37" i="146"/>
  <c r="L36" i="146"/>
  <c r="K36" i="146"/>
  <c r="L35" i="146"/>
  <c r="K35" i="146"/>
  <c r="L34" i="146"/>
  <c r="K34" i="146"/>
  <c r="L33" i="146"/>
  <c r="K33" i="146"/>
  <c r="L32" i="146"/>
  <c r="K32" i="146"/>
  <c r="L31" i="146"/>
  <c r="K31" i="146"/>
  <c r="L30" i="146"/>
  <c r="K30" i="146"/>
  <c r="L29" i="146"/>
  <c r="K29" i="146"/>
  <c r="L28" i="146"/>
  <c r="K28" i="146"/>
  <c r="L27" i="146"/>
  <c r="K27" i="146"/>
  <c r="L26" i="146"/>
  <c r="K26" i="146"/>
  <c r="L24" i="146"/>
  <c r="K24" i="146"/>
  <c r="L23" i="146"/>
  <c r="K23" i="146"/>
  <c r="L22" i="146"/>
  <c r="K22" i="146"/>
  <c r="L21" i="146"/>
  <c r="K21" i="146"/>
  <c r="L20" i="146"/>
  <c r="K20" i="146"/>
  <c r="L19" i="146"/>
  <c r="K19" i="146"/>
  <c r="L18" i="146"/>
  <c r="K18" i="146"/>
  <c r="L17" i="146"/>
  <c r="K17" i="146"/>
  <c r="L15" i="146"/>
  <c r="K15" i="146"/>
  <c r="L14" i="146"/>
  <c r="K14" i="146"/>
  <c r="L13" i="146"/>
  <c r="K13" i="146"/>
  <c r="L11" i="146"/>
  <c r="K11" i="146"/>
  <c r="L10" i="146"/>
  <c r="K10" i="146"/>
  <c r="L9" i="146"/>
  <c r="K9" i="146"/>
  <c r="L8" i="146"/>
  <c r="K8" i="146"/>
  <c r="L6" i="146"/>
  <c r="K6" i="146"/>
  <c r="L5" i="146"/>
  <c r="K5" i="146"/>
  <c r="ED83" i="50"/>
  <c r="ED69" i="50"/>
  <c r="ED27" i="50"/>
  <c r="ED36" i="50"/>
  <c r="ED46" i="50"/>
  <c r="ED49" i="50"/>
  <c r="ED60" i="50"/>
  <c r="ED9" i="50"/>
  <c r="ED11" i="50"/>
  <c r="EE5" i="48"/>
  <c r="EE6" i="48"/>
  <c r="ED8" i="50" s="1"/>
  <c r="EE7" i="48"/>
  <c r="EE8" i="48"/>
  <c r="EE9" i="48"/>
  <c r="ED13" i="50" s="1"/>
  <c r="EE10" i="48"/>
  <c r="ED14" i="50" s="1"/>
  <c r="EE11" i="48"/>
  <c r="ED15" i="50" s="1"/>
  <c r="EE12" i="48"/>
  <c r="ED17" i="50" s="1"/>
  <c r="EE13" i="48"/>
  <c r="ED19" i="50" s="1"/>
  <c r="EE14" i="48"/>
  <c r="ED20" i="50" s="1"/>
  <c r="EE15" i="48"/>
  <c r="ED21" i="50" s="1"/>
  <c r="EE16" i="48"/>
  <c r="ED23" i="50" s="1"/>
  <c r="EE17" i="48"/>
  <c r="ED24" i="50" s="1"/>
  <c r="EE18" i="48"/>
  <c r="ED26" i="50" s="1"/>
  <c r="EE19" i="48"/>
  <c r="EE20" i="48"/>
  <c r="ED28" i="50" s="1"/>
  <c r="EE21" i="48"/>
  <c r="ED29" i="50" s="1"/>
  <c r="EE22" i="48"/>
  <c r="ED30" i="50" s="1"/>
  <c r="EE23" i="48"/>
  <c r="EE24" i="48"/>
  <c r="ED33" i="50" s="1"/>
  <c r="EE25" i="48"/>
  <c r="ED35" i="50" s="1"/>
  <c r="EE26" i="48"/>
  <c r="EE27" i="48"/>
  <c r="ED38" i="50" s="1"/>
  <c r="EE28" i="48"/>
  <c r="ED41" i="50" s="1"/>
  <c r="EE29" i="48"/>
  <c r="ED42" i="50" s="1"/>
  <c r="EE30" i="48"/>
  <c r="ED44" i="50" s="1"/>
  <c r="EE31" i="48"/>
  <c r="EE32" i="48"/>
  <c r="EE33" i="48"/>
  <c r="ED50" i="50" s="1"/>
  <c r="EE34" i="48"/>
  <c r="ED51" i="50" s="1"/>
  <c r="EE35" i="48"/>
  <c r="ED53" i="50" s="1"/>
  <c r="EE36" i="48"/>
  <c r="ED56" i="50" s="1"/>
  <c r="EE37" i="48"/>
  <c r="ED58" i="50" s="1"/>
  <c r="EE38" i="48"/>
  <c r="EE39" i="48"/>
  <c r="ED62" i="50" s="1"/>
  <c r="EE40" i="48"/>
  <c r="EE41" i="48"/>
  <c r="ED64" i="50" s="1"/>
  <c r="EE42" i="48"/>
  <c r="ED66" i="50" s="1"/>
  <c r="EE43" i="48"/>
  <c r="EE44" i="48"/>
  <c r="ED70" i="50" s="1"/>
  <c r="EE45" i="48"/>
  <c r="ED73" i="50" s="1"/>
  <c r="EE46" i="48"/>
  <c r="ED75" i="50" s="1"/>
  <c r="EE47" i="48"/>
  <c r="ED77" i="50" s="1"/>
  <c r="EE48" i="48"/>
  <c r="ED78" i="50" s="1"/>
  <c r="EE49" i="48"/>
  <c r="ED81" i="50" s="1"/>
  <c r="EE50" i="48"/>
  <c r="EE51" i="48"/>
  <c r="ED84" i="50" s="1"/>
  <c r="EE4" i="48"/>
  <c r="ED5" i="50" s="1"/>
  <c r="L53" i="145"/>
  <c r="K53" i="145"/>
  <c r="L52" i="145"/>
  <c r="K52" i="145"/>
  <c r="L51" i="145"/>
  <c r="K51" i="145"/>
  <c r="L50" i="145"/>
  <c r="K50" i="145"/>
  <c r="L49" i="145"/>
  <c r="K49" i="145"/>
  <c r="L48" i="145"/>
  <c r="K48" i="145"/>
  <c r="L47" i="145"/>
  <c r="K47" i="145"/>
  <c r="L46" i="145"/>
  <c r="K46" i="145"/>
  <c r="L45" i="145"/>
  <c r="K45" i="145"/>
  <c r="L44" i="145"/>
  <c r="K44" i="145"/>
  <c r="L43" i="145"/>
  <c r="K43" i="145"/>
  <c r="L41" i="145"/>
  <c r="K41" i="145"/>
  <c r="L40" i="145"/>
  <c r="K40" i="145"/>
  <c r="L39" i="145"/>
  <c r="K39" i="145"/>
  <c r="L38" i="145"/>
  <c r="K38" i="145"/>
  <c r="L37" i="145"/>
  <c r="K37" i="145"/>
  <c r="L36" i="145"/>
  <c r="K36" i="145"/>
  <c r="L35" i="145"/>
  <c r="K35" i="145"/>
  <c r="L34" i="145"/>
  <c r="K34" i="145"/>
  <c r="L33" i="145"/>
  <c r="K33" i="145"/>
  <c r="L32" i="145"/>
  <c r="K32" i="145"/>
  <c r="L31" i="145"/>
  <c r="K31" i="145"/>
  <c r="L30" i="145"/>
  <c r="K30" i="145"/>
  <c r="L29" i="145"/>
  <c r="K29" i="145"/>
  <c r="L28" i="145"/>
  <c r="K28" i="145"/>
  <c r="L27" i="145"/>
  <c r="K27" i="145"/>
  <c r="L26" i="145"/>
  <c r="K26" i="145"/>
  <c r="L24" i="145"/>
  <c r="K24" i="145"/>
  <c r="L23" i="145"/>
  <c r="K23" i="145"/>
  <c r="L22" i="145"/>
  <c r="K22" i="145"/>
  <c r="L21" i="145"/>
  <c r="K21" i="145"/>
  <c r="L20" i="145"/>
  <c r="K20" i="145"/>
  <c r="L19" i="145"/>
  <c r="K19" i="145"/>
  <c r="L18" i="145"/>
  <c r="K18" i="145"/>
  <c r="L17" i="145"/>
  <c r="K17" i="145"/>
  <c r="L15" i="145"/>
  <c r="K15" i="145"/>
  <c r="L14" i="145"/>
  <c r="K14" i="145"/>
  <c r="L13" i="145"/>
  <c r="K13" i="145"/>
  <c r="L11" i="145"/>
  <c r="K11" i="145"/>
  <c r="L10" i="145"/>
  <c r="K10" i="145"/>
  <c r="L9" i="145"/>
  <c r="K9" i="145"/>
  <c r="L8" i="145"/>
  <c r="K8" i="145"/>
  <c r="L6" i="145"/>
  <c r="K6" i="145"/>
  <c r="L5" i="145"/>
  <c r="K5" i="145"/>
  <c r="EC84" i="50"/>
  <c r="EC60" i="50"/>
  <c r="EC62" i="50"/>
  <c r="EC70" i="50"/>
  <c r="EC73" i="50"/>
  <c r="EC74" i="50"/>
  <c r="EC46" i="50"/>
  <c r="EC49" i="50"/>
  <c r="EC42" i="50"/>
  <c r="EC41" i="50"/>
  <c r="EC21" i="50"/>
  <c r="EC26" i="50"/>
  <c r="EC27" i="50"/>
  <c r="EC30" i="50"/>
  <c r="EC9" i="50"/>
  <c r="EC11" i="50"/>
  <c r="EC13" i="50"/>
  <c r="ED5" i="48"/>
  <c r="ED6" i="48"/>
  <c r="EC8" i="50" s="1"/>
  <c r="ED7" i="48"/>
  <c r="ED8" i="48"/>
  <c r="ED9" i="48"/>
  <c r="ED10" i="48"/>
  <c r="EC14" i="50" s="1"/>
  <c r="ED11" i="48"/>
  <c r="EC15" i="50" s="1"/>
  <c r="ED12" i="48"/>
  <c r="EC16" i="50" s="1"/>
  <c r="ED13" i="48"/>
  <c r="EC18" i="50" s="1"/>
  <c r="ED14" i="48"/>
  <c r="EC20" i="50" s="1"/>
  <c r="ED15" i="48"/>
  <c r="ED16" i="48"/>
  <c r="EC23" i="50" s="1"/>
  <c r="ED17" i="48"/>
  <c r="EC24" i="50" s="1"/>
  <c r="ED18" i="48"/>
  <c r="ED19" i="48"/>
  <c r="ED20" i="48"/>
  <c r="EC28" i="50" s="1"/>
  <c r="ED21" i="48"/>
  <c r="EC29" i="50" s="1"/>
  <c r="ED22" i="48"/>
  <c r="ED23" i="48"/>
  <c r="ED24" i="48"/>
  <c r="EC33" i="50" s="1"/>
  <c r="ED25" i="48"/>
  <c r="EC35" i="50" s="1"/>
  <c r="ED26" i="48"/>
  <c r="EC36" i="50" s="1"/>
  <c r="ED27" i="48"/>
  <c r="EC38" i="50" s="1"/>
  <c r="ED28" i="48"/>
  <c r="ED29" i="48"/>
  <c r="ED30" i="48"/>
  <c r="EC44" i="50" s="1"/>
  <c r="ED31" i="48"/>
  <c r="ED32" i="48"/>
  <c r="ED33" i="48"/>
  <c r="EC50" i="50" s="1"/>
  <c r="ED34" i="48"/>
  <c r="EC51" i="50" s="1"/>
  <c r="ED35" i="48"/>
  <c r="EC53" i="50" s="1"/>
  <c r="ED36" i="48"/>
  <c r="EC56" i="50" s="1"/>
  <c r="ED37" i="48"/>
  <c r="EC58" i="50" s="1"/>
  <c r="ED38" i="48"/>
  <c r="ED39" i="48"/>
  <c r="ED40" i="48"/>
  <c r="ED42" i="48"/>
  <c r="EC67" i="50" s="1"/>
  <c r="ED43" i="48"/>
  <c r="EC68" i="50" s="1"/>
  <c r="ED44" i="48"/>
  <c r="ED45" i="48"/>
  <c r="ED46" i="48"/>
  <c r="ED47" i="48"/>
  <c r="EC77" i="50" s="1"/>
  <c r="ED48" i="48"/>
  <c r="EC78" i="50" s="1"/>
  <c r="ED49" i="48"/>
  <c r="EC81" i="50" s="1"/>
  <c r="ED50" i="48"/>
  <c r="EC83" i="50" s="1"/>
  <c r="ED51" i="48"/>
  <c r="ED4" i="48"/>
  <c r="EC5" i="50" s="1"/>
  <c r="EC4" i="48"/>
  <c r="L53" i="144"/>
  <c r="K53" i="144"/>
  <c r="L52" i="144"/>
  <c r="K52" i="144"/>
  <c r="L51" i="144"/>
  <c r="K51" i="144"/>
  <c r="L50" i="144"/>
  <c r="K50" i="144"/>
  <c r="L49" i="144"/>
  <c r="K49" i="144"/>
  <c r="L48" i="144"/>
  <c r="K48" i="144"/>
  <c r="L47" i="144"/>
  <c r="K47" i="144"/>
  <c r="L46" i="144"/>
  <c r="K46" i="144"/>
  <c r="L45" i="144"/>
  <c r="K45" i="144"/>
  <c r="L44" i="144"/>
  <c r="K44" i="144"/>
  <c r="L43" i="144"/>
  <c r="K43" i="144"/>
  <c r="L41" i="144"/>
  <c r="K41" i="144"/>
  <c r="L40" i="144"/>
  <c r="K40" i="144"/>
  <c r="L39" i="144"/>
  <c r="K39" i="144"/>
  <c r="L38" i="144"/>
  <c r="K38" i="144"/>
  <c r="L37" i="144"/>
  <c r="K37" i="144"/>
  <c r="L36" i="144"/>
  <c r="K36" i="144"/>
  <c r="L35" i="144"/>
  <c r="K35" i="144"/>
  <c r="L34" i="144"/>
  <c r="K34" i="144"/>
  <c r="L33" i="144"/>
  <c r="K33" i="144"/>
  <c r="L32" i="144"/>
  <c r="K32" i="144"/>
  <c r="L31" i="144"/>
  <c r="K31" i="144"/>
  <c r="L30" i="144"/>
  <c r="K30" i="144"/>
  <c r="L29" i="144"/>
  <c r="K29" i="144"/>
  <c r="L28" i="144"/>
  <c r="K28" i="144"/>
  <c r="L27" i="144"/>
  <c r="K27" i="144"/>
  <c r="L26" i="144"/>
  <c r="K26" i="144"/>
  <c r="L24" i="144"/>
  <c r="K24" i="144"/>
  <c r="L23" i="144"/>
  <c r="K23" i="144"/>
  <c r="L22" i="144"/>
  <c r="K22" i="144"/>
  <c r="L21" i="144"/>
  <c r="K21" i="144"/>
  <c r="L20" i="144"/>
  <c r="K20" i="144"/>
  <c r="L19" i="144"/>
  <c r="K19" i="144"/>
  <c r="L18" i="144"/>
  <c r="K18" i="144"/>
  <c r="L17" i="144"/>
  <c r="K17" i="144"/>
  <c r="L15" i="144"/>
  <c r="K15" i="144"/>
  <c r="L14" i="144"/>
  <c r="K14" i="144"/>
  <c r="L13" i="144"/>
  <c r="K13" i="144"/>
  <c r="L11" i="144"/>
  <c r="K11" i="144"/>
  <c r="L10" i="144"/>
  <c r="K10" i="144"/>
  <c r="L9" i="144"/>
  <c r="K9" i="144"/>
  <c r="L8" i="144"/>
  <c r="K8" i="144"/>
  <c r="L6" i="144"/>
  <c r="K6" i="144"/>
  <c r="L5" i="144"/>
  <c r="K5" i="144"/>
  <c r="EB50" i="50" l="1"/>
  <c r="EB40" i="50"/>
  <c r="EB39" i="50"/>
  <c r="EB20" i="50"/>
  <c r="EB21" i="50"/>
  <c r="EB23" i="50"/>
  <c r="EB29" i="50"/>
  <c r="EB30" i="50"/>
  <c r="EB5" i="50"/>
  <c r="EB11" i="50"/>
  <c r="EB13" i="50"/>
  <c r="EC5" i="48"/>
  <c r="EC6" i="48"/>
  <c r="EB8" i="50" s="1"/>
  <c r="EC7" i="48"/>
  <c r="EB9" i="50" s="1"/>
  <c r="EC8" i="48"/>
  <c r="EC9" i="48"/>
  <c r="EC10" i="48"/>
  <c r="EB14" i="50" s="1"/>
  <c r="EC11" i="48"/>
  <c r="EB15" i="50" s="1"/>
  <c r="EC12" i="48"/>
  <c r="EB17" i="50" s="1"/>
  <c r="EC13" i="48"/>
  <c r="EB18" i="50" s="1"/>
  <c r="EC14" i="48"/>
  <c r="EC15" i="48"/>
  <c r="EC16" i="48"/>
  <c r="EC17" i="48"/>
  <c r="EB24" i="50" s="1"/>
  <c r="EC18" i="48"/>
  <c r="EB26" i="50" s="1"/>
  <c r="EC19" i="48"/>
  <c r="EB27" i="50" s="1"/>
  <c r="EC20" i="48"/>
  <c r="EB28" i="50" s="1"/>
  <c r="EC21" i="48"/>
  <c r="EC22" i="48"/>
  <c r="EC23" i="48"/>
  <c r="EC24" i="48"/>
  <c r="EB33" i="50" s="1"/>
  <c r="EC25" i="48"/>
  <c r="EB35" i="50" s="1"/>
  <c r="EC26" i="48"/>
  <c r="EB36" i="50" s="1"/>
  <c r="EC27" i="48"/>
  <c r="EC28" i="48"/>
  <c r="EC29" i="48"/>
  <c r="EB43" i="50" s="1"/>
  <c r="EC30" i="48"/>
  <c r="EB44" i="50" s="1"/>
  <c r="EC31" i="48"/>
  <c r="EB46" i="50" s="1"/>
  <c r="EC32" i="48"/>
  <c r="EB49" i="50" s="1"/>
  <c r="EC33" i="48"/>
  <c r="EC34" i="48"/>
  <c r="EB51" i="50" s="1"/>
  <c r="EC35" i="48"/>
  <c r="EB54" i="50" s="1"/>
  <c r="EC36" i="48"/>
  <c r="EB56" i="50" s="1"/>
  <c r="EC37" i="48"/>
  <c r="EB58" i="50" s="1"/>
  <c r="EC38" i="48"/>
  <c r="EB60" i="50" s="1"/>
  <c r="EC39" i="48"/>
  <c r="EB62" i="50" s="1"/>
  <c r="EC40" i="48"/>
  <c r="EC41" i="48"/>
  <c r="EB64" i="50" s="1"/>
  <c r="EC42" i="48"/>
  <c r="EB67" i="50" s="1"/>
  <c r="EC43" i="48"/>
  <c r="EB68" i="50" s="1"/>
  <c r="EC44" i="48"/>
  <c r="EB70" i="50" s="1"/>
  <c r="EC45" i="48"/>
  <c r="EB73" i="50" s="1"/>
  <c r="EC46" i="48"/>
  <c r="EB75" i="50" s="1"/>
  <c r="EC47" i="48"/>
  <c r="EB77" i="50" s="1"/>
  <c r="EC48" i="48"/>
  <c r="EB78" i="50" s="1"/>
  <c r="EC49" i="48"/>
  <c r="EB81" i="50" s="1"/>
  <c r="EC50" i="48"/>
  <c r="EB83" i="50" s="1"/>
  <c r="EC51" i="48"/>
  <c r="EB84" i="50" s="1"/>
  <c r="L53" i="143"/>
  <c r="K53" i="143"/>
  <c r="L52" i="143"/>
  <c r="K52" i="143"/>
  <c r="L51" i="143"/>
  <c r="K51" i="143"/>
  <c r="L50" i="143"/>
  <c r="K50" i="143"/>
  <c r="L49" i="143"/>
  <c r="K49" i="143"/>
  <c r="L48" i="143"/>
  <c r="K48" i="143"/>
  <c r="L47" i="143"/>
  <c r="K47" i="143"/>
  <c r="L46" i="143"/>
  <c r="K46" i="143"/>
  <c r="L45" i="143"/>
  <c r="K45" i="143"/>
  <c r="L44" i="143"/>
  <c r="K44" i="143"/>
  <c r="L43" i="143"/>
  <c r="K43" i="143"/>
  <c r="L41" i="143"/>
  <c r="K41" i="143"/>
  <c r="L40" i="143"/>
  <c r="K40" i="143"/>
  <c r="L39" i="143"/>
  <c r="K39" i="143"/>
  <c r="L38" i="143"/>
  <c r="K38" i="143"/>
  <c r="L37" i="143"/>
  <c r="K37" i="143"/>
  <c r="L36" i="143"/>
  <c r="K36" i="143"/>
  <c r="L35" i="143"/>
  <c r="K35" i="143"/>
  <c r="L34" i="143"/>
  <c r="K34" i="143"/>
  <c r="L33" i="143"/>
  <c r="K33" i="143"/>
  <c r="L32" i="143"/>
  <c r="K32" i="143"/>
  <c r="L31" i="143"/>
  <c r="K31" i="143"/>
  <c r="L30" i="143"/>
  <c r="K30" i="143"/>
  <c r="L29" i="143"/>
  <c r="K29" i="143"/>
  <c r="L28" i="143"/>
  <c r="K28" i="143"/>
  <c r="L27" i="143"/>
  <c r="K27" i="143"/>
  <c r="L26" i="143"/>
  <c r="K26" i="143"/>
  <c r="L24" i="143"/>
  <c r="K24" i="143"/>
  <c r="L23" i="143"/>
  <c r="K23" i="143"/>
  <c r="L22" i="143"/>
  <c r="K22" i="143"/>
  <c r="L21" i="143"/>
  <c r="K21" i="143"/>
  <c r="L20" i="143"/>
  <c r="K20" i="143"/>
  <c r="L19" i="143"/>
  <c r="K19" i="143"/>
  <c r="L18" i="143"/>
  <c r="K18" i="143"/>
  <c r="L17" i="143"/>
  <c r="K17" i="143"/>
  <c r="L15" i="143"/>
  <c r="K15" i="143"/>
  <c r="L14" i="143"/>
  <c r="K14" i="143"/>
  <c r="L13" i="143"/>
  <c r="K13" i="143"/>
  <c r="L11" i="143"/>
  <c r="K11" i="143"/>
  <c r="L10" i="143"/>
  <c r="K10" i="143"/>
  <c r="L9" i="143"/>
  <c r="K9" i="143"/>
  <c r="L8" i="143"/>
  <c r="K8" i="143"/>
  <c r="L6" i="143"/>
  <c r="K6" i="143"/>
  <c r="L5" i="143"/>
  <c r="K5" i="143"/>
  <c r="EA84" i="50" l="1"/>
  <c r="EA70" i="50"/>
  <c r="EA61" i="50"/>
  <c r="EA48" i="50"/>
  <c r="EA23" i="50"/>
  <c r="EA28" i="50"/>
  <c r="EA29" i="50"/>
  <c r="EA30" i="50"/>
  <c r="EA38" i="50"/>
  <c r="EA21" i="50"/>
  <c r="EA11" i="50"/>
  <c r="EA13" i="50"/>
  <c r="EA14" i="50"/>
  <c r="EB5" i="48"/>
  <c r="EB6" i="48"/>
  <c r="EA8" i="50" s="1"/>
  <c r="EB7" i="48"/>
  <c r="EA9" i="50" s="1"/>
  <c r="EB8" i="48"/>
  <c r="EB9" i="48"/>
  <c r="EB10" i="48"/>
  <c r="EB11" i="48"/>
  <c r="EA15" i="50" s="1"/>
  <c r="EB12" i="48"/>
  <c r="EA16" i="50" s="1"/>
  <c r="EB13" i="48"/>
  <c r="EA19" i="50" s="1"/>
  <c r="EB14" i="48"/>
  <c r="EA20" i="50" s="1"/>
  <c r="EB15" i="48"/>
  <c r="EB16" i="48"/>
  <c r="EB17" i="48"/>
  <c r="EA24" i="50" s="1"/>
  <c r="EB18" i="48"/>
  <c r="EA26" i="50" s="1"/>
  <c r="EB19" i="48"/>
  <c r="EA27" i="50" s="1"/>
  <c r="EB20" i="48"/>
  <c r="EB21" i="48"/>
  <c r="EB22" i="48"/>
  <c r="EB23" i="48"/>
  <c r="EB24" i="48"/>
  <c r="EA33" i="50" s="1"/>
  <c r="EB25" i="48"/>
  <c r="EA35" i="50" s="1"/>
  <c r="EB26" i="48"/>
  <c r="EA36" i="50" s="1"/>
  <c r="EB27" i="48"/>
  <c r="EB28" i="48"/>
  <c r="EA41" i="50" s="1"/>
  <c r="EB29" i="48"/>
  <c r="EA43" i="50" s="1"/>
  <c r="EB30" i="48"/>
  <c r="EA44" i="50" s="1"/>
  <c r="EB31" i="48"/>
  <c r="EA46" i="50" s="1"/>
  <c r="EB32" i="48"/>
  <c r="EB33" i="48"/>
  <c r="EA50" i="50" s="1"/>
  <c r="EB34" i="48"/>
  <c r="EA51" i="50" s="1"/>
  <c r="EB35" i="48"/>
  <c r="EA53" i="50" s="1"/>
  <c r="EB36" i="48"/>
  <c r="EA56" i="50" s="1"/>
  <c r="EB37" i="48"/>
  <c r="EA57" i="50" s="1"/>
  <c r="EB38" i="48"/>
  <c r="EA59" i="50" s="1"/>
  <c r="EB39" i="48"/>
  <c r="EB40" i="48"/>
  <c r="EB41" i="48"/>
  <c r="EA65" i="50" s="1"/>
  <c r="EB42" i="48"/>
  <c r="EA67" i="50" s="1"/>
  <c r="EB43" i="48"/>
  <c r="EA69" i="50" s="1"/>
  <c r="EB44" i="48"/>
  <c r="EB45" i="48"/>
  <c r="EA73" i="50" s="1"/>
  <c r="EB46" i="48"/>
  <c r="EA75" i="50" s="1"/>
  <c r="EB47" i="48"/>
  <c r="EA77" i="50" s="1"/>
  <c r="EB48" i="48"/>
  <c r="EA78" i="50" s="1"/>
  <c r="EB49" i="48"/>
  <c r="EA81" i="50" s="1"/>
  <c r="EB50" i="48"/>
  <c r="EA83" i="50" s="1"/>
  <c r="EB51" i="48"/>
  <c r="EB4" i="48"/>
  <c r="EA5" i="50" s="1"/>
  <c r="L53" i="142"/>
  <c r="K53" i="142"/>
  <c r="L52" i="142"/>
  <c r="K52" i="142"/>
  <c r="L51" i="142"/>
  <c r="K51" i="142"/>
  <c r="L50" i="142"/>
  <c r="K50" i="142"/>
  <c r="L49" i="142"/>
  <c r="K49" i="142"/>
  <c r="L48" i="142"/>
  <c r="K48" i="142"/>
  <c r="L47" i="142"/>
  <c r="K47" i="142"/>
  <c r="L46" i="142"/>
  <c r="K46" i="142"/>
  <c r="L45" i="142"/>
  <c r="K45" i="142"/>
  <c r="L44" i="142"/>
  <c r="K44" i="142"/>
  <c r="L43" i="142"/>
  <c r="K43" i="142"/>
  <c r="L41" i="142"/>
  <c r="K41" i="142"/>
  <c r="L40" i="142"/>
  <c r="K40" i="142"/>
  <c r="L39" i="142"/>
  <c r="K39" i="142"/>
  <c r="L38" i="142"/>
  <c r="K38" i="142"/>
  <c r="L37" i="142"/>
  <c r="K37" i="142"/>
  <c r="L36" i="142"/>
  <c r="K36" i="142"/>
  <c r="L35" i="142"/>
  <c r="K35" i="142"/>
  <c r="L34" i="142"/>
  <c r="K34" i="142"/>
  <c r="L33" i="142"/>
  <c r="K33" i="142"/>
  <c r="L32" i="142"/>
  <c r="K32" i="142"/>
  <c r="L31" i="142"/>
  <c r="K31" i="142"/>
  <c r="L30" i="142"/>
  <c r="K30" i="142"/>
  <c r="L29" i="142"/>
  <c r="K29" i="142"/>
  <c r="L28" i="142"/>
  <c r="K28" i="142"/>
  <c r="L27" i="142"/>
  <c r="K27" i="142"/>
  <c r="L26" i="142"/>
  <c r="K26" i="142"/>
  <c r="L24" i="142"/>
  <c r="K24" i="142"/>
  <c r="L23" i="142"/>
  <c r="K23" i="142"/>
  <c r="L22" i="142"/>
  <c r="K22" i="142"/>
  <c r="L21" i="142"/>
  <c r="K21" i="142"/>
  <c r="L20" i="142"/>
  <c r="K20" i="142"/>
  <c r="L19" i="142"/>
  <c r="K19" i="142"/>
  <c r="L18" i="142"/>
  <c r="K18" i="142"/>
  <c r="L17" i="142"/>
  <c r="K17" i="142"/>
  <c r="L15" i="142"/>
  <c r="K15" i="142"/>
  <c r="L14" i="142"/>
  <c r="K14" i="142"/>
  <c r="L13" i="142"/>
  <c r="K13" i="142"/>
  <c r="L11" i="142"/>
  <c r="K11" i="142"/>
  <c r="L10" i="142"/>
  <c r="K10" i="142"/>
  <c r="L9" i="142"/>
  <c r="K9" i="142"/>
  <c r="L8" i="142"/>
  <c r="K8" i="142"/>
  <c r="L6" i="142"/>
  <c r="K6" i="142"/>
  <c r="L5" i="142"/>
  <c r="K5" i="142"/>
  <c r="DZ80" i="50"/>
  <c r="DZ62" i="50"/>
  <c r="DZ70" i="50"/>
  <c r="DZ73" i="50"/>
  <c r="DZ75" i="50"/>
  <c r="DZ58" i="50"/>
  <c r="DZ59" i="50"/>
  <c r="DZ49" i="50"/>
  <c r="DZ50" i="50"/>
  <c r="DZ18" i="50"/>
  <c r="DZ26" i="50"/>
  <c r="DZ27" i="50"/>
  <c r="DZ33" i="50"/>
  <c r="DZ35" i="50"/>
  <c r="DZ36" i="50"/>
  <c r="DZ45" i="50"/>
  <c r="DZ47" i="50"/>
  <c r="DZ14" i="50"/>
  <c r="DZ15" i="50"/>
  <c r="DZ17" i="50"/>
  <c r="EA5" i="48"/>
  <c r="EA6" i="48"/>
  <c r="DZ8" i="50" s="1"/>
  <c r="EA7" i="48"/>
  <c r="DZ9" i="50" s="1"/>
  <c r="EA8" i="48"/>
  <c r="DZ11" i="50" s="1"/>
  <c r="EA9" i="48"/>
  <c r="DZ13" i="50" s="1"/>
  <c r="EA10" i="48"/>
  <c r="EA11" i="48"/>
  <c r="EA12" i="48"/>
  <c r="EA13" i="48"/>
  <c r="EA14" i="48"/>
  <c r="DZ20" i="50" s="1"/>
  <c r="EA16" i="48"/>
  <c r="DZ23" i="50" s="1"/>
  <c r="EA17" i="48"/>
  <c r="DZ24" i="50" s="1"/>
  <c r="EA18" i="48"/>
  <c r="EA19" i="48"/>
  <c r="EA20" i="48"/>
  <c r="DZ28" i="50" s="1"/>
  <c r="EA21" i="48"/>
  <c r="DZ29" i="50" s="1"/>
  <c r="EA22" i="48"/>
  <c r="DZ30" i="50" s="1"/>
  <c r="EA23" i="48"/>
  <c r="EA24" i="48"/>
  <c r="EA25" i="48"/>
  <c r="EA26" i="48"/>
  <c r="EA27" i="48"/>
  <c r="DZ39" i="50" s="1"/>
  <c r="EA28" i="48"/>
  <c r="DZ41" i="50" s="1"/>
  <c r="EA29" i="48"/>
  <c r="DZ43" i="50" s="1"/>
  <c r="EA30" i="48"/>
  <c r="EA31" i="48"/>
  <c r="EA32" i="48"/>
  <c r="EA33" i="48"/>
  <c r="EA36" i="48"/>
  <c r="DZ56" i="50" s="1"/>
  <c r="EA37" i="48"/>
  <c r="EA38" i="48"/>
  <c r="EA39" i="48"/>
  <c r="EA40" i="48"/>
  <c r="EA41" i="48"/>
  <c r="DZ65" i="50" s="1"/>
  <c r="EA42" i="48"/>
  <c r="DZ67" i="50" s="1"/>
  <c r="EA43" i="48"/>
  <c r="DZ69" i="50" s="1"/>
  <c r="EA44" i="48"/>
  <c r="EA45" i="48"/>
  <c r="EA46" i="48"/>
  <c r="EA47" i="48"/>
  <c r="DZ77" i="50" s="1"/>
  <c r="EA48" i="48"/>
  <c r="DZ78" i="50" s="1"/>
  <c r="EA49" i="48"/>
  <c r="EA50" i="48"/>
  <c r="DZ83" i="50" s="1"/>
  <c r="EA51" i="48"/>
  <c r="DZ84" i="50" s="1"/>
  <c r="EA4" i="48"/>
  <c r="DZ5" i="50" s="1"/>
  <c r="L53" i="141"/>
  <c r="K53" i="141"/>
  <c r="L52" i="141"/>
  <c r="K52" i="141"/>
  <c r="L51" i="141"/>
  <c r="K51" i="141"/>
  <c r="L50" i="141"/>
  <c r="K50" i="141"/>
  <c r="L49" i="141"/>
  <c r="K49" i="141"/>
  <c r="L48" i="141"/>
  <c r="K48" i="141"/>
  <c r="L47" i="141"/>
  <c r="K47" i="141"/>
  <c r="L46" i="141"/>
  <c r="K46" i="141"/>
  <c r="L45" i="141"/>
  <c r="K45" i="141"/>
  <c r="L44" i="141"/>
  <c r="K44" i="141"/>
  <c r="L43" i="141"/>
  <c r="K43" i="141"/>
  <c r="L41" i="141"/>
  <c r="K41" i="141"/>
  <c r="L40" i="141"/>
  <c r="K40" i="141"/>
  <c r="L39" i="141"/>
  <c r="K39" i="141"/>
  <c r="L38" i="141"/>
  <c r="K38" i="141"/>
  <c r="L37" i="141"/>
  <c r="K37" i="141"/>
  <c r="L36" i="141"/>
  <c r="K36" i="141"/>
  <c r="L35" i="141"/>
  <c r="K35" i="141"/>
  <c r="L34" i="141"/>
  <c r="K34" i="141"/>
  <c r="L33" i="141"/>
  <c r="K33" i="141"/>
  <c r="L32" i="141"/>
  <c r="K32" i="141"/>
  <c r="L31" i="141"/>
  <c r="K31" i="141"/>
  <c r="L30" i="141"/>
  <c r="K30" i="141"/>
  <c r="L29" i="141"/>
  <c r="K29" i="141"/>
  <c r="L28" i="141"/>
  <c r="K28" i="141"/>
  <c r="L27" i="141"/>
  <c r="K27" i="141"/>
  <c r="L26" i="141"/>
  <c r="K26" i="141"/>
  <c r="L24" i="141"/>
  <c r="K24" i="141"/>
  <c r="L23" i="141"/>
  <c r="K23" i="141"/>
  <c r="L22" i="141"/>
  <c r="K22" i="141"/>
  <c r="L21" i="141"/>
  <c r="K21" i="141"/>
  <c r="L20" i="141"/>
  <c r="K20" i="141"/>
  <c r="L19" i="141"/>
  <c r="K19" i="141"/>
  <c r="L18" i="141"/>
  <c r="K18" i="141"/>
  <c r="L17" i="141"/>
  <c r="K17" i="141"/>
  <c r="L15" i="141"/>
  <c r="K15" i="141"/>
  <c r="L14" i="141"/>
  <c r="K14" i="141"/>
  <c r="L13" i="141"/>
  <c r="K13" i="141"/>
  <c r="L11" i="141"/>
  <c r="K11" i="141"/>
  <c r="L10" i="141"/>
  <c r="K10" i="141"/>
  <c r="L9" i="141"/>
  <c r="K9" i="141"/>
  <c r="L8" i="141"/>
  <c r="K8" i="141"/>
  <c r="L6" i="141"/>
  <c r="K6" i="141"/>
  <c r="L5" i="141"/>
  <c r="K5" i="141"/>
  <c r="EA35" i="48" l="1"/>
  <c r="DZ54" i="50" s="1"/>
  <c r="EA34" i="48"/>
  <c r="DZ51" i="50" s="1"/>
  <c r="DY78" i="50"/>
  <c r="DY81" i="50"/>
  <c r="DY65" i="50"/>
  <c r="DY69" i="50"/>
  <c r="DY62" i="50"/>
  <c r="DY41" i="50"/>
  <c r="DY43" i="50"/>
  <c r="DY56" i="50"/>
  <c r="DY60" i="50"/>
  <c r="DY18" i="50"/>
  <c r="DY20" i="50"/>
  <c r="DY21" i="50"/>
  <c r="DY27" i="50"/>
  <c r="DY35" i="50"/>
  <c r="DY36" i="50"/>
  <c r="DY39" i="50"/>
  <c r="DY5" i="50"/>
  <c r="DY15" i="50"/>
  <c r="DZ5" i="48"/>
  <c r="DZ6" i="48"/>
  <c r="DY8" i="50" s="1"/>
  <c r="DZ7" i="48"/>
  <c r="DY9" i="50" s="1"/>
  <c r="DZ8" i="48"/>
  <c r="DY11" i="50" s="1"/>
  <c r="DZ9" i="48"/>
  <c r="DY13" i="50" s="1"/>
  <c r="DZ10" i="48"/>
  <c r="DY14" i="50" s="1"/>
  <c r="DZ11" i="48"/>
  <c r="DZ13" i="48"/>
  <c r="DZ14" i="48"/>
  <c r="DZ15" i="48"/>
  <c r="DZ16" i="48"/>
  <c r="DY23" i="50" s="1"/>
  <c r="DZ17" i="48"/>
  <c r="DY24" i="50" s="1"/>
  <c r="DZ18" i="48"/>
  <c r="DY26" i="50" s="1"/>
  <c r="DZ19" i="48"/>
  <c r="DZ20" i="48"/>
  <c r="DY28" i="50" s="1"/>
  <c r="DZ21" i="48"/>
  <c r="DY29" i="50" s="1"/>
  <c r="DZ22" i="48"/>
  <c r="DY30" i="50" s="1"/>
  <c r="DZ23" i="48"/>
  <c r="DZ24" i="48"/>
  <c r="DY33" i="50" s="1"/>
  <c r="DZ25" i="48"/>
  <c r="DZ26" i="48"/>
  <c r="DZ27" i="48"/>
  <c r="DZ28" i="48"/>
  <c r="DZ29" i="48"/>
  <c r="DZ30" i="48"/>
  <c r="DY44" i="50" s="1"/>
  <c r="DZ31" i="48"/>
  <c r="DY46" i="50" s="1"/>
  <c r="DZ32" i="48"/>
  <c r="DY49" i="50" s="1"/>
  <c r="DZ33" i="48"/>
  <c r="DY50" i="50" s="1"/>
  <c r="DZ34" i="48"/>
  <c r="DY51" i="50" s="1"/>
  <c r="DZ35" i="48"/>
  <c r="DY54" i="50" s="1"/>
  <c r="DZ36" i="48"/>
  <c r="DZ37" i="48"/>
  <c r="DY58" i="50" s="1"/>
  <c r="DZ38" i="48"/>
  <c r="DZ39" i="48"/>
  <c r="DZ40" i="48"/>
  <c r="DZ41" i="48"/>
  <c r="DZ42" i="48"/>
  <c r="DY67" i="50" s="1"/>
  <c r="DZ43" i="48"/>
  <c r="DZ44" i="48"/>
  <c r="DY70" i="50" s="1"/>
  <c r="DZ45" i="48"/>
  <c r="DY73" i="50" s="1"/>
  <c r="DZ46" i="48"/>
  <c r="DY75" i="50" s="1"/>
  <c r="DZ47" i="48"/>
  <c r="DY76" i="50" s="1"/>
  <c r="DZ48" i="48"/>
  <c r="DZ49" i="48"/>
  <c r="DZ50" i="48"/>
  <c r="DY83" i="50" s="1"/>
  <c r="DZ51" i="48"/>
  <c r="DY84" i="50" s="1"/>
  <c r="DZ4" i="48"/>
  <c r="L53" i="140"/>
  <c r="K53" i="140"/>
  <c r="L52" i="140"/>
  <c r="K52" i="140"/>
  <c r="L51" i="140"/>
  <c r="K51" i="140"/>
  <c r="L50" i="140"/>
  <c r="K50" i="140"/>
  <c r="L49" i="140"/>
  <c r="K49" i="140"/>
  <c r="L48" i="140"/>
  <c r="K48" i="140"/>
  <c r="L47" i="140"/>
  <c r="K47" i="140"/>
  <c r="L46" i="140"/>
  <c r="K46" i="140"/>
  <c r="L45" i="140"/>
  <c r="K45" i="140"/>
  <c r="L44" i="140"/>
  <c r="K44" i="140"/>
  <c r="L43" i="140"/>
  <c r="K43" i="140"/>
  <c r="L41" i="140"/>
  <c r="K41" i="140"/>
  <c r="L40" i="140"/>
  <c r="K40" i="140"/>
  <c r="L39" i="140"/>
  <c r="K39" i="140"/>
  <c r="L38" i="140"/>
  <c r="K38" i="140"/>
  <c r="L37" i="140"/>
  <c r="K37" i="140"/>
  <c r="L36" i="140"/>
  <c r="K36" i="140"/>
  <c r="L35" i="140"/>
  <c r="K35" i="140"/>
  <c r="L34" i="140"/>
  <c r="K34" i="140"/>
  <c r="L33" i="140"/>
  <c r="K33" i="140"/>
  <c r="L32" i="140"/>
  <c r="K32" i="140"/>
  <c r="L31" i="140"/>
  <c r="K31" i="140"/>
  <c r="L30" i="140"/>
  <c r="K30" i="140"/>
  <c r="L29" i="140"/>
  <c r="K29" i="140"/>
  <c r="L28" i="140"/>
  <c r="K28" i="140"/>
  <c r="L27" i="140"/>
  <c r="K27" i="140"/>
  <c r="L26" i="140"/>
  <c r="K26" i="140"/>
  <c r="L24" i="140"/>
  <c r="K24" i="140"/>
  <c r="L23" i="140"/>
  <c r="K23" i="140"/>
  <c r="L22" i="140"/>
  <c r="K22" i="140"/>
  <c r="L21" i="140"/>
  <c r="K21" i="140"/>
  <c r="L20" i="140"/>
  <c r="K20" i="140"/>
  <c r="L19" i="140"/>
  <c r="K19" i="140"/>
  <c r="L18" i="140"/>
  <c r="K18" i="140"/>
  <c r="L17" i="140"/>
  <c r="K17" i="140"/>
  <c r="L15" i="140"/>
  <c r="K15" i="140"/>
  <c r="L14" i="140"/>
  <c r="K14" i="140"/>
  <c r="L13" i="140"/>
  <c r="K13" i="140"/>
  <c r="L11" i="140"/>
  <c r="K11" i="140"/>
  <c r="L10" i="140"/>
  <c r="K10" i="140"/>
  <c r="L9" i="140"/>
  <c r="K9" i="140"/>
  <c r="L8" i="140"/>
  <c r="K8" i="140"/>
  <c r="L6" i="140"/>
  <c r="K6" i="140"/>
  <c r="L5" i="140"/>
  <c r="K5" i="140"/>
  <c r="DZ12" i="48" l="1"/>
  <c r="DY16" i="50" s="1"/>
  <c r="DX77" i="50"/>
  <c r="DX75" i="50"/>
  <c r="DX67" i="50"/>
  <c r="DX62" i="50"/>
  <c r="DX41" i="50"/>
  <c r="DX35" i="50"/>
  <c r="DX38" i="50"/>
  <c r="DX18" i="50"/>
  <c r="DX20" i="50"/>
  <c r="DX21" i="50"/>
  <c r="DX28" i="50"/>
  <c r="DX29" i="50"/>
  <c r="DY5" i="48"/>
  <c r="DY6" i="48"/>
  <c r="DX8" i="50" s="1"/>
  <c r="DY7" i="48"/>
  <c r="DX9" i="50" s="1"/>
  <c r="DY8" i="48"/>
  <c r="DX11" i="50" s="1"/>
  <c r="DY9" i="48"/>
  <c r="DX13" i="50" s="1"/>
  <c r="DY10" i="48"/>
  <c r="DX14" i="50" s="1"/>
  <c r="DY11" i="48"/>
  <c r="DX15" i="50" s="1"/>
  <c r="DY12" i="48"/>
  <c r="DX17" i="50" s="1"/>
  <c r="DY13" i="48"/>
  <c r="DY14" i="48"/>
  <c r="DY15" i="48"/>
  <c r="DY16" i="48"/>
  <c r="DX23" i="50" s="1"/>
  <c r="DY17" i="48"/>
  <c r="DX24" i="50" s="1"/>
  <c r="DY18" i="48"/>
  <c r="DX26" i="50" s="1"/>
  <c r="DY19" i="48"/>
  <c r="DX27" i="50" s="1"/>
  <c r="DY20" i="48"/>
  <c r="DY21" i="48"/>
  <c r="DY22" i="48"/>
  <c r="DX30" i="50" s="1"/>
  <c r="DY23" i="48"/>
  <c r="DY24" i="48"/>
  <c r="DX33" i="50" s="1"/>
  <c r="DY25" i="48"/>
  <c r="DY26" i="48"/>
  <c r="DX36" i="50" s="1"/>
  <c r="DY27" i="48"/>
  <c r="DY28" i="48"/>
  <c r="DY29" i="48"/>
  <c r="DX43" i="50" s="1"/>
  <c r="DY30" i="48"/>
  <c r="DX44" i="50" s="1"/>
  <c r="DY31" i="48"/>
  <c r="DX46" i="50" s="1"/>
  <c r="DY32" i="48"/>
  <c r="DX49" i="50" s="1"/>
  <c r="DY33" i="48"/>
  <c r="DX50" i="50" s="1"/>
  <c r="DY36" i="48"/>
  <c r="DX56" i="50" s="1"/>
  <c r="DY37" i="48"/>
  <c r="DX58" i="50" s="1"/>
  <c r="DY38" i="48"/>
  <c r="DX59" i="50" s="1"/>
  <c r="DY39" i="48"/>
  <c r="DY40" i="48"/>
  <c r="DY41" i="48"/>
  <c r="DX65" i="50" s="1"/>
  <c r="DY42" i="48"/>
  <c r="DY43" i="48"/>
  <c r="DX68" i="50" s="1"/>
  <c r="DY44" i="48"/>
  <c r="DX70" i="50" s="1"/>
  <c r="DY45" i="48"/>
  <c r="DX73" i="50" s="1"/>
  <c r="DY46" i="48"/>
  <c r="DY47" i="48"/>
  <c r="DY48" i="48"/>
  <c r="DX78" i="50" s="1"/>
  <c r="DY49" i="48"/>
  <c r="DX81" i="50" s="1"/>
  <c r="DY50" i="48"/>
  <c r="DX83" i="50" s="1"/>
  <c r="DY51" i="48"/>
  <c r="DX84" i="50" s="1"/>
  <c r="DY4" i="48"/>
  <c r="DX5" i="50" s="1"/>
  <c r="L53" i="139"/>
  <c r="K53" i="139"/>
  <c r="L52" i="139"/>
  <c r="K52" i="139"/>
  <c r="L51" i="139"/>
  <c r="K51" i="139"/>
  <c r="L50" i="139"/>
  <c r="K50" i="139"/>
  <c r="L49" i="139"/>
  <c r="K49" i="139"/>
  <c r="L48" i="139"/>
  <c r="K48" i="139"/>
  <c r="L47" i="139"/>
  <c r="K47" i="139"/>
  <c r="L46" i="139"/>
  <c r="K46" i="139"/>
  <c r="L45" i="139"/>
  <c r="K45" i="139"/>
  <c r="L44" i="139"/>
  <c r="K44" i="139"/>
  <c r="L43" i="139"/>
  <c r="K43" i="139"/>
  <c r="L41" i="139"/>
  <c r="K41" i="139"/>
  <c r="L40" i="139"/>
  <c r="K40" i="139"/>
  <c r="L39" i="139"/>
  <c r="K39" i="139"/>
  <c r="L38" i="139"/>
  <c r="K38" i="139"/>
  <c r="L37" i="139"/>
  <c r="K37" i="139"/>
  <c r="L36" i="139"/>
  <c r="K36" i="139"/>
  <c r="DY34" i="48" s="1"/>
  <c r="DX51" i="50" s="1"/>
  <c r="L35" i="139"/>
  <c r="K35" i="139"/>
  <c r="L34" i="139"/>
  <c r="K34" i="139"/>
  <c r="L33" i="139"/>
  <c r="K33" i="139"/>
  <c r="L32" i="139"/>
  <c r="K32" i="139"/>
  <c r="L31" i="139"/>
  <c r="K31" i="139"/>
  <c r="L30" i="139"/>
  <c r="K30" i="139"/>
  <c r="L29" i="139"/>
  <c r="K29" i="139"/>
  <c r="L28" i="139"/>
  <c r="K28" i="139"/>
  <c r="L27" i="139"/>
  <c r="K27" i="139"/>
  <c r="L26" i="139"/>
  <c r="K26" i="139"/>
  <c r="L24" i="139"/>
  <c r="K24" i="139"/>
  <c r="L23" i="139"/>
  <c r="K23" i="139"/>
  <c r="L22" i="139"/>
  <c r="K22" i="139"/>
  <c r="L21" i="139"/>
  <c r="K21" i="139"/>
  <c r="L20" i="139"/>
  <c r="K20" i="139"/>
  <c r="L19" i="139"/>
  <c r="K19" i="139"/>
  <c r="L18" i="139"/>
  <c r="K18" i="139"/>
  <c r="L17" i="139"/>
  <c r="K17" i="139"/>
  <c r="L15" i="139"/>
  <c r="K15" i="139"/>
  <c r="L14" i="139"/>
  <c r="K14" i="139"/>
  <c r="L13" i="139"/>
  <c r="K13" i="139"/>
  <c r="L11" i="139"/>
  <c r="K11" i="139"/>
  <c r="L10" i="139"/>
  <c r="K10" i="139"/>
  <c r="L9" i="139"/>
  <c r="K9" i="139"/>
  <c r="L8" i="139"/>
  <c r="K8" i="139"/>
  <c r="L6" i="139"/>
  <c r="K6" i="139"/>
  <c r="L5" i="139"/>
  <c r="K5" i="139"/>
  <c r="DW73" i="50"/>
  <c r="DW74" i="50"/>
  <c r="DW62" i="50"/>
  <c r="DW50" i="50"/>
  <c r="DW51" i="50"/>
  <c r="DW59" i="50"/>
  <c r="DW49" i="50"/>
  <c r="DW18" i="50"/>
  <c r="DW20" i="50"/>
  <c r="DW23" i="50"/>
  <c r="DW28" i="50"/>
  <c r="DW29" i="50"/>
  <c r="DW13" i="50"/>
  <c r="DW5" i="50"/>
  <c r="DX40" i="48"/>
  <c r="DV40" i="48"/>
  <c r="DW40" i="48"/>
  <c r="DX9" i="48"/>
  <c r="DX10" i="48"/>
  <c r="DW14" i="50" s="1"/>
  <c r="DX11" i="48"/>
  <c r="DW15" i="50" s="1"/>
  <c r="DX12" i="48"/>
  <c r="DW16" i="50" s="1"/>
  <c r="DX13" i="48"/>
  <c r="DX14" i="48"/>
  <c r="DX15" i="48"/>
  <c r="DW21" i="50" s="1"/>
  <c r="DX16" i="48"/>
  <c r="DX17" i="48"/>
  <c r="DW24" i="50" s="1"/>
  <c r="DX18" i="48"/>
  <c r="DW26" i="50" s="1"/>
  <c r="DX19" i="48"/>
  <c r="DW27" i="50" s="1"/>
  <c r="DX20" i="48"/>
  <c r="DX21" i="48"/>
  <c r="DX22" i="48"/>
  <c r="DW30" i="50" s="1"/>
  <c r="DX23" i="48"/>
  <c r="DX24" i="48"/>
  <c r="DW32" i="50" s="1"/>
  <c r="DX25" i="48"/>
  <c r="DW35" i="50" s="1"/>
  <c r="DX26" i="48"/>
  <c r="DW36" i="50" s="1"/>
  <c r="DX27" i="48"/>
  <c r="DW38" i="50" s="1"/>
  <c r="DX29" i="48"/>
  <c r="DW42" i="50" s="1"/>
  <c r="DX30" i="48"/>
  <c r="DW44" i="50" s="1"/>
  <c r="DX31" i="48"/>
  <c r="DW46" i="50" s="1"/>
  <c r="DX32" i="48"/>
  <c r="DX33" i="48"/>
  <c r="DX34" i="48"/>
  <c r="DX35" i="48"/>
  <c r="DW54" i="50" s="1"/>
  <c r="DX36" i="48"/>
  <c r="DW56" i="50" s="1"/>
  <c r="DX37" i="48"/>
  <c r="DW58" i="50" s="1"/>
  <c r="DX38" i="48"/>
  <c r="DX39" i="48"/>
  <c r="DX42" i="48"/>
  <c r="DW66" i="50" s="1"/>
  <c r="DX43" i="48"/>
  <c r="DW69" i="50" s="1"/>
  <c r="DX44" i="48"/>
  <c r="DW70" i="50" s="1"/>
  <c r="DX45" i="48"/>
  <c r="DX46" i="48"/>
  <c r="DX47" i="48"/>
  <c r="DW77" i="50" s="1"/>
  <c r="DX48" i="48"/>
  <c r="DW78" i="50" s="1"/>
  <c r="DX49" i="48"/>
  <c r="DW81" i="50" s="1"/>
  <c r="DX50" i="48"/>
  <c r="DW83" i="50" s="1"/>
  <c r="DX51" i="48"/>
  <c r="DW84" i="50" s="1"/>
  <c r="DX4" i="48"/>
  <c r="DX5" i="48"/>
  <c r="DX6" i="48"/>
  <c r="DW8" i="50" s="1"/>
  <c r="DX7" i="48"/>
  <c r="DW9" i="50" s="1"/>
  <c r="L53" i="138"/>
  <c r="K53" i="138"/>
  <c r="L52" i="138"/>
  <c r="K52" i="138"/>
  <c r="L51" i="138"/>
  <c r="K51" i="138"/>
  <c r="L50" i="138"/>
  <c r="K50" i="138"/>
  <c r="L49" i="138"/>
  <c r="K49" i="138"/>
  <c r="L48" i="138"/>
  <c r="K48" i="138"/>
  <c r="L47" i="138"/>
  <c r="K47" i="138"/>
  <c r="L46" i="138"/>
  <c r="K46" i="138"/>
  <c r="L45" i="138"/>
  <c r="K45" i="138"/>
  <c r="L44" i="138"/>
  <c r="K44" i="138"/>
  <c r="L43" i="138"/>
  <c r="K43" i="138"/>
  <c r="L41" i="138"/>
  <c r="K41" i="138"/>
  <c r="L40" i="138"/>
  <c r="K40" i="138"/>
  <c r="L39" i="138"/>
  <c r="K39" i="138"/>
  <c r="L38" i="138"/>
  <c r="K38" i="138"/>
  <c r="L37" i="138"/>
  <c r="K37" i="138"/>
  <c r="L36" i="138"/>
  <c r="K36" i="138"/>
  <c r="L35" i="138"/>
  <c r="K35" i="138"/>
  <c r="L34" i="138"/>
  <c r="K34" i="138"/>
  <c r="L33" i="138"/>
  <c r="K33" i="138"/>
  <c r="L32" i="138"/>
  <c r="K32" i="138"/>
  <c r="L31" i="138"/>
  <c r="K31" i="138"/>
  <c r="L30" i="138"/>
  <c r="K30" i="138"/>
  <c r="L29" i="138"/>
  <c r="K29" i="138"/>
  <c r="L28" i="138"/>
  <c r="K28" i="138"/>
  <c r="L27" i="138"/>
  <c r="K27" i="138"/>
  <c r="L26" i="138"/>
  <c r="K26" i="138"/>
  <c r="L24" i="138"/>
  <c r="K24" i="138"/>
  <c r="L23" i="138"/>
  <c r="K23" i="138"/>
  <c r="L22" i="138"/>
  <c r="K22" i="138"/>
  <c r="L21" i="138"/>
  <c r="K21" i="138"/>
  <c r="L20" i="138"/>
  <c r="K20" i="138"/>
  <c r="L19" i="138"/>
  <c r="K19" i="138"/>
  <c r="L18" i="138"/>
  <c r="K18" i="138"/>
  <c r="L17" i="138"/>
  <c r="K17" i="138"/>
  <c r="L15" i="138"/>
  <c r="K15" i="138"/>
  <c r="L14" i="138"/>
  <c r="K14" i="138"/>
  <c r="L13" i="138"/>
  <c r="K13" i="138"/>
  <c r="L11" i="138"/>
  <c r="K11" i="138"/>
  <c r="L10" i="138"/>
  <c r="K10" i="138"/>
  <c r="L9" i="138"/>
  <c r="K9" i="138"/>
  <c r="L8" i="138"/>
  <c r="K8" i="138"/>
  <c r="L6" i="138"/>
  <c r="K6" i="138"/>
  <c r="L5" i="138"/>
  <c r="K5" i="138"/>
  <c r="DV62" i="50"/>
  <c r="DV69" i="50"/>
  <c r="DV70" i="50"/>
  <c r="DV78" i="50"/>
  <c r="DV80" i="50"/>
  <c r="DV83" i="50"/>
  <c r="DV50" i="50"/>
  <c r="DV51" i="50"/>
  <c r="DV60" i="50"/>
  <c r="DV34" i="50"/>
  <c r="DV10" i="50"/>
  <c r="DV13" i="50"/>
  <c r="DV14" i="50"/>
  <c r="DV15" i="50"/>
  <c r="DV18" i="50"/>
  <c r="DV20" i="50"/>
  <c r="DV21" i="50"/>
  <c r="DV23" i="50"/>
  <c r="DV28" i="50"/>
  <c r="DV29" i="50"/>
  <c r="DW8" i="48"/>
  <c r="DW9" i="48"/>
  <c r="DW10" i="48"/>
  <c r="DW11" i="48"/>
  <c r="DW12" i="48"/>
  <c r="DV16" i="50" s="1"/>
  <c r="DW13" i="48"/>
  <c r="DW14" i="48"/>
  <c r="DW15" i="48"/>
  <c r="DW16" i="48"/>
  <c r="DW17" i="48"/>
  <c r="DV24" i="50" s="1"/>
  <c r="DW18" i="48"/>
  <c r="DV26" i="50" s="1"/>
  <c r="DW19" i="48"/>
  <c r="DV27" i="50" s="1"/>
  <c r="DW20" i="48"/>
  <c r="DW21" i="48"/>
  <c r="DW22" i="48"/>
  <c r="DV30" i="50" s="1"/>
  <c r="DW23" i="48"/>
  <c r="DW24" i="48"/>
  <c r="DV32" i="50" s="1"/>
  <c r="DW25" i="48"/>
  <c r="DW26" i="48"/>
  <c r="DV36" i="50" s="1"/>
  <c r="DW27" i="48"/>
  <c r="DV39" i="50" s="1"/>
  <c r="DW28" i="48"/>
  <c r="DV41" i="50" s="1"/>
  <c r="DW29" i="48"/>
  <c r="DV42" i="50" s="1"/>
  <c r="DW30" i="48"/>
  <c r="DV44" i="50" s="1"/>
  <c r="DW31" i="48"/>
  <c r="DV46" i="50" s="1"/>
  <c r="DW33" i="48"/>
  <c r="DW34" i="48"/>
  <c r="DW35" i="48"/>
  <c r="DV54" i="50" s="1"/>
  <c r="DW36" i="48"/>
  <c r="DV56" i="50" s="1"/>
  <c r="DW37" i="48"/>
  <c r="DV58" i="50" s="1"/>
  <c r="DW38" i="48"/>
  <c r="DW39" i="48"/>
  <c r="DW43" i="48"/>
  <c r="DW44" i="48"/>
  <c r="DW45" i="48"/>
  <c r="DV73" i="50" s="1"/>
  <c r="DW46" i="48"/>
  <c r="DV74" i="50" s="1"/>
  <c r="DW47" i="48"/>
  <c r="DV77" i="50" s="1"/>
  <c r="DW48" i="48"/>
  <c r="DW49" i="48"/>
  <c r="DW50" i="48"/>
  <c r="DW51" i="48"/>
  <c r="DV84" i="50" s="1"/>
  <c r="DW7" i="48"/>
  <c r="DV9" i="50" s="1"/>
  <c r="DV7" i="48"/>
  <c r="L53" i="137"/>
  <c r="K53" i="137"/>
  <c r="L52" i="137"/>
  <c r="K52" i="137"/>
  <c r="L51" i="137"/>
  <c r="K51" i="137"/>
  <c r="L50" i="137"/>
  <c r="K50" i="137"/>
  <c r="L49" i="137"/>
  <c r="K49" i="137"/>
  <c r="L48" i="137"/>
  <c r="K48" i="137"/>
  <c r="L47" i="137"/>
  <c r="K47" i="137"/>
  <c r="L46" i="137"/>
  <c r="K46" i="137"/>
  <c r="L45" i="137"/>
  <c r="K45" i="137"/>
  <c r="L44" i="137"/>
  <c r="K44" i="137"/>
  <c r="L43" i="137"/>
  <c r="K43" i="137"/>
  <c r="L41" i="137"/>
  <c r="K41" i="137"/>
  <c r="L40" i="137"/>
  <c r="K40" i="137"/>
  <c r="L39" i="137"/>
  <c r="K39" i="137"/>
  <c r="L38" i="137"/>
  <c r="K38" i="137"/>
  <c r="L37" i="137"/>
  <c r="K37" i="137"/>
  <c r="L36" i="137"/>
  <c r="K36" i="137"/>
  <c r="L35" i="137"/>
  <c r="K35" i="137"/>
  <c r="L34" i="137"/>
  <c r="K34" i="137"/>
  <c r="L33" i="137"/>
  <c r="K33" i="137"/>
  <c r="L32" i="137"/>
  <c r="K32" i="137"/>
  <c r="L31" i="137"/>
  <c r="K31" i="137"/>
  <c r="L30" i="137"/>
  <c r="K30" i="137"/>
  <c r="L29" i="137"/>
  <c r="K29" i="137"/>
  <c r="L28" i="137"/>
  <c r="K28" i="137"/>
  <c r="L27" i="137"/>
  <c r="K27" i="137"/>
  <c r="L26" i="137"/>
  <c r="K26" i="137"/>
  <c r="L24" i="137"/>
  <c r="K24" i="137"/>
  <c r="L23" i="137"/>
  <c r="K23" i="137"/>
  <c r="L22" i="137"/>
  <c r="K22" i="137"/>
  <c r="L21" i="137"/>
  <c r="K21" i="137"/>
  <c r="L20" i="137"/>
  <c r="K20" i="137"/>
  <c r="L19" i="137"/>
  <c r="K19" i="137"/>
  <c r="L18" i="137"/>
  <c r="K18" i="137"/>
  <c r="L17" i="137"/>
  <c r="K17" i="137"/>
  <c r="L15" i="137"/>
  <c r="K15" i="137"/>
  <c r="L14" i="137"/>
  <c r="K14" i="137"/>
  <c r="L13" i="137"/>
  <c r="K13" i="137"/>
  <c r="L11" i="137"/>
  <c r="K11" i="137"/>
  <c r="L10" i="137"/>
  <c r="K10" i="137"/>
  <c r="L9" i="137"/>
  <c r="K9" i="137"/>
  <c r="L8" i="137"/>
  <c r="K8" i="137"/>
  <c r="L6" i="137"/>
  <c r="K6" i="137"/>
  <c r="L5" i="137"/>
  <c r="K5" i="137"/>
  <c r="DY35" i="48" l="1"/>
  <c r="DX54" i="50" s="1"/>
  <c r="DU83" i="50"/>
  <c r="DU84" i="50"/>
  <c r="DU78" i="50"/>
  <c r="DU80" i="50"/>
  <c r="DU44" i="50"/>
  <c r="DU50" i="50"/>
  <c r="DU51" i="50"/>
  <c r="DU54" i="50"/>
  <c r="DU42" i="50"/>
  <c r="DU18" i="50"/>
  <c r="DU20" i="50"/>
  <c r="DU21" i="50"/>
  <c r="DU28" i="50"/>
  <c r="DU29" i="50"/>
  <c r="DU30" i="50"/>
  <c r="DU9" i="50"/>
  <c r="DU10" i="50"/>
  <c r="DU13" i="50"/>
  <c r="DU14" i="50"/>
  <c r="DV5" i="48"/>
  <c r="DV8" i="48"/>
  <c r="DV9" i="48"/>
  <c r="DV10" i="48"/>
  <c r="DV11" i="48"/>
  <c r="DU15" i="50" s="1"/>
  <c r="DV12" i="48"/>
  <c r="DU16" i="50" s="1"/>
  <c r="DV13" i="48"/>
  <c r="DV14" i="48"/>
  <c r="DV15" i="48"/>
  <c r="DV16" i="48"/>
  <c r="DU23" i="50" s="1"/>
  <c r="DV17" i="48"/>
  <c r="DU24" i="50" s="1"/>
  <c r="DV18" i="48"/>
  <c r="DU26" i="50" s="1"/>
  <c r="DV19" i="48"/>
  <c r="DU27" i="50" s="1"/>
  <c r="DV20" i="48"/>
  <c r="DV21" i="48"/>
  <c r="DV22" i="48"/>
  <c r="DV23" i="48"/>
  <c r="DV24" i="48"/>
  <c r="DU33" i="50" s="1"/>
  <c r="DV25" i="48"/>
  <c r="DU34" i="50" s="1"/>
  <c r="DV26" i="48"/>
  <c r="DU36" i="50" s="1"/>
  <c r="DV27" i="48"/>
  <c r="DU38" i="50" s="1"/>
  <c r="DV28" i="48"/>
  <c r="DU41" i="50" s="1"/>
  <c r="DV29" i="48"/>
  <c r="DV30" i="48"/>
  <c r="DV31" i="48"/>
  <c r="DU46" i="50" s="1"/>
  <c r="DV33" i="48"/>
  <c r="DV34" i="48"/>
  <c r="DV35" i="48"/>
  <c r="DV36" i="48"/>
  <c r="DU56" i="50" s="1"/>
  <c r="DV37" i="48"/>
  <c r="DU58" i="50" s="1"/>
  <c r="DV38" i="48"/>
  <c r="DU59" i="50" s="1"/>
  <c r="DV39" i="48"/>
  <c r="DU62" i="50" s="1"/>
  <c r="DV43" i="48"/>
  <c r="DU69" i="50" s="1"/>
  <c r="DV44" i="48"/>
  <c r="DU70" i="50" s="1"/>
  <c r="DV45" i="48"/>
  <c r="DU73" i="50" s="1"/>
  <c r="DV46" i="48"/>
  <c r="DU74" i="50" s="1"/>
  <c r="DV47" i="48"/>
  <c r="DU77" i="50" s="1"/>
  <c r="DV48" i="48"/>
  <c r="DV49" i="48"/>
  <c r="DV50" i="48"/>
  <c r="DV51" i="48"/>
  <c r="L53" i="136"/>
  <c r="K53" i="136"/>
  <c r="L52" i="136"/>
  <c r="K52" i="136"/>
  <c r="L51" i="136"/>
  <c r="K51" i="136"/>
  <c r="L50" i="136"/>
  <c r="K50" i="136"/>
  <c r="L49" i="136"/>
  <c r="K49" i="136"/>
  <c r="L48" i="136"/>
  <c r="K48" i="136"/>
  <c r="L47" i="136"/>
  <c r="K47" i="136"/>
  <c r="L46" i="136"/>
  <c r="K46" i="136"/>
  <c r="L45" i="136"/>
  <c r="K45" i="136"/>
  <c r="L44" i="136"/>
  <c r="K44" i="136"/>
  <c r="L43" i="136"/>
  <c r="K43" i="136"/>
  <c r="L41" i="136"/>
  <c r="K41" i="136"/>
  <c r="L40" i="136"/>
  <c r="K40" i="136"/>
  <c r="L39" i="136"/>
  <c r="K39" i="136"/>
  <c r="L38" i="136"/>
  <c r="K38" i="136"/>
  <c r="L37" i="136"/>
  <c r="K37" i="136"/>
  <c r="L36" i="136"/>
  <c r="K36" i="136"/>
  <c r="L35" i="136"/>
  <c r="K35" i="136"/>
  <c r="L34" i="136"/>
  <c r="K34" i="136"/>
  <c r="L33" i="136"/>
  <c r="K33" i="136"/>
  <c r="L32" i="136"/>
  <c r="K32" i="136"/>
  <c r="L31" i="136"/>
  <c r="K31" i="136"/>
  <c r="L30" i="136"/>
  <c r="K30" i="136"/>
  <c r="L29" i="136"/>
  <c r="K29" i="136"/>
  <c r="L28" i="136"/>
  <c r="K28" i="136"/>
  <c r="L27" i="136"/>
  <c r="K27" i="136"/>
  <c r="L26" i="136"/>
  <c r="K26" i="136"/>
  <c r="L24" i="136"/>
  <c r="K24" i="136"/>
  <c r="L23" i="136"/>
  <c r="K23" i="136"/>
  <c r="L22" i="136"/>
  <c r="K22" i="136"/>
  <c r="L21" i="136"/>
  <c r="K21" i="136"/>
  <c r="L20" i="136"/>
  <c r="K20" i="136"/>
  <c r="L19" i="136"/>
  <c r="K19" i="136"/>
  <c r="L18" i="136"/>
  <c r="K18" i="136"/>
  <c r="L17" i="136"/>
  <c r="K17" i="136"/>
  <c r="L15" i="136"/>
  <c r="K15" i="136"/>
  <c r="L14" i="136"/>
  <c r="K14" i="136"/>
  <c r="L13" i="136"/>
  <c r="K13" i="136"/>
  <c r="L11" i="136"/>
  <c r="K11" i="136"/>
  <c r="L10" i="136"/>
  <c r="K10" i="136"/>
  <c r="L9" i="136"/>
  <c r="K9" i="136"/>
  <c r="L8" i="136"/>
  <c r="K8" i="136"/>
  <c r="L6" i="136"/>
  <c r="K6" i="136"/>
  <c r="L5" i="136"/>
  <c r="K5" i="136"/>
  <c r="DT5" i="48" l="1"/>
  <c r="DU5" i="48"/>
  <c r="DS5" i="48"/>
  <c r="DT73" i="50"/>
  <c r="DT68" i="50"/>
  <c r="DT58" i="50"/>
  <c r="DT56" i="50"/>
  <c r="L17" i="134"/>
  <c r="L18" i="134"/>
  <c r="K17" i="134"/>
  <c r="DT24" i="50"/>
  <c r="DT26" i="50"/>
  <c r="DT29" i="50"/>
  <c r="DT30" i="50"/>
  <c r="DT32" i="50"/>
  <c r="DT15" i="50"/>
  <c r="DT9" i="50"/>
  <c r="DT13" i="50"/>
  <c r="DT14" i="50"/>
  <c r="DT17" i="50"/>
  <c r="DU8" i="48"/>
  <c r="DT10" i="50" s="1"/>
  <c r="DU9" i="48"/>
  <c r="DU10" i="48"/>
  <c r="DU11" i="48"/>
  <c r="DU12" i="48"/>
  <c r="DU13" i="48"/>
  <c r="DT18" i="50" s="1"/>
  <c r="DU14" i="48"/>
  <c r="DT20" i="50" s="1"/>
  <c r="DU15" i="48"/>
  <c r="DT21" i="50" s="1"/>
  <c r="DU16" i="48"/>
  <c r="DT23" i="50" s="1"/>
  <c r="DU17" i="48"/>
  <c r="DU18" i="48"/>
  <c r="DU19" i="48"/>
  <c r="DT27" i="50" s="1"/>
  <c r="DU20" i="48"/>
  <c r="DT28" i="50" s="1"/>
  <c r="DU21" i="48"/>
  <c r="DU22" i="48"/>
  <c r="DU23" i="48"/>
  <c r="DU24" i="48"/>
  <c r="DU25" i="48"/>
  <c r="DT35" i="50" s="1"/>
  <c r="DU26" i="48"/>
  <c r="DT36" i="50" s="1"/>
  <c r="DU27" i="48"/>
  <c r="DT38" i="50" s="1"/>
  <c r="DU28" i="48"/>
  <c r="DT41" i="50" s="1"/>
  <c r="DU29" i="48"/>
  <c r="DT43" i="50" s="1"/>
  <c r="DU30" i="48"/>
  <c r="DT44" i="50" s="1"/>
  <c r="DU31" i="48"/>
  <c r="DT46" i="50" s="1"/>
  <c r="DU33" i="48"/>
  <c r="DT50" i="50" s="1"/>
  <c r="DU34" i="48"/>
  <c r="DT51" i="50" s="1"/>
  <c r="DU35" i="48"/>
  <c r="DT54" i="50" s="1"/>
  <c r="DU36" i="48"/>
  <c r="DU37" i="48"/>
  <c r="DU38" i="48"/>
  <c r="DT59" i="50" s="1"/>
  <c r="DU39" i="48"/>
  <c r="DT61" i="50" s="1"/>
  <c r="DU40" i="48"/>
  <c r="DU43" i="48"/>
  <c r="DU44" i="48"/>
  <c r="DT70" i="50" s="1"/>
  <c r="DU45" i="48"/>
  <c r="DU46" i="48"/>
  <c r="DT74" i="50" s="1"/>
  <c r="DU47" i="48"/>
  <c r="DT77" i="50" s="1"/>
  <c r="DU48" i="48"/>
  <c r="DT78" i="50" s="1"/>
  <c r="DU49" i="48"/>
  <c r="DT81" i="50" s="1"/>
  <c r="DU50" i="48"/>
  <c r="DT83" i="50" s="1"/>
  <c r="DU51" i="48"/>
  <c r="DT84" i="50" s="1"/>
  <c r="DU7" i="48"/>
  <c r="L53" i="135"/>
  <c r="K53" i="135"/>
  <c r="L52" i="135"/>
  <c r="K52" i="135"/>
  <c r="L51" i="135"/>
  <c r="K51" i="135"/>
  <c r="L50" i="135"/>
  <c r="K50" i="135"/>
  <c r="L49" i="135"/>
  <c r="K49" i="135"/>
  <c r="L48" i="135"/>
  <c r="K48" i="135"/>
  <c r="L47" i="135"/>
  <c r="K47" i="135"/>
  <c r="L46" i="135"/>
  <c r="K46" i="135"/>
  <c r="L45" i="135"/>
  <c r="K45" i="135"/>
  <c r="L44" i="135"/>
  <c r="K44" i="135"/>
  <c r="L43" i="135"/>
  <c r="K43" i="135"/>
  <c r="L41" i="135"/>
  <c r="K41" i="135"/>
  <c r="L40" i="135"/>
  <c r="K40" i="135"/>
  <c r="L39" i="135"/>
  <c r="K39" i="135"/>
  <c r="L38" i="135"/>
  <c r="K38" i="135"/>
  <c r="L37" i="135"/>
  <c r="K37" i="135"/>
  <c r="L36" i="135"/>
  <c r="K36" i="135"/>
  <c r="L35" i="135"/>
  <c r="K35" i="135"/>
  <c r="L34" i="135"/>
  <c r="K34" i="135"/>
  <c r="L33" i="135"/>
  <c r="K33" i="135"/>
  <c r="L32" i="135"/>
  <c r="K32" i="135"/>
  <c r="L31" i="135"/>
  <c r="K31" i="135"/>
  <c r="L30" i="135"/>
  <c r="K30" i="135"/>
  <c r="L29" i="135"/>
  <c r="K29" i="135"/>
  <c r="L28" i="135"/>
  <c r="K28" i="135"/>
  <c r="L27" i="135"/>
  <c r="K27" i="135"/>
  <c r="L26" i="135"/>
  <c r="K26" i="135"/>
  <c r="L24" i="135"/>
  <c r="K24" i="135"/>
  <c r="L23" i="135"/>
  <c r="K23" i="135"/>
  <c r="L22" i="135"/>
  <c r="K22" i="135"/>
  <c r="L21" i="135"/>
  <c r="K21" i="135"/>
  <c r="L20" i="135"/>
  <c r="K20" i="135"/>
  <c r="L19" i="135"/>
  <c r="K19" i="135"/>
  <c r="L18" i="135"/>
  <c r="K18" i="135"/>
  <c r="L17" i="135"/>
  <c r="K17" i="135"/>
  <c r="L15" i="135"/>
  <c r="K15" i="135"/>
  <c r="L14" i="135"/>
  <c r="K14" i="135"/>
  <c r="L13" i="135"/>
  <c r="K13" i="135"/>
  <c r="L11" i="135"/>
  <c r="K11" i="135"/>
  <c r="L10" i="135"/>
  <c r="K10" i="135"/>
  <c r="L9" i="135"/>
  <c r="K9" i="135"/>
  <c r="L8" i="135"/>
  <c r="K8" i="135"/>
  <c r="L6" i="135"/>
  <c r="K6" i="135"/>
  <c r="L5" i="135"/>
  <c r="K5" i="135"/>
  <c r="DS83" i="50"/>
  <c r="DS73" i="50"/>
  <c r="DS76" i="50"/>
  <c r="DS59" i="50"/>
  <c r="DS38" i="50"/>
  <c r="DS41" i="50"/>
  <c r="DS50" i="50"/>
  <c r="DS55" i="50"/>
  <c r="DS14" i="50"/>
  <c r="DS18" i="50"/>
  <c r="DS20" i="50"/>
  <c r="DS28" i="50"/>
  <c r="DS32" i="50"/>
  <c r="DS34" i="50"/>
  <c r="DS9" i="50"/>
  <c r="DT8" i="48"/>
  <c r="DS10" i="50" s="1"/>
  <c r="DT9" i="48"/>
  <c r="DS13" i="50" s="1"/>
  <c r="DT10" i="48"/>
  <c r="DT11" i="48"/>
  <c r="DS15" i="50" s="1"/>
  <c r="DT12" i="48"/>
  <c r="DS17" i="50" s="1"/>
  <c r="DT13" i="48"/>
  <c r="DT14" i="48"/>
  <c r="DT16" i="48"/>
  <c r="DS23" i="50" s="1"/>
  <c r="DT17" i="48"/>
  <c r="DS24" i="50" s="1"/>
  <c r="DT18" i="48"/>
  <c r="DS26" i="50" s="1"/>
  <c r="DT19" i="48"/>
  <c r="DS27" i="50" s="1"/>
  <c r="DT20" i="48"/>
  <c r="DT21" i="48"/>
  <c r="DS29" i="50" s="1"/>
  <c r="DT22" i="48"/>
  <c r="DS30" i="50" s="1"/>
  <c r="DT23" i="48"/>
  <c r="DT24" i="48"/>
  <c r="DT25" i="48"/>
  <c r="DT26" i="48"/>
  <c r="DS36" i="50" s="1"/>
  <c r="DT27" i="48"/>
  <c r="DT28" i="48"/>
  <c r="DT29" i="48"/>
  <c r="DS42" i="50" s="1"/>
  <c r="DT30" i="48"/>
  <c r="DS44" i="50" s="1"/>
  <c r="DT31" i="48"/>
  <c r="DS46" i="50" s="1"/>
  <c r="DT33" i="48"/>
  <c r="DT34" i="48"/>
  <c r="DS51" i="50" s="1"/>
  <c r="DT35" i="48"/>
  <c r="DS54" i="50" s="1"/>
  <c r="DT36" i="48"/>
  <c r="DT37" i="48"/>
  <c r="DS57" i="50" s="1"/>
  <c r="DT38" i="48"/>
  <c r="DT39" i="48"/>
  <c r="DS61" i="50" s="1"/>
  <c r="DT40" i="48"/>
  <c r="DT43" i="48"/>
  <c r="DS69" i="50" s="1"/>
  <c r="DT44" i="48"/>
  <c r="DS70" i="50" s="1"/>
  <c r="DT45" i="48"/>
  <c r="DT46" i="48"/>
  <c r="DS74" i="50" s="1"/>
  <c r="DT47" i="48"/>
  <c r="DT48" i="48"/>
  <c r="DS78" i="50" s="1"/>
  <c r="DT49" i="48"/>
  <c r="DS80" i="50" s="1"/>
  <c r="DT50" i="48"/>
  <c r="DT51" i="48"/>
  <c r="DS84" i="50" s="1"/>
  <c r="DT7" i="48"/>
  <c r="L53" i="134"/>
  <c r="K53" i="134"/>
  <c r="L52" i="134"/>
  <c r="K52" i="134"/>
  <c r="L51" i="134"/>
  <c r="K51" i="134"/>
  <c r="L50" i="134"/>
  <c r="K50" i="134"/>
  <c r="L49" i="134"/>
  <c r="K49" i="134"/>
  <c r="L48" i="134"/>
  <c r="K48" i="134"/>
  <c r="L47" i="134"/>
  <c r="K47" i="134"/>
  <c r="L46" i="134"/>
  <c r="K46" i="134"/>
  <c r="L45" i="134"/>
  <c r="K45" i="134"/>
  <c r="L44" i="134"/>
  <c r="K44" i="134"/>
  <c r="L43" i="134"/>
  <c r="K43" i="134"/>
  <c r="L41" i="134"/>
  <c r="K41" i="134"/>
  <c r="L40" i="134"/>
  <c r="K40" i="134"/>
  <c r="L39" i="134"/>
  <c r="K39" i="134"/>
  <c r="L38" i="134"/>
  <c r="K38" i="134"/>
  <c r="L37" i="134"/>
  <c r="K37" i="134"/>
  <c r="L36" i="134"/>
  <c r="K36" i="134"/>
  <c r="L35" i="134"/>
  <c r="K35" i="134"/>
  <c r="L34" i="134"/>
  <c r="K34" i="134"/>
  <c r="L33" i="134"/>
  <c r="K33" i="134"/>
  <c r="L32" i="134"/>
  <c r="K32" i="134"/>
  <c r="L31" i="134"/>
  <c r="K31" i="134"/>
  <c r="L30" i="134"/>
  <c r="K30" i="134"/>
  <c r="L29" i="134"/>
  <c r="K29" i="134"/>
  <c r="L28" i="134"/>
  <c r="K28" i="134"/>
  <c r="L27" i="134"/>
  <c r="K27" i="134"/>
  <c r="L26" i="134"/>
  <c r="K26" i="134"/>
  <c r="L24" i="134"/>
  <c r="K24" i="134"/>
  <c r="L23" i="134"/>
  <c r="K23" i="134"/>
  <c r="L22" i="134"/>
  <c r="K22" i="134"/>
  <c r="L21" i="134"/>
  <c r="K21" i="134"/>
  <c r="L20" i="134"/>
  <c r="K20" i="134"/>
  <c r="L19" i="134"/>
  <c r="K19" i="134"/>
  <c r="K18" i="134"/>
  <c r="L15" i="134"/>
  <c r="K15" i="134"/>
  <c r="L14" i="134"/>
  <c r="K14" i="134"/>
  <c r="L13" i="134"/>
  <c r="K13" i="134"/>
  <c r="L11" i="134"/>
  <c r="K11" i="134"/>
  <c r="L10" i="134"/>
  <c r="K10" i="134"/>
  <c r="L9" i="134"/>
  <c r="K9" i="134"/>
  <c r="L8" i="134"/>
  <c r="K8" i="134"/>
  <c r="L6" i="134"/>
  <c r="K6" i="134"/>
  <c r="L5" i="134"/>
  <c r="K5" i="134"/>
  <c r="DT15" i="48" l="1"/>
  <c r="DS21" i="50" s="1"/>
  <c r="DR78" i="50"/>
  <c r="DR80" i="50"/>
  <c r="DR59" i="50"/>
  <c r="DR44" i="50"/>
  <c r="DR46" i="50"/>
  <c r="DR50" i="50"/>
  <c r="DR9" i="50"/>
  <c r="DR11" i="50"/>
  <c r="DR13" i="50"/>
  <c r="DR26" i="50"/>
  <c r="DR27" i="50"/>
  <c r="DR28" i="50"/>
  <c r="DR29" i="50"/>
  <c r="DR30" i="50"/>
  <c r="DS8" i="48"/>
  <c r="DS9" i="48"/>
  <c r="DS10" i="48"/>
  <c r="DR14" i="50" s="1"/>
  <c r="DS11" i="48"/>
  <c r="DR15" i="50" s="1"/>
  <c r="DS12" i="48"/>
  <c r="DR17" i="50" s="1"/>
  <c r="DS13" i="48"/>
  <c r="DR18" i="50" s="1"/>
  <c r="DS14" i="48"/>
  <c r="DR20" i="50" s="1"/>
  <c r="DS15" i="48"/>
  <c r="DR21" i="50" s="1"/>
  <c r="DS16" i="48"/>
  <c r="DR23" i="50" s="1"/>
  <c r="DS17" i="48"/>
  <c r="DR24" i="50" s="1"/>
  <c r="DS18" i="48"/>
  <c r="DS19" i="48"/>
  <c r="DS20" i="48"/>
  <c r="DS21" i="48"/>
  <c r="DS22" i="48"/>
  <c r="DS23" i="48"/>
  <c r="DS24" i="48"/>
  <c r="DR32" i="50" s="1"/>
  <c r="DS25" i="48"/>
  <c r="DR35" i="50" s="1"/>
  <c r="DS26" i="48"/>
  <c r="DR36" i="50" s="1"/>
  <c r="DS27" i="48"/>
  <c r="DR38" i="50" s="1"/>
  <c r="DS28" i="48"/>
  <c r="DR41" i="50" s="1"/>
  <c r="DS29" i="48"/>
  <c r="DR42" i="50" s="1"/>
  <c r="DS30" i="48"/>
  <c r="DS31" i="48"/>
  <c r="DS33" i="48"/>
  <c r="DS34" i="48"/>
  <c r="DR51" i="50" s="1"/>
  <c r="DS35" i="48"/>
  <c r="DR54" i="50" s="1"/>
  <c r="DS36" i="48"/>
  <c r="DR56" i="50" s="1"/>
  <c r="DS37" i="48"/>
  <c r="DR58" i="50" s="1"/>
  <c r="DS38" i="48"/>
  <c r="DS39" i="48"/>
  <c r="DR62" i="50" s="1"/>
  <c r="DS40" i="48"/>
  <c r="DR63" i="50" s="1"/>
  <c r="DS43" i="48"/>
  <c r="DR69" i="50" s="1"/>
  <c r="DS44" i="48"/>
  <c r="DR70" i="50" s="1"/>
  <c r="DS45" i="48"/>
  <c r="DR73" i="50" s="1"/>
  <c r="DS46" i="48"/>
  <c r="DR74" i="50" s="1"/>
  <c r="DS47" i="48"/>
  <c r="DR77" i="50" s="1"/>
  <c r="DS48" i="48"/>
  <c r="DS49" i="48"/>
  <c r="DS50" i="48"/>
  <c r="DR83" i="50" s="1"/>
  <c r="DS51" i="48"/>
  <c r="DR84" i="50" s="1"/>
  <c r="DS7" i="48"/>
  <c r="L53" i="133"/>
  <c r="K53" i="133"/>
  <c r="L52" i="133"/>
  <c r="K52" i="133"/>
  <c r="L51" i="133"/>
  <c r="K51" i="133"/>
  <c r="L50" i="133"/>
  <c r="K50" i="133"/>
  <c r="L49" i="133"/>
  <c r="K49" i="133"/>
  <c r="L48" i="133"/>
  <c r="K48" i="133"/>
  <c r="L47" i="133"/>
  <c r="K47" i="133"/>
  <c r="L46" i="133"/>
  <c r="K46" i="133"/>
  <c r="L45" i="133"/>
  <c r="K45" i="133"/>
  <c r="L44" i="133"/>
  <c r="K44" i="133"/>
  <c r="L43" i="133"/>
  <c r="K43" i="133"/>
  <c r="L41" i="133"/>
  <c r="K41" i="133"/>
  <c r="L40" i="133"/>
  <c r="K40" i="133"/>
  <c r="L39" i="133"/>
  <c r="K39" i="133"/>
  <c r="L38" i="133"/>
  <c r="K38" i="133"/>
  <c r="L37" i="133"/>
  <c r="K37" i="133"/>
  <c r="L36" i="133"/>
  <c r="K36" i="133"/>
  <c r="L35" i="133"/>
  <c r="K35" i="133"/>
  <c r="L34" i="133"/>
  <c r="K34" i="133"/>
  <c r="L33" i="133"/>
  <c r="K33" i="133"/>
  <c r="L32" i="133"/>
  <c r="K32" i="133"/>
  <c r="L31" i="133"/>
  <c r="K31" i="133"/>
  <c r="L30" i="133"/>
  <c r="K30" i="133"/>
  <c r="L29" i="133"/>
  <c r="K29" i="133"/>
  <c r="L28" i="133"/>
  <c r="K28" i="133"/>
  <c r="L27" i="133"/>
  <c r="K27" i="133"/>
  <c r="L26" i="133"/>
  <c r="K26" i="133"/>
  <c r="L24" i="133"/>
  <c r="K24" i="133"/>
  <c r="L23" i="133"/>
  <c r="K23" i="133"/>
  <c r="L22" i="133"/>
  <c r="K22" i="133"/>
  <c r="L21" i="133"/>
  <c r="K21" i="133"/>
  <c r="L20" i="133"/>
  <c r="K20" i="133"/>
  <c r="L19" i="133"/>
  <c r="K19" i="133"/>
  <c r="L18" i="133"/>
  <c r="K18" i="133"/>
  <c r="L17" i="133"/>
  <c r="K17" i="133"/>
  <c r="L15" i="133"/>
  <c r="K15" i="133"/>
  <c r="L14" i="133"/>
  <c r="K14" i="133"/>
  <c r="L13" i="133"/>
  <c r="K13" i="133"/>
  <c r="L11" i="133"/>
  <c r="K11" i="133"/>
  <c r="L10" i="133"/>
  <c r="K10" i="133"/>
  <c r="L9" i="133"/>
  <c r="K9" i="133"/>
  <c r="L8" i="133"/>
  <c r="K8" i="133"/>
  <c r="L6" i="133"/>
  <c r="K6" i="133"/>
  <c r="L5" i="133"/>
  <c r="K5" i="133"/>
  <c r="DQ62" i="50"/>
  <c r="DQ70" i="50"/>
  <c r="DQ48" i="50"/>
  <c r="DQ50" i="50"/>
  <c r="DQ23" i="50"/>
  <c r="DQ24" i="50"/>
  <c r="DQ28" i="50"/>
  <c r="DQ29" i="50"/>
  <c r="DQ30" i="50"/>
  <c r="DQ11" i="50"/>
  <c r="DQ14" i="50"/>
  <c r="DR5" i="48"/>
  <c r="DR6" i="48"/>
  <c r="DQ8" i="50" s="1"/>
  <c r="DR7" i="48"/>
  <c r="DQ9" i="50" s="1"/>
  <c r="DR8" i="48"/>
  <c r="DR9" i="48"/>
  <c r="DQ13" i="50" s="1"/>
  <c r="DR10" i="48"/>
  <c r="DR11" i="48"/>
  <c r="DQ15" i="50" s="1"/>
  <c r="DR12" i="48"/>
  <c r="DQ17" i="50" s="1"/>
  <c r="DR13" i="48"/>
  <c r="DQ18" i="50" s="1"/>
  <c r="DR14" i="48"/>
  <c r="DQ20" i="50" s="1"/>
  <c r="DR15" i="48"/>
  <c r="DQ21" i="50" s="1"/>
  <c r="DR16" i="48"/>
  <c r="DR17" i="48"/>
  <c r="DR18" i="48"/>
  <c r="DQ26" i="50" s="1"/>
  <c r="DR19" i="48"/>
  <c r="DQ27" i="50" s="1"/>
  <c r="DR20" i="48"/>
  <c r="DR21" i="48"/>
  <c r="DR22" i="48"/>
  <c r="DR23" i="48"/>
  <c r="DR24" i="48"/>
  <c r="DQ32" i="50" s="1"/>
  <c r="DR25" i="48"/>
  <c r="DQ34" i="50" s="1"/>
  <c r="DR26" i="48"/>
  <c r="DQ36" i="50" s="1"/>
  <c r="DR27" i="48"/>
  <c r="DQ38" i="50" s="1"/>
  <c r="DR28" i="48"/>
  <c r="DQ41" i="50" s="1"/>
  <c r="DR29" i="48"/>
  <c r="DQ42" i="50" s="1"/>
  <c r="DR30" i="48"/>
  <c r="DQ44" i="50" s="1"/>
  <c r="DR31" i="48"/>
  <c r="DQ46" i="50" s="1"/>
  <c r="DR32" i="48"/>
  <c r="DR33" i="48"/>
  <c r="DR34" i="48"/>
  <c r="DQ51" i="50" s="1"/>
  <c r="DR35" i="48"/>
  <c r="DQ53" i="50" s="1"/>
  <c r="DR36" i="48"/>
  <c r="DQ55" i="50" s="1"/>
  <c r="DR37" i="48"/>
  <c r="DQ57" i="50" s="1"/>
  <c r="DR38" i="48"/>
  <c r="DQ60" i="50" s="1"/>
  <c r="DR39" i="48"/>
  <c r="DR40" i="48"/>
  <c r="DQ63" i="50" s="1"/>
  <c r="DR41" i="48"/>
  <c r="DQ65" i="50" s="1"/>
  <c r="DR42" i="48"/>
  <c r="DQ66" i="50" s="1"/>
  <c r="DR43" i="48"/>
  <c r="DQ69" i="50" s="1"/>
  <c r="DR44" i="48"/>
  <c r="DR45" i="48"/>
  <c r="DQ72" i="50" s="1"/>
  <c r="DR46" i="48"/>
  <c r="DQ74" i="50" s="1"/>
  <c r="DR47" i="48"/>
  <c r="DQ76" i="50" s="1"/>
  <c r="DR48" i="48"/>
  <c r="DQ78" i="50" s="1"/>
  <c r="DR49" i="48"/>
  <c r="DQ80" i="50" s="1"/>
  <c r="DR50" i="48"/>
  <c r="DQ83" i="50" s="1"/>
  <c r="DR51" i="48"/>
  <c r="DQ84" i="50" s="1"/>
  <c r="DR4" i="48"/>
  <c r="DQ5" i="50" s="1"/>
  <c r="L53" i="132"/>
  <c r="K53" i="132"/>
  <c r="L52" i="132"/>
  <c r="K52" i="132"/>
  <c r="L51" i="132"/>
  <c r="K51" i="132"/>
  <c r="L50" i="132"/>
  <c r="K50" i="132"/>
  <c r="L49" i="132"/>
  <c r="K49" i="132"/>
  <c r="L48" i="132"/>
  <c r="K48" i="132"/>
  <c r="L47" i="132"/>
  <c r="K47" i="132"/>
  <c r="L46" i="132"/>
  <c r="K46" i="132"/>
  <c r="L45" i="132"/>
  <c r="K45" i="132"/>
  <c r="L44" i="132"/>
  <c r="K44" i="132"/>
  <c r="L43" i="132"/>
  <c r="K43" i="132"/>
  <c r="L41" i="132"/>
  <c r="K41" i="132"/>
  <c r="L40" i="132"/>
  <c r="K40" i="132"/>
  <c r="L39" i="132"/>
  <c r="K39" i="132"/>
  <c r="L38" i="132"/>
  <c r="K38" i="132"/>
  <c r="L37" i="132"/>
  <c r="K37" i="132"/>
  <c r="L36" i="132"/>
  <c r="K36" i="132"/>
  <c r="L35" i="132"/>
  <c r="K35" i="132"/>
  <c r="L34" i="132"/>
  <c r="K34" i="132"/>
  <c r="L33" i="132"/>
  <c r="K33" i="132"/>
  <c r="L32" i="132"/>
  <c r="K32" i="132"/>
  <c r="L31" i="132"/>
  <c r="K31" i="132"/>
  <c r="L30" i="132"/>
  <c r="K30" i="132"/>
  <c r="L29" i="132"/>
  <c r="K29" i="132"/>
  <c r="L28" i="132"/>
  <c r="K28" i="132"/>
  <c r="L27" i="132"/>
  <c r="K27" i="132"/>
  <c r="L26" i="132"/>
  <c r="K26" i="132"/>
  <c r="L24" i="132"/>
  <c r="K24" i="132"/>
  <c r="L23" i="132"/>
  <c r="K23" i="132"/>
  <c r="L22" i="132"/>
  <c r="K22" i="132"/>
  <c r="L21" i="132"/>
  <c r="K21" i="132"/>
  <c r="L20" i="132"/>
  <c r="K20" i="132"/>
  <c r="L19" i="132"/>
  <c r="K19" i="132"/>
  <c r="L18" i="132"/>
  <c r="K18" i="132"/>
  <c r="L17" i="132"/>
  <c r="K17" i="132"/>
  <c r="L15" i="132"/>
  <c r="K15" i="132"/>
  <c r="L14" i="132"/>
  <c r="K14" i="132"/>
  <c r="L13" i="132"/>
  <c r="K13" i="132"/>
  <c r="L11" i="132"/>
  <c r="K11" i="132"/>
  <c r="L10" i="132"/>
  <c r="K10" i="132"/>
  <c r="L9" i="132"/>
  <c r="K9" i="132"/>
  <c r="L8" i="132"/>
  <c r="K8" i="132"/>
  <c r="L6" i="132"/>
  <c r="K6" i="132"/>
  <c r="L5" i="132"/>
  <c r="K5" i="132"/>
  <c r="DP83" i="50" l="1"/>
  <c r="DP57" i="50"/>
  <c r="DP44" i="50"/>
  <c r="DP36" i="50"/>
  <c r="DP38" i="50"/>
  <c r="DP32" i="50"/>
  <c r="DP13" i="50"/>
  <c r="DP24" i="50"/>
  <c r="DQ5" i="48"/>
  <c r="DQ6" i="48"/>
  <c r="DP8" i="50" s="1"/>
  <c r="DQ7" i="48"/>
  <c r="DP9" i="50" s="1"/>
  <c r="DQ8" i="48"/>
  <c r="DP11" i="50" s="1"/>
  <c r="DQ9" i="48"/>
  <c r="DQ10" i="48"/>
  <c r="DP14" i="50" s="1"/>
  <c r="DQ11" i="48"/>
  <c r="DP15" i="50" s="1"/>
  <c r="DQ12" i="48"/>
  <c r="DP16" i="50" s="1"/>
  <c r="DQ13" i="48"/>
  <c r="DP18" i="50" s="1"/>
  <c r="DQ14" i="48"/>
  <c r="DP20" i="50" s="1"/>
  <c r="DQ15" i="48"/>
  <c r="DP21" i="50" s="1"/>
  <c r="DQ16" i="48"/>
  <c r="DP23" i="50" s="1"/>
  <c r="DQ17" i="48"/>
  <c r="DQ18" i="48"/>
  <c r="DP26" i="50" s="1"/>
  <c r="DQ19" i="48"/>
  <c r="DP27" i="50" s="1"/>
  <c r="DQ20" i="48"/>
  <c r="DP28" i="50" s="1"/>
  <c r="DQ22" i="48"/>
  <c r="DP30" i="50" s="1"/>
  <c r="DQ23" i="48"/>
  <c r="DQ24" i="48"/>
  <c r="DQ25" i="48"/>
  <c r="DP35" i="50" s="1"/>
  <c r="DQ26" i="48"/>
  <c r="DQ27" i="48"/>
  <c r="DQ28" i="48"/>
  <c r="DP40" i="50" s="1"/>
  <c r="DQ29" i="48"/>
  <c r="DP42" i="50" s="1"/>
  <c r="DQ30" i="48"/>
  <c r="DQ31" i="48"/>
  <c r="DP46" i="50" s="1"/>
  <c r="DQ32" i="48"/>
  <c r="DP48" i="50" s="1"/>
  <c r="DQ33" i="48"/>
  <c r="DP50" i="50" s="1"/>
  <c r="DQ34" i="48"/>
  <c r="DP51" i="50" s="1"/>
  <c r="DQ35" i="48"/>
  <c r="DP53" i="50" s="1"/>
  <c r="DQ36" i="48"/>
  <c r="DP55" i="50" s="1"/>
  <c r="DQ37" i="48"/>
  <c r="DQ38" i="48"/>
  <c r="DP60" i="50" s="1"/>
  <c r="DQ39" i="48"/>
  <c r="DP62" i="50" s="1"/>
  <c r="DQ40" i="48"/>
  <c r="DP63" i="50" s="1"/>
  <c r="DQ41" i="48"/>
  <c r="DP65" i="50" s="1"/>
  <c r="DQ42" i="48"/>
  <c r="DP66" i="50" s="1"/>
  <c r="DQ43" i="48"/>
  <c r="DP69" i="50" s="1"/>
  <c r="DQ44" i="48"/>
  <c r="DP70" i="50" s="1"/>
  <c r="DQ45" i="48"/>
  <c r="DP72" i="50" s="1"/>
  <c r="DQ46" i="48"/>
  <c r="DP75" i="50" s="1"/>
  <c r="DQ47" i="48"/>
  <c r="DP76" i="50" s="1"/>
  <c r="DQ48" i="48"/>
  <c r="DP78" i="50" s="1"/>
  <c r="DQ49" i="48"/>
  <c r="DP81" i="50" s="1"/>
  <c r="DQ50" i="48"/>
  <c r="DQ51" i="48"/>
  <c r="DP84" i="50" s="1"/>
  <c r="DQ4" i="48"/>
  <c r="DP5" i="50" s="1"/>
  <c r="L53" i="131"/>
  <c r="K53" i="131"/>
  <c r="L52" i="131"/>
  <c r="K52" i="131"/>
  <c r="L51" i="131"/>
  <c r="K51" i="131"/>
  <c r="L50" i="131"/>
  <c r="K50" i="131"/>
  <c r="L49" i="131"/>
  <c r="K49" i="131"/>
  <c r="L48" i="131"/>
  <c r="K48" i="131"/>
  <c r="L47" i="131"/>
  <c r="K47" i="131"/>
  <c r="L46" i="131"/>
  <c r="K46" i="131"/>
  <c r="L45" i="131"/>
  <c r="K45" i="131"/>
  <c r="L44" i="131"/>
  <c r="K44" i="131"/>
  <c r="L43" i="131"/>
  <c r="K43" i="131"/>
  <c r="L41" i="131"/>
  <c r="K41" i="131"/>
  <c r="L40" i="131"/>
  <c r="K40" i="131"/>
  <c r="L39" i="131"/>
  <c r="K39" i="131"/>
  <c r="L38" i="131"/>
  <c r="K38" i="131"/>
  <c r="L37" i="131"/>
  <c r="K37" i="131"/>
  <c r="L36" i="131"/>
  <c r="K36" i="131"/>
  <c r="L35" i="131"/>
  <c r="K35" i="131"/>
  <c r="L34" i="131"/>
  <c r="K34" i="131"/>
  <c r="L33" i="131"/>
  <c r="K33" i="131"/>
  <c r="L32" i="131"/>
  <c r="K32" i="131"/>
  <c r="L31" i="131"/>
  <c r="K31" i="131"/>
  <c r="L30" i="131"/>
  <c r="K30" i="131"/>
  <c r="L29" i="131"/>
  <c r="K29" i="131"/>
  <c r="L28" i="131"/>
  <c r="K28" i="131"/>
  <c r="L27" i="131"/>
  <c r="K27" i="131"/>
  <c r="L26" i="131"/>
  <c r="K26" i="131"/>
  <c r="L24" i="131"/>
  <c r="K24" i="131"/>
  <c r="L23" i="131"/>
  <c r="K23" i="131"/>
  <c r="L22" i="131"/>
  <c r="K22" i="131"/>
  <c r="L21" i="131"/>
  <c r="K21" i="131"/>
  <c r="L20" i="131"/>
  <c r="K20" i="131"/>
  <c r="L19" i="131"/>
  <c r="K19" i="131"/>
  <c r="L18" i="131"/>
  <c r="K18" i="131"/>
  <c r="L17" i="131"/>
  <c r="K17" i="131"/>
  <c r="L15" i="131"/>
  <c r="K15" i="131"/>
  <c r="L14" i="131"/>
  <c r="K14" i="131"/>
  <c r="L13" i="131"/>
  <c r="K13" i="131"/>
  <c r="L11" i="131"/>
  <c r="K11" i="131"/>
  <c r="L10" i="131"/>
  <c r="K10" i="131"/>
  <c r="L9" i="131"/>
  <c r="K9" i="131"/>
  <c r="L8" i="131"/>
  <c r="K8" i="131"/>
  <c r="L6" i="131"/>
  <c r="K6" i="131"/>
  <c r="L5" i="131"/>
  <c r="K5" i="131"/>
  <c r="DO72" i="50" l="1"/>
  <c r="DO33" i="50"/>
  <c r="DO36" i="50"/>
  <c r="DO38" i="50"/>
  <c r="DO56" i="50"/>
  <c r="DO18" i="50"/>
  <c r="DO20" i="50"/>
  <c r="DO11" i="50"/>
  <c r="DO13" i="50"/>
  <c r="DO14" i="50"/>
  <c r="DO16" i="50"/>
  <c r="DP5" i="48"/>
  <c r="DP6" i="48"/>
  <c r="DO8" i="50" s="1"/>
  <c r="DP7" i="48"/>
  <c r="DO9" i="50" s="1"/>
  <c r="DP8" i="48"/>
  <c r="DP9" i="48"/>
  <c r="DP10" i="48"/>
  <c r="DP12" i="48"/>
  <c r="DP13" i="48"/>
  <c r="DP14" i="48"/>
  <c r="DP15" i="48"/>
  <c r="DO21" i="50" s="1"/>
  <c r="DP16" i="48"/>
  <c r="DO23" i="50" s="1"/>
  <c r="DP17" i="48"/>
  <c r="DO25" i="50" s="1"/>
  <c r="DP18" i="48"/>
  <c r="DO26" i="50" s="1"/>
  <c r="DP19" i="48"/>
  <c r="DO27" i="50" s="1"/>
  <c r="DP20" i="48"/>
  <c r="DO28" i="50" s="1"/>
  <c r="DP21" i="48"/>
  <c r="DO29" i="50" s="1"/>
  <c r="DP22" i="48"/>
  <c r="DO30" i="50" s="1"/>
  <c r="DP23" i="48"/>
  <c r="DP24" i="48"/>
  <c r="DP25" i="48"/>
  <c r="DO35" i="50" s="1"/>
  <c r="DP26" i="48"/>
  <c r="DP27" i="48"/>
  <c r="DP28" i="48"/>
  <c r="DO41" i="50" s="1"/>
  <c r="DP29" i="48"/>
  <c r="DO43" i="50" s="1"/>
  <c r="DP30" i="48"/>
  <c r="DO44" i="50" s="1"/>
  <c r="DP31" i="48"/>
  <c r="DO46" i="50" s="1"/>
  <c r="DP32" i="48"/>
  <c r="DO49" i="50" s="1"/>
  <c r="DP33" i="48"/>
  <c r="DO50" i="50" s="1"/>
  <c r="DP34" i="48"/>
  <c r="DO51" i="50" s="1"/>
  <c r="DP35" i="48"/>
  <c r="DO54" i="50" s="1"/>
  <c r="DP36" i="48"/>
  <c r="DP37" i="48"/>
  <c r="DO57" i="50" s="1"/>
  <c r="DP38" i="48"/>
  <c r="DO60" i="50" s="1"/>
  <c r="DP39" i="48"/>
  <c r="DO61" i="50" s="1"/>
  <c r="DP40" i="48"/>
  <c r="DO63" i="50" s="1"/>
  <c r="DP41" i="48"/>
  <c r="DO65" i="50" s="1"/>
  <c r="DP42" i="48"/>
  <c r="DO67" i="50" s="1"/>
  <c r="DP43" i="48"/>
  <c r="DO69" i="50" s="1"/>
  <c r="DP44" i="48"/>
  <c r="DO70" i="50" s="1"/>
  <c r="DP45" i="48"/>
  <c r="DP46" i="48"/>
  <c r="DO74" i="50" s="1"/>
  <c r="DP47" i="48"/>
  <c r="DO76" i="50" s="1"/>
  <c r="DP48" i="48"/>
  <c r="DO78" i="50" s="1"/>
  <c r="DP49" i="48"/>
  <c r="DO80" i="50" s="1"/>
  <c r="DP50" i="48"/>
  <c r="DO83" i="50" s="1"/>
  <c r="DP51" i="48"/>
  <c r="DO84" i="50" s="1"/>
  <c r="DP4" i="48"/>
  <c r="DO5" i="50" s="1"/>
  <c r="L53" i="130"/>
  <c r="K53" i="130"/>
  <c r="L52" i="130"/>
  <c r="K52" i="130"/>
  <c r="L51" i="130"/>
  <c r="K51" i="130"/>
  <c r="L50" i="130"/>
  <c r="K50" i="130"/>
  <c r="L49" i="130"/>
  <c r="K49" i="130"/>
  <c r="L48" i="130"/>
  <c r="K48" i="130"/>
  <c r="L47" i="130"/>
  <c r="K47" i="130"/>
  <c r="L46" i="130"/>
  <c r="K46" i="130"/>
  <c r="L45" i="130"/>
  <c r="K45" i="130"/>
  <c r="L44" i="130"/>
  <c r="K44" i="130"/>
  <c r="L43" i="130"/>
  <c r="K43" i="130"/>
  <c r="L41" i="130"/>
  <c r="K41" i="130"/>
  <c r="L40" i="130"/>
  <c r="K40" i="130"/>
  <c r="L39" i="130"/>
  <c r="K39" i="130"/>
  <c r="L38" i="130"/>
  <c r="K38" i="130"/>
  <c r="L37" i="130"/>
  <c r="K37" i="130"/>
  <c r="L36" i="130"/>
  <c r="K36" i="130"/>
  <c r="L35" i="130"/>
  <c r="K35" i="130"/>
  <c r="L34" i="130"/>
  <c r="K34" i="130"/>
  <c r="L33" i="130"/>
  <c r="K33" i="130"/>
  <c r="L32" i="130"/>
  <c r="K32" i="130"/>
  <c r="L31" i="130"/>
  <c r="K31" i="130"/>
  <c r="L30" i="130"/>
  <c r="K30" i="130"/>
  <c r="L29" i="130"/>
  <c r="K29" i="130"/>
  <c r="L28" i="130"/>
  <c r="K28" i="130"/>
  <c r="L27" i="130"/>
  <c r="K27" i="130"/>
  <c r="L26" i="130"/>
  <c r="K26" i="130"/>
  <c r="L24" i="130"/>
  <c r="K24" i="130"/>
  <c r="L23" i="130"/>
  <c r="K23" i="130"/>
  <c r="L22" i="130"/>
  <c r="K22" i="130"/>
  <c r="L21" i="130"/>
  <c r="K21" i="130"/>
  <c r="L20" i="130"/>
  <c r="K20" i="130"/>
  <c r="L19" i="130"/>
  <c r="K19" i="130"/>
  <c r="L18" i="130"/>
  <c r="K18" i="130"/>
  <c r="L17" i="130"/>
  <c r="K17" i="130"/>
  <c r="L15" i="130"/>
  <c r="K15" i="130"/>
  <c r="L14" i="130"/>
  <c r="K14" i="130"/>
  <c r="L13" i="130"/>
  <c r="K13" i="130"/>
  <c r="L11" i="130"/>
  <c r="K11" i="130"/>
  <c r="L10" i="130"/>
  <c r="K10" i="130"/>
  <c r="L9" i="130"/>
  <c r="K9" i="130"/>
  <c r="L8" i="130"/>
  <c r="K8" i="130"/>
  <c r="L6" i="130"/>
  <c r="K6" i="130"/>
  <c r="L5" i="130"/>
  <c r="K5" i="130"/>
  <c r="DN70" i="50"/>
  <c r="DN62" i="50"/>
  <c r="DN63" i="50"/>
  <c r="DN41" i="50"/>
  <c r="DN43" i="50"/>
  <c r="DN28" i="50"/>
  <c r="DN29" i="50"/>
  <c r="DN30" i="50"/>
  <c r="DN9" i="50"/>
  <c r="DN11" i="50"/>
  <c r="K49" i="129"/>
  <c r="DO47" i="48" s="1"/>
  <c r="DN76" i="50" s="1"/>
  <c r="L49" i="129"/>
  <c r="DO5" i="48"/>
  <c r="DO6" i="48"/>
  <c r="DN8" i="50" s="1"/>
  <c r="DO7" i="48"/>
  <c r="DO8" i="48"/>
  <c r="DO9" i="48"/>
  <c r="DN13" i="50" s="1"/>
  <c r="DO10" i="48"/>
  <c r="DN14" i="50" s="1"/>
  <c r="DO12" i="48"/>
  <c r="DN17" i="50" s="1"/>
  <c r="DO13" i="48"/>
  <c r="DN18" i="50" s="1"/>
  <c r="DO14" i="48"/>
  <c r="DN20" i="50" s="1"/>
  <c r="DO15" i="48"/>
  <c r="DN21" i="50" s="1"/>
  <c r="DO16" i="48"/>
  <c r="DN23" i="50" s="1"/>
  <c r="DO17" i="48"/>
  <c r="DN24" i="50" s="1"/>
  <c r="DO18" i="48"/>
  <c r="DN26" i="50" s="1"/>
  <c r="DO19" i="48"/>
  <c r="DN27" i="50" s="1"/>
  <c r="DO20" i="48"/>
  <c r="DO21" i="48"/>
  <c r="DO22" i="48"/>
  <c r="DO23" i="48"/>
  <c r="DO24" i="48"/>
  <c r="DN33" i="50" s="1"/>
  <c r="DO25" i="48"/>
  <c r="DN35" i="50" s="1"/>
  <c r="DO26" i="48"/>
  <c r="DN36" i="50" s="1"/>
  <c r="DO27" i="48"/>
  <c r="DN38" i="50" s="1"/>
  <c r="DO28" i="48"/>
  <c r="DO29" i="48"/>
  <c r="DO30" i="48"/>
  <c r="DN44" i="50" s="1"/>
  <c r="DO31" i="48"/>
  <c r="DN46" i="50" s="1"/>
  <c r="DO32" i="48"/>
  <c r="DN49" i="50" s="1"/>
  <c r="DO33" i="48"/>
  <c r="DN50" i="50" s="1"/>
  <c r="DO34" i="48"/>
  <c r="DN51" i="50" s="1"/>
  <c r="DO35" i="48"/>
  <c r="DN54" i="50" s="1"/>
  <c r="DO36" i="48"/>
  <c r="DN56" i="50" s="1"/>
  <c r="DO37" i="48"/>
  <c r="DN58" i="50" s="1"/>
  <c r="DO38" i="48"/>
  <c r="DN60" i="50" s="1"/>
  <c r="DO39" i="48"/>
  <c r="DO40" i="48"/>
  <c r="DO41" i="48"/>
  <c r="DN65" i="50" s="1"/>
  <c r="DO42" i="48"/>
  <c r="DN67" i="50" s="1"/>
  <c r="DO43" i="48"/>
  <c r="DN69" i="50" s="1"/>
  <c r="DO44" i="48"/>
  <c r="DO45" i="48"/>
  <c r="DN73" i="50" s="1"/>
  <c r="DO46" i="48"/>
  <c r="DN74" i="50" s="1"/>
  <c r="DO49" i="48"/>
  <c r="DN81" i="50" s="1"/>
  <c r="DO50" i="48"/>
  <c r="DN83" i="50" s="1"/>
  <c r="DO51" i="48"/>
  <c r="DN84" i="50" s="1"/>
  <c r="DO4" i="48"/>
  <c r="DN5" i="50" s="1"/>
  <c r="L53" i="129"/>
  <c r="K53" i="129"/>
  <c r="L52" i="129"/>
  <c r="K52" i="129"/>
  <c r="L51" i="129"/>
  <c r="K51" i="129"/>
  <c r="L50" i="129"/>
  <c r="K50" i="129"/>
  <c r="L48" i="129"/>
  <c r="K48" i="129"/>
  <c r="L47" i="129"/>
  <c r="K47" i="129"/>
  <c r="L46" i="129"/>
  <c r="K46" i="129"/>
  <c r="L45" i="129"/>
  <c r="K45" i="129"/>
  <c r="L44" i="129"/>
  <c r="K44" i="129"/>
  <c r="L43" i="129"/>
  <c r="K43" i="129"/>
  <c r="L41" i="129"/>
  <c r="K41" i="129"/>
  <c r="L40" i="129"/>
  <c r="K40" i="129"/>
  <c r="L39" i="129"/>
  <c r="K39" i="129"/>
  <c r="L38" i="129"/>
  <c r="K38" i="129"/>
  <c r="L37" i="129"/>
  <c r="K37" i="129"/>
  <c r="L36" i="129"/>
  <c r="K36" i="129"/>
  <c r="L35" i="129"/>
  <c r="K35" i="129"/>
  <c r="L34" i="129"/>
  <c r="K34" i="129"/>
  <c r="L33" i="129"/>
  <c r="K33" i="129"/>
  <c r="L32" i="129"/>
  <c r="K32" i="129"/>
  <c r="L31" i="129"/>
  <c r="K31" i="129"/>
  <c r="L30" i="129"/>
  <c r="K30" i="129"/>
  <c r="L29" i="129"/>
  <c r="K29" i="129"/>
  <c r="L28" i="129"/>
  <c r="K28" i="129"/>
  <c r="L27" i="129"/>
  <c r="K27" i="129"/>
  <c r="L26" i="129"/>
  <c r="K26" i="129"/>
  <c r="L24" i="129"/>
  <c r="K24" i="129"/>
  <c r="L23" i="129"/>
  <c r="K23" i="129"/>
  <c r="L22" i="129"/>
  <c r="K22" i="129"/>
  <c r="L21" i="129"/>
  <c r="K21" i="129"/>
  <c r="L20" i="129"/>
  <c r="K20" i="129"/>
  <c r="L19" i="129"/>
  <c r="K19" i="129"/>
  <c r="L18" i="129"/>
  <c r="K18" i="129"/>
  <c r="L17" i="129"/>
  <c r="K17" i="129"/>
  <c r="L15" i="129"/>
  <c r="K15" i="129"/>
  <c r="L14" i="129"/>
  <c r="K14" i="129"/>
  <c r="L13" i="129"/>
  <c r="K13" i="129"/>
  <c r="L11" i="129"/>
  <c r="K11" i="129"/>
  <c r="L10" i="129"/>
  <c r="K10" i="129"/>
  <c r="L9" i="129"/>
  <c r="K9" i="129"/>
  <c r="L8" i="129"/>
  <c r="K8" i="129"/>
  <c r="L6" i="129"/>
  <c r="K6" i="129"/>
  <c r="L5" i="129"/>
  <c r="K5" i="129"/>
  <c r="DM46" i="50" l="1"/>
  <c r="DM48" i="50"/>
  <c r="DM29" i="50"/>
  <c r="DM20" i="50"/>
  <c r="DM13" i="50"/>
  <c r="K47" i="128"/>
  <c r="DN45" i="48" s="1"/>
  <c r="DM72" i="50" s="1"/>
  <c r="L47" i="128"/>
  <c r="DN5" i="48"/>
  <c r="DN6" i="48"/>
  <c r="DM8" i="50" s="1"/>
  <c r="DN7" i="48"/>
  <c r="DM9" i="50" s="1"/>
  <c r="DN8" i="48"/>
  <c r="DM10" i="50" s="1"/>
  <c r="DN9" i="48"/>
  <c r="DN10" i="48"/>
  <c r="DM14" i="50" s="1"/>
  <c r="DN11" i="48"/>
  <c r="DM15" i="50" s="1"/>
  <c r="DN12" i="48"/>
  <c r="DM16" i="50" s="1"/>
  <c r="DN13" i="48"/>
  <c r="DM18" i="50" s="1"/>
  <c r="DN14" i="48"/>
  <c r="DN15" i="48"/>
  <c r="DM21" i="50" s="1"/>
  <c r="DN16" i="48"/>
  <c r="DM23" i="50" s="1"/>
  <c r="DN17" i="48"/>
  <c r="DM24" i="50" s="1"/>
  <c r="DN18" i="48"/>
  <c r="DM26" i="50" s="1"/>
  <c r="DN19" i="48"/>
  <c r="DM27" i="50" s="1"/>
  <c r="DN20" i="48"/>
  <c r="DM28" i="50" s="1"/>
  <c r="DN21" i="48"/>
  <c r="DN22" i="48"/>
  <c r="DM30" i="50" s="1"/>
  <c r="DN23" i="48"/>
  <c r="DN24" i="48"/>
  <c r="DM32" i="50" s="1"/>
  <c r="DN25" i="48"/>
  <c r="DM35" i="50" s="1"/>
  <c r="DN26" i="48"/>
  <c r="DM36" i="50" s="1"/>
  <c r="DN27" i="48"/>
  <c r="DM38" i="50" s="1"/>
  <c r="DN28" i="48"/>
  <c r="DM41" i="50" s="1"/>
  <c r="DN29" i="48"/>
  <c r="DM43" i="50" s="1"/>
  <c r="DN30" i="48"/>
  <c r="DM44" i="50" s="1"/>
  <c r="DN31" i="48"/>
  <c r="DN32" i="48"/>
  <c r="DN33" i="48"/>
  <c r="DM50" i="50" s="1"/>
  <c r="DN34" i="48"/>
  <c r="DM51" i="50" s="1"/>
  <c r="DN35" i="48"/>
  <c r="DM54" i="50" s="1"/>
  <c r="DN36" i="48"/>
  <c r="DM56" i="50" s="1"/>
  <c r="DN37" i="48"/>
  <c r="DM58" i="50" s="1"/>
  <c r="DN39" i="48"/>
  <c r="DM62" i="50" s="1"/>
  <c r="DN40" i="48"/>
  <c r="DM63" i="50" s="1"/>
  <c r="DN41" i="48"/>
  <c r="DM64" i="50" s="1"/>
  <c r="DN42" i="48"/>
  <c r="DM66" i="50" s="1"/>
  <c r="DN43" i="48"/>
  <c r="DM69" i="50" s="1"/>
  <c r="DN44" i="48"/>
  <c r="DM70" i="50" s="1"/>
  <c r="DN46" i="48"/>
  <c r="DM74" i="50" s="1"/>
  <c r="DN47" i="48"/>
  <c r="DM77" i="50" s="1"/>
  <c r="DN49" i="48"/>
  <c r="DM81" i="50" s="1"/>
  <c r="DN50" i="48"/>
  <c r="DM83" i="50" s="1"/>
  <c r="DN51" i="48"/>
  <c r="DM84" i="50" s="1"/>
  <c r="DN4" i="48"/>
  <c r="DM5" i="50" s="1"/>
  <c r="L53" i="128"/>
  <c r="K53" i="128"/>
  <c r="L52" i="128"/>
  <c r="K52" i="128"/>
  <c r="L51" i="128"/>
  <c r="K51" i="128"/>
  <c r="L50" i="128"/>
  <c r="K50" i="128"/>
  <c r="L49" i="128"/>
  <c r="K49" i="128"/>
  <c r="L48" i="128"/>
  <c r="K48" i="128"/>
  <c r="L46" i="128"/>
  <c r="K46" i="128"/>
  <c r="L45" i="128"/>
  <c r="K45" i="128"/>
  <c r="L44" i="128"/>
  <c r="K44" i="128"/>
  <c r="L43" i="128"/>
  <c r="K43" i="128"/>
  <c r="L41" i="128"/>
  <c r="K41" i="128"/>
  <c r="L40" i="128"/>
  <c r="K40" i="128"/>
  <c r="L39" i="128"/>
  <c r="K39" i="128"/>
  <c r="L38" i="128"/>
  <c r="K38" i="128"/>
  <c r="L37" i="128"/>
  <c r="K37" i="128"/>
  <c r="L36" i="128"/>
  <c r="K36" i="128"/>
  <c r="L35" i="128"/>
  <c r="K35" i="128"/>
  <c r="L34" i="128"/>
  <c r="K34" i="128"/>
  <c r="L33" i="128"/>
  <c r="K33" i="128"/>
  <c r="L32" i="128"/>
  <c r="K32" i="128"/>
  <c r="L31" i="128"/>
  <c r="K31" i="128"/>
  <c r="L30" i="128"/>
  <c r="K30" i="128"/>
  <c r="L29" i="128"/>
  <c r="K29" i="128"/>
  <c r="L28" i="128"/>
  <c r="K28" i="128"/>
  <c r="L27" i="128"/>
  <c r="K27" i="128"/>
  <c r="L26" i="128"/>
  <c r="K26" i="128"/>
  <c r="L24" i="128"/>
  <c r="K24" i="128"/>
  <c r="L23" i="128"/>
  <c r="K23" i="128"/>
  <c r="L22" i="128"/>
  <c r="K22" i="128"/>
  <c r="L21" i="128"/>
  <c r="K21" i="128"/>
  <c r="L20" i="128"/>
  <c r="K20" i="128"/>
  <c r="L19" i="128"/>
  <c r="K19" i="128"/>
  <c r="L18" i="128"/>
  <c r="K18" i="128"/>
  <c r="L17" i="128"/>
  <c r="K17" i="128"/>
  <c r="L15" i="128"/>
  <c r="K15" i="128"/>
  <c r="L14" i="128"/>
  <c r="K14" i="128"/>
  <c r="L13" i="128"/>
  <c r="K13" i="128"/>
  <c r="L11" i="128"/>
  <c r="K11" i="128"/>
  <c r="L10" i="128"/>
  <c r="K10" i="128"/>
  <c r="L9" i="128"/>
  <c r="K9" i="128"/>
  <c r="L8" i="128"/>
  <c r="K8" i="128"/>
  <c r="L6" i="128"/>
  <c r="K6" i="128"/>
  <c r="L5" i="128"/>
  <c r="K5" i="128"/>
  <c r="DL84" i="50"/>
  <c r="DL41" i="50"/>
  <c r="DL43" i="50"/>
  <c r="DL44" i="50"/>
  <c r="DL53" i="50"/>
  <c r="DL30" i="50"/>
  <c r="DL20" i="50"/>
  <c r="DL23" i="50"/>
  <c r="DL25" i="50"/>
  <c r="DM5" i="48"/>
  <c r="DM6" i="48"/>
  <c r="DL8" i="50" s="1"/>
  <c r="DM7" i="48"/>
  <c r="DL9" i="50" s="1"/>
  <c r="DM8" i="48"/>
  <c r="DL10" i="50" s="1"/>
  <c r="DM9" i="48"/>
  <c r="DL13" i="50" s="1"/>
  <c r="DM10" i="48"/>
  <c r="DL14" i="50" s="1"/>
  <c r="DM11" i="48"/>
  <c r="DL15" i="50" s="1"/>
  <c r="DM12" i="48"/>
  <c r="DL16" i="50" s="1"/>
  <c r="DM13" i="48"/>
  <c r="DL18" i="50" s="1"/>
  <c r="DM14" i="48"/>
  <c r="DM16" i="48"/>
  <c r="DM17" i="48"/>
  <c r="DM18" i="48"/>
  <c r="DL26" i="50" s="1"/>
  <c r="DM19" i="48"/>
  <c r="DL27" i="50" s="1"/>
  <c r="DM20" i="48"/>
  <c r="DL28" i="50" s="1"/>
  <c r="DM21" i="48"/>
  <c r="DL29" i="50" s="1"/>
  <c r="DM22" i="48"/>
  <c r="DM23" i="48"/>
  <c r="DM24" i="48"/>
  <c r="DL33" i="50" s="1"/>
  <c r="DM25" i="48"/>
  <c r="DL35" i="50" s="1"/>
  <c r="DM26" i="48"/>
  <c r="DL36" i="50" s="1"/>
  <c r="DM27" i="48"/>
  <c r="DL39" i="50" s="1"/>
  <c r="DM28" i="48"/>
  <c r="DM29" i="48"/>
  <c r="DM30" i="48"/>
  <c r="DM31" i="48"/>
  <c r="DL46" i="50" s="1"/>
  <c r="DM32" i="48"/>
  <c r="DL48" i="50" s="1"/>
  <c r="DM33" i="48"/>
  <c r="DL50" i="50" s="1"/>
  <c r="DM34" i="48"/>
  <c r="DL51" i="50" s="1"/>
  <c r="DM35" i="48"/>
  <c r="DM36" i="48"/>
  <c r="DL56" i="50" s="1"/>
  <c r="DM37" i="48"/>
  <c r="DL58" i="50" s="1"/>
  <c r="DM39" i="48"/>
  <c r="DL62" i="50" s="1"/>
  <c r="DM40" i="48"/>
  <c r="DL63" i="50" s="1"/>
  <c r="DM41" i="48"/>
  <c r="DL64" i="50" s="1"/>
  <c r="DM42" i="48"/>
  <c r="DL66" i="50" s="1"/>
  <c r="DM43" i="48"/>
  <c r="DL69" i="50" s="1"/>
  <c r="DM44" i="48"/>
  <c r="DL70" i="50" s="1"/>
  <c r="DM45" i="48"/>
  <c r="DL73" i="50" s="1"/>
  <c r="DM47" i="48"/>
  <c r="DL77" i="50" s="1"/>
  <c r="DM49" i="48"/>
  <c r="DL80" i="50" s="1"/>
  <c r="DM50" i="48"/>
  <c r="DL82" i="50" s="1"/>
  <c r="DM51" i="48"/>
  <c r="DM4" i="48"/>
  <c r="DL5" i="50" s="1"/>
  <c r="L53" i="127"/>
  <c r="K53" i="127"/>
  <c r="L52" i="127"/>
  <c r="K52" i="127"/>
  <c r="L51" i="127"/>
  <c r="K51" i="127"/>
  <c r="L50" i="127"/>
  <c r="K50" i="127"/>
  <c r="L49" i="127"/>
  <c r="K49" i="127"/>
  <c r="L48" i="127"/>
  <c r="K48" i="127"/>
  <c r="L47" i="127"/>
  <c r="K47" i="127"/>
  <c r="L46" i="127"/>
  <c r="K46" i="127"/>
  <c r="L45" i="127"/>
  <c r="K45" i="127"/>
  <c r="L44" i="127"/>
  <c r="K44" i="127"/>
  <c r="L43" i="127"/>
  <c r="K43" i="127"/>
  <c r="L41" i="127"/>
  <c r="K41" i="127"/>
  <c r="L40" i="127"/>
  <c r="K40" i="127"/>
  <c r="L39" i="127"/>
  <c r="K39" i="127"/>
  <c r="L38" i="127"/>
  <c r="K38" i="127"/>
  <c r="L37" i="127"/>
  <c r="K37" i="127"/>
  <c r="L36" i="127"/>
  <c r="K36" i="127"/>
  <c r="L35" i="127"/>
  <c r="K35" i="127"/>
  <c r="L34" i="127"/>
  <c r="K34" i="127"/>
  <c r="L33" i="127"/>
  <c r="K33" i="127"/>
  <c r="L32" i="127"/>
  <c r="K32" i="127"/>
  <c r="L31" i="127"/>
  <c r="K31" i="127"/>
  <c r="L30" i="127"/>
  <c r="K30" i="127"/>
  <c r="L29" i="127"/>
  <c r="K29" i="127"/>
  <c r="L28" i="127"/>
  <c r="K28" i="127"/>
  <c r="L27" i="127"/>
  <c r="K27" i="127"/>
  <c r="L26" i="127"/>
  <c r="K26" i="127"/>
  <c r="L24" i="127"/>
  <c r="K24" i="127"/>
  <c r="L23" i="127"/>
  <c r="K23" i="127"/>
  <c r="L22" i="127"/>
  <c r="K22" i="127"/>
  <c r="L21" i="127"/>
  <c r="K21" i="127"/>
  <c r="L20" i="127"/>
  <c r="K20" i="127"/>
  <c r="L19" i="127"/>
  <c r="K19" i="127"/>
  <c r="L18" i="127"/>
  <c r="K18" i="127"/>
  <c r="L17" i="127"/>
  <c r="K17" i="127"/>
  <c r="L15" i="127"/>
  <c r="K15" i="127"/>
  <c r="L14" i="127"/>
  <c r="K14" i="127"/>
  <c r="L13" i="127"/>
  <c r="K13" i="127"/>
  <c r="L11" i="127"/>
  <c r="K11" i="127"/>
  <c r="L10" i="127"/>
  <c r="K10" i="127"/>
  <c r="L9" i="127"/>
  <c r="K9" i="127"/>
  <c r="L8" i="127"/>
  <c r="K8" i="127"/>
  <c r="L6" i="127"/>
  <c r="K6" i="127"/>
  <c r="L5" i="127"/>
  <c r="K5" i="127"/>
  <c r="DK82" i="50"/>
  <c r="DK77" i="50"/>
  <c r="L47" i="126"/>
  <c r="L48" i="126"/>
  <c r="L49" i="126"/>
  <c r="DL47" i="48"/>
  <c r="DL45" i="48"/>
  <c r="DK73" i="50" s="1"/>
  <c r="DL46" i="48"/>
  <c r="DK74" i="50" s="1"/>
  <c r="DK70" i="50"/>
  <c r="DL5" i="48"/>
  <c r="DL10" i="48"/>
  <c r="DK14" i="50" s="1"/>
  <c r="DL14" i="48"/>
  <c r="DK20" i="50" s="1"/>
  <c r="DL15" i="48"/>
  <c r="DK21" i="50"/>
  <c r="DL17" i="48"/>
  <c r="DK24" i="50" s="1"/>
  <c r="DL23" i="48"/>
  <c r="DL25" i="48"/>
  <c r="DK35" i="50" s="1"/>
  <c r="DL27" i="48"/>
  <c r="DK38" i="50" s="1"/>
  <c r="DL29" i="48"/>
  <c r="DK43" i="50"/>
  <c r="DL30" i="48"/>
  <c r="DK44" i="50" s="1"/>
  <c r="DL31" i="48"/>
  <c r="DK46" i="50"/>
  <c r="DL33" i="48"/>
  <c r="DK50" i="50"/>
  <c r="DL34" i="48"/>
  <c r="DK51" i="50" s="1"/>
  <c r="DL35" i="48"/>
  <c r="DK53" i="50" s="1"/>
  <c r="DL37" i="48"/>
  <c r="DK58" i="50"/>
  <c r="DL40" i="48"/>
  <c r="DK63" i="50" s="1"/>
  <c r="DL41" i="48"/>
  <c r="DK64" i="50"/>
  <c r="DL42" i="48"/>
  <c r="DK66" i="50" s="1"/>
  <c r="DL48" i="48"/>
  <c r="DK78" i="50" s="1"/>
  <c r="DL49" i="48"/>
  <c r="DK81" i="50" s="1"/>
  <c r="DL50" i="48"/>
  <c r="DL51" i="48"/>
  <c r="DK84" i="50" s="1"/>
  <c r="DL4" i="48"/>
  <c r="DK5" i="50" s="1"/>
  <c r="L53" i="126"/>
  <c r="K53" i="126"/>
  <c r="L52" i="126"/>
  <c r="K52" i="126"/>
  <c r="L51" i="126"/>
  <c r="K51" i="126"/>
  <c r="L50" i="126"/>
  <c r="K50" i="126"/>
  <c r="K49" i="126"/>
  <c r="K48" i="126"/>
  <c r="K47" i="126"/>
  <c r="L46" i="126"/>
  <c r="DL44" i="48"/>
  <c r="K46" i="126"/>
  <c r="L45" i="126"/>
  <c r="K45" i="126"/>
  <c r="DL43" i="48"/>
  <c r="DK69" i="50" s="1"/>
  <c r="L44" i="126"/>
  <c r="K44" i="126"/>
  <c r="L43" i="126"/>
  <c r="K43" i="126"/>
  <c r="L41" i="126"/>
  <c r="DL39" i="48"/>
  <c r="DK62" i="50" s="1"/>
  <c r="K41" i="126"/>
  <c r="L40" i="126"/>
  <c r="K40" i="126"/>
  <c r="L39" i="126"/>
  <c r="K39" i="126"/>
  <c r="L38" i="126"/>
  <c r="K38" i="126"/>
  <c r="DL36" i="48"/>
  <c r="DK55" i="50" s="1"/>
  <c r="L37" i="126"/>
  <c r="K37" i="126"/>
  <c r="L36" i="126"/>
  <c r="K36" i="126"/>
  <c r="L35" i="126"/>
  <c r="K35" i="126"/>
  <c r="L34" i="126"/>
  <c r="K34" i="126"/>
  <c r="DL32" i="48"/>
  <c r="DK48" i="50"/>
  <c r="L33" i="126"/>
  <c r="K33" i="126"/>
  <c r="L32" i="126"/>
  <c r="K32" i="126"/>
  <c r="L31" i="126"/>
  <c r="K31" i="126"/>
  <c r="L30" i="126"/>
  <c r="K30" i="126"/>
  <c r="DL28" i="48"/>
  <c r="DK41" i="50"/>
  <c r="L29" i="126"/>
  <c r="K29" i="126"/>
  <c r="L28" i="126"/>
  <c r="K28" i="126"/>
  <c r="DL26" i="48"/>
  <c r="DK36" i="50"/>
  <c r="L27" i="126"/>
  <c r="K27" i="126"/>
  <c r="L26" i="126"/>
  <c r="K26" i="126"/>
  <c r="DL24" i="48"/>
  <c r="DK33" i="50"/>
  <c r="L24" i="126"/>
  <c r="K24" i="126"/>
  <c r="DL22" i="48"/>
  <c r="DK30" i="50" s="1"/>
  <c r="L23" i="126"/>
  <c r="K23" i="126"/>
  <c r="DL21" i="48"/>
  <c r="DK29" i="50"/>
  <c r="L22" i="126"/>
  <c r="K22" i="126"/>
  <c r="DL20" i="48"/>
  <c r="DK28" i="50"/>
  <c r="L21" i="126"/>
  <c r="K21" i="126"/>
  <c r="DL19" i="48"/>
  <c r="DK27" i="50" s="1"/>
  <c r="L20" i="126"/>
  <c r="K20" i="126"/>
  <c r="DL18" i="48"/>
  <c r="DK26" i="50"/>
  <c r="L19" i="126"/>
  <c r="K19" i="126"/>
  <c r="L18" i="126"/>
  <c r="K18" i="126"/>
  <c r="DL16" i="48"/>
  <c r="DK23" i="50"/>
  <c r="L17" i="126"/>
  <c r="K17" i="126"/>
  <c r="L15" i="126"/>
  <c r="K15" i="126"/>
  <c r="DL13" i="48"/>
  <c r="DK18" i="50"/>
  <c r="L14" i="126"/>
  <c r="K14" i="126"/>
  <c r="DL12" i="48"/>
  <c r="DK17" i="50"/>
  <c r="L13" i="126"/>
  <c r="K13" i="126"/>
  <c r="DL11" i="48"/>
  <c r="DK15" i="50" s="1"/>
  <c r="L11" i="126"/>
  <c r="DL9" i="48"/>
  <c r="DK13" i="50" s="1"/>
  <c r="K11" i="126"/>
  <c r="L10" i="126"/>
  <c r="DL8" i="48"/>
  <c r="DK11" i="50"/>
  <c r="K10" i="126"/>
  <c r="L9" i="126"/>
  <c r="DL7" i="48"/>
  <c r="DK9" i="50"/>
  <c r="K9" i="126"/>
  <c r="L8" i="126"/>
  <c r="DL6" i="48"/>
  <c r="DK8" i="50" s="1"/>
  <c r="K8" i="126"/>
  <c r="L6" i="126"/>
  <c r="K6" i="126"/>
  <c r="L5" i="126"/>
  <c r="K5" i="126"/>
  <c r="DJ70" i="50"/>
  <c r="DJ56" i="50"/>
  <c r="DJ58" i="50"/>
  <c r="DJ43" i="50"/>
  <c r="DJ44" i="50"/>
  <c r="DJ46" i="50"/>
  <c r="DJ48" i="50"/>
  <c r="DJ35" i="50"/>
  <c r="DJ18" i="50"/>
  <c r="DJ20" i="50"/>
  <c r="DJ23" i="50"/>
  <c r="DJ26" i="50"/>
  <c r="DJ27" i="50"/>
  <c r="DJ28" i="50"/>
  <c r="DJ17" i="50"/>
  <c r="DJ5" i="50"/>
  <c r="DJ8" i="50"/>
  <c r="DJ9" i="50"/>
  <c r="DJ10" i="50"/>
  <c r="DJ14" i="50"/>
  <c r="DK5" i="48"/>
  <c r="DK6" i="48"/>
  <c r="DK7" i="48"/>
  <c r="DK8" i="48"/>
  <c r="DK9" i="48"/>
  <c r="DJ13" i="50" s="1"/>
  <c r="DK10" i="48"/>
  <c r="DK11" i="48"/>
  <c r="DJ15" i="50" s="1"/>
  <c r="DK12" i="48"/>
  <c r="DK13" i="48"/>
  <c r="DK14" i="48"/>
  <c r="DK15" i="48"/>
  <c r="DJ21" i="50" s="1"/>
  <c r="DK16" i="48"/>
  <c r="DK17" i="48"/>
  <c r="DJ24" i="50" s="1"/>
  <c r="DK18" i="48"/>
  <c r="DK19" i="48"/>
  <c r="DK20" i="48"/>
  <c r="DK21" i="48"/>
  <c r="DJ29" i="50" s="1"/>
  <c r="DK22" i="48"/>
  <c r="DJ30" i="50" s="1"/>
  <c r="DK23" i="48"/>
  <c r="DK24" i="48"/>
  <c r="DJ33" i="50" s="1"/>
  <c r="DK25" i="48"/>
  <c r="DK26" i="48"/>
  <c r="DJ36" i="50" s="1"/>
  <c r="DK27" i="48"/>
  <c r="DJ38" i="50" s="1"/>
  <c r="DK28" i="48"/>
  <c r="DJ41" i="50" s="1"/>
  <c r="DK29" i="48"/>
  <c r="DK30" i="48"/>
  <c r="DK31" i="48"/>
  <c r="DK32" i="48"/>
  <c r="DK33" i="48"/>
  <c r="DJ50" i="50" s="1"/>
  <c r="DK34" i="48"/>
  <c r="DJ51" i="50" s="1"/>
  <c r="DK35" i="48"/>
  <c r="DJ54" i="50" s="1"/>
  <c r="DK36" i="48"/>
  <c r="DK37" i="48"/>
  <c r="DK39" i="48"/>
  <c r="DJ61" i="50" s="1"/>
  <c r="DK40" i="48"/>
  <c r="DJ63" i="50" s="1"/>
  <c r="DK41" i="48"/>
  <c r="DJ65" i="50" s="1"/>
  <c r="DK42" i="48"/>
  <c r="DJ67" i="50" s="1"/>
  <c r="DK43" i="48"/>
  <c r="DJ69" i="50" s="1"/>
  <c r="DK44" i="48"/>
  <c r="DK46" i="48"/>
  <c r="DJ75" i="50" s="1"/>
  <c r="DK48" i="48"/>
  <c r="DJ78" i="50" s="1"/>
  <c r="DK49" i="48"/>
  <c r="DJ81" i="50" s="1"/>
  <c r="DK50" i="48"/>
  <c r="DJ82" i="50" s="1"/>
  <c r="DK51" i="48"/>
  <c r="DJ84" i="50" s="1"/>
  <c r="DK4" i="48"/>
  <c r="L53" i="125"/>
  <c r="K53" i="125"/>
  <c r="L52" i="125"/>
  <c r="K52" i="125"/>
  <c r="L51" i="125"/>
  <c r="K51" i="125"/>
  <c r="L50" i="125"/>
  <c r="K50" i="125"/>
  <c r="L49" i="125"/>
  <c r="K49" i="125"/>
  <c r="L48" i="125"/>
  <c r="K48" i="125"/>
  <c r="L47" i="125"/>
  <c r="K47" i="125"/>
  <c r="L46" i="125"/>
  <c r="K46" i="125"/>
  <c r="L45" i="125"/>
  <c r="K45" i="125"/>
  <c r="L44" i="125"/>
  <c r="K44" i="125"/>
  <c r="L43" i="125"/>
  <c r="K43" i="125"/>
  <c r="L41" i="125"/>
  <c r="K41" i="125"/>
  <c r="L40" i="125"/>
  <c r="K40" i="125"/>
  <c r="L39" i="125"/>
  <c r="K39" i="125"/>
  <c r="L38" i="125"/>
  <c r="K38" i="125"/>
  <c r="L37" i="125"/>
  <c r="K37" i="125"/>
  <c r="L36" i="125"/>
  <c r="K36" i="125"/>
  <c r="L35" i="125"/>
  <c r="K35" i="125"/>
  <c r="L34" i="125"/>
  <c r="K34" i="125"/>
  <c r="L33" i="125"/>
  <c r="K33" i="125"/>
  <c r="L32" i="125"/>
  <c r="K32" i="125"/>
  <c r="L31" i="125"/>
  <c r="K31" i="125"/>
  <c r="L30" i="125"/>
  <c r="K30" i="125"/>
  <c r="L29" i="125"/>
  <c r="K29" i="125"/>
  <c r="L28" i="125"/>
  <c r="K28" i="125"/>
  <c r="L27" i="125"/>
  <c r="K27" i="125"/>
  <c r="L26" i="125"/>
  <c r="K26" i="125"/>
  <c r="L24" i="125"/>
  <c r="K24" i="125"/>
  <c r="L23" i="125"/>
  <c r="K23" i="125"/>
  <c r="L22" i="125"/>
  <c r="K22" i="125"/>
  <c r="L21" i="125"/>
  <c r="K21" i="125"/>
  <c r="L20" i="125"/>
  <c r="K20" i="125"/>
  <c r="L19" i="125"/>
  <c r="K19" i="125"/>
  <c r="L18" i="125"/>
  <c r="K18" i="125"/>
  <c r="L17" i="125"/>
  <c r="K17" i="125"/>
  <c r="L15" i="125"/>
  <c r="K15" i="125"/>
  <c r="L14" i="125"/>
  <c r="K14" i="125"/>
  <c r="L13" i="125"/>
  <c r="K13" i="125"/>
  <c r="L11" i="125"/>
  <c r="K11" i="125"/>
  <c r="L10" i="125"/>
  <c r="K10" i="125"/>
  <c r="L9" i="125"/>
  <c r="K9" i="125"/>
  <c r="L8" i="125"/>
  <c r="K8" i="125"/>
  <c r="L6" i="125"/>
  <c r="K6" i="125"/>
  <c r="L5" i="125"/>
  <c r="K5" i="125"/>
  <c r="DI65" i="50"/>
  <c r="DI69" i="50"/>
  <c r="DI74" i="50"/>
  <c r="DI77" i="50"/>
  <c r="DI36" i="50"/>
  <c r="DI44" i="50"/>
  <c r="DI48" i="50"/>
  <c r="DI50" i="50"/>
  <c r="DI56" i="50"/>
  <c r="DI14" i="50"/>
  <c r="DI15" i="50"/>
  <c r="DI18" i="50"/>
  <c r="DI20" i="50"/>
  <c r="DI23" i="50"/>
  <c r="DI32" i="50"/>
  <c r="DJ5" i="48"/>
  <c r="DJ6" i="48"/>
  <c r="DI8" i="50" s="1"/>
  <c r="DJ7" i="48"/>
  <c r="DI9" i="50" s="1"/>
  <c r="DJ8" i="48"/>
  <c r="DI10" i="50" s="1"/>
  <c r="DJ9" i="48"/>
  <c r="DI13" i="50" s="1"/>
  <c r="DJ10" i="48"/>
  <c r="DJ11" i="48"/>
  <c r="DJ13" i="48"/>
  <c r="DJ14" i="48"/>
  <c r="DJ15" i="48"/>
  <c r="DI21" i="50" s="1"/>
  <c r="DJ16" i="48"/>
  <c r="DJ17" i="48"/>
  <c r="DI24" i="50" s="1"/>
  <c r="DJ18" i="48"/>
  <c r="DI26" i="50" s="1"/>
  <c r="DJ19" i="48"/>
  <c r="DI27" i="50" s="1"/>
  <c r="DJ20" i="48"/>
  <c r="DI28" i="50" s="1"/>
  <c r="DJ21" i="48"/>
  <c r="DI29" i="50" s="1"/>
  <c r="DJ22" i="48"/>
  <c r="DI30" i="50" s="1"/>
  <c r="DJ23" i="48"/>
  <c r="DJ24" i="48"/>
  <c r="DJ25" i="48"/>
  <c r="DI34" i="50" s="1"/>
  <c r="DJ26" i="48"/>
  <c r="DJ27" i="48"/>
  <c r="DI38" i="50" s="1"/>
  <c r="DJ28" i="48"/>
  <c r="DI40" i="50" s="1"/>
  <c r="DJ29" i="48"/>
  <c r="DI43" i="50" s="1"/>
  <c r="DJ30" i="48"/>
  <c r="DJ31" i="48"/>
  <c r="DI46" i="50" s="1"/>
  <c r="DJ32" i="48"/>
  <c r="DJ33" i="48"/>
  <c r="DJ34" i="48"/>
  <c r="DI51" i="50" s="1"/>
  <c r="DJ35" i="48"/>
  <c r="DI53" i="50" s="1"/>
  <c r="DJ36" i="48"/>
  <c r="DJ37" i="48"/>
  <c r="DI57" i="50" s="1"/>
  <c r="DJ39" i="48"/>
  <c r="DI61" i="50" s="1"/>
  <c r="DJ40" i="48"/>
  <c r="DI63" i="50" s="1"/>
  <c r="DJ41" i="48"/>
  <c r="DJ42" i="48"/>
  <c r="DI66" i="50" s="1"/>
  <c r="DJ43" i="48"/>
  <c r="DJ44" i="48"/>
  <c r="DI70" i="50" s="1"/>
  <c r="DJ45" i="48"/>
  <c r="DI73" i="50" s="1"/>
  <c r="DJ46" i="48"/>
  <c r="DJ47" i="48"/>
  <c r="DJ4" i="48"/>
  <c r="DI5" i="50" s="1"/>
  <c r="L53" i="124"/>
  <c r="K53" i="124"/>
  <c r="L52" i="124"/>
  <c r="K52" i="124"/>
  <c r="L51" i="124"/>
  <c r="K51" i="124"/>
  <c r="L50" i="124"/>
  <c r="K50" i="124"/>
  <c r="L49" i="124"/>
  <c r="K49" i="124"/>
  <c r="L48" i="124"/>
  <c r="K48" i="124"/>
  <c r="L47" i="124"/>
  <c r="K47" i="124"/>
  <c r="L46" i="124"/>
  <c r="K46" i="124"/>
  <c r="L45" i="124"/>
  <c r="K45" i="124"/>
  <c r="L44" i="124"/>
  <c r="K44" i="124"/>
  <c r="L43" i="124"/>
  <c r="K43" i="124"/>
  <c r="L41" i="124"/>
  <c r="K41" i="124"/>
  <c r="L40" i="124"/>
  <c r="K40" i="124"/>
  <c r="L39" i="124"/>
  <c r="K39" i="124"/>
  <c r="L38" i="124"/>
  <c r="K38" i="124"/>
  <c r="L37" i="124"/>
  <c r="K37" i="124"/>
  <c r="L36" i="124"/>
  <c r="K36" i="124"/>
  <c r="L35" i="124"/>
  <c r="K35" i="124"/>
  <c r="L34" i="124"/>
  <c r="K34" i="124"/>
  <c r="L33" i="124"/>
  <c r="K33" i="124"/>
  <c r="L32" i="124"/>
  <c r="K32" i="124"/>
  <c r="L31" i="124"/>
  <c r="K31" i="124"/>
  <c r="L30" i="124"/>
  <c r="K30" i="124"/>
  <c r="L29" i="124"/>
  <c r="K29" i="124"/>
  <c r="L28" i="124"/>
  <c r="K28" i="124"/>
  <c r="L27" i="124"/>
  <c r="K27" i="124"/>
  <c r="L26" i="124"/>
  <c r="K26" i="124"/>
  <c r="L24" i="124"/>
  <c r="K24" i="124"/>
  <c r="L23" i="124"/>
  <c r="K23" i="124"/>
  <c r="L22" i="124"/>
  <c r="K22" i="124"/>
  <c r="L21" i="124"/>
  <c r="K21" i="124"/>
  <c r="L20" i="124"/>
  <c r="K20" i="124"/>
  <c r="L19" i="124"/>
  <c r="K19" i="124"/>
  <c r="L18" i="124"/>
  <c r="K18" i="124"/>
  <c r="L17" i="124"/>
  <c r="K17" i="124"/>
  <c r="L15" i="124"/>
  <c r="K15" i="124"/>
  <c r="L14" i="124"/>
  <c r="K14" i="124"/>
  <c r="L13" i="124"/>
  <c r="K13" i="124"/>
  <c r="L11" i="124"/>
  <c r="K11" i="124"/>
  <c r="L10" i="124"/>
  <c r="K10" i="124"/>
  <c r="L9" i="124"/>
  <c r="K9" i="124"/>
  <c r="L8" i="124"/>
  <c r="K8" i="124"/>
  <c r="L6" i="124"/>
  <c r="K6" i="124"/>
  <c r="L5" i="124"/>
  <c r="K5" i="124"/>
  <c r="DH84" i="50"/>
  <c r="DH78" i="50"/>
  <c r="DH80" i="50"/>
  <c r="DH66" i="50"/>
  <c r="DH65" i="50"/>
  <c r="DH63" i="50"/>
  <c r="DH60" i="50"/>
  <c r="DH43" i="50"/>
  <c r="DH44" i="50"/>
  <c r="DH38" i="50"/>
  <c r="DH9" i="50"/>
  <c r="DH15" i="50"/>
  <c r="DH18" i="50"/>
  <c r="DH20" i="50"/>
  <c r="DH24" i="50"/>
  <c r="DH26" i="50"/>
  <c r="DH33" i="50"/>
  <c r="DH8" i="50"/>
  <c r="K43" i="123"/>
  <c r="DI41" i="48"/>
  <c r="L43" i="123"/>
  <c r="DI8" i="48"/>
  <c r="DH10" i="50" s="1"/>
  <c r="DI9" i="48"/>
  <c r="DH13" i="50" s="1"/>
  <c r="DI10" i="48"/>
  <c r="DH14" i="50" s="1"/>
  <c r="DI11" i="48"/>
  <c r="DI12" i="48"/>
  <c r="DH17" i="50" s="1"/>
  <c r="DI13" i="48"/>
  <c r="DI14" i="48"/>
  <c r="DI15" i="48"/>
  <c r="DH21" i="50" s="1"/>
  <c r="DI16" i="48"/>
  <c r="DH23" i="50" s="1"/>
  <c r="DI17" i="48"/>
  <c r="DI18" i="48"/>
  <c r="DI19" i="48"/>
  <c r="DH27" i="50" s="1"/>
  <c r="DI20" i="48"/>
  <c r="DH28" i="50" s="1"/>
  <c r="DI21" i="48"/>
  <c r="DH29" i="50" s="1"/>
  <c r="DI22" i="48"/>
  <c r="DH30" i="50" s="1"/>
  <c r="DI23" i="48"/>
  <c r="DI24" i="48"/>
  <c r="DI25" i="48"/>
  <c r="DH34" i="50" s="1"/>
  <c r="DI26" i="48"/>
  <c r="DH36" i="50" s="1"/>
  <c r="DI27" i="48"/>
  <c r="DI28" i="48"/>
  <c r="DH40" i="50" s="1"/>
  <c r="DI29" i="48"/>
  <c r="DI30" i="48"/>
  <c r="DI31" i="48"/>
  <c r="DH46" i="50" s="1"/>
  <c r="DI32" i="48"/>
  <c r="DH48" i="50" s="1"/>
  <c r="DI33" i="48"/>
  <c r="DH50" i="50" s="1"/>
  <c r="DI34" i="48"/>
  <c r="DH51" i="50" s="1"/>
  <c r="DI35" i="48"/>
  <c r="DH53" i="50" s="1"/>
  <c r="DI36" i="48"/>
  <c r="DH55" i="50" s="1"/>
  <c r="DI37" i="48"/>
  <c r="DH57" i="50" s="1"/>
  <c r="DI38" i="48"/>
  <c r="DI39" i="48"/>
  <c r="DH61" i="50" s="1"/>
  <c r="DI40" i="48"/>
  <c r="DI42" i="48"/>
  <c r="DI43" i="48"/>
  <c r="DH69" i="50" s="1"/>
  <c r="DI44" i="48"/>
  <c r="DH70" i="50" s="1"/>
  <c r="DI45" i="48"/>
  <c r="DH73" i="50" s="1"/>
  <c r="DI46" i="48"/>
  <c r="DH74" i="50" s="1"/>
  <c r="DI47" i="48"/>
  <c r="DH77" i="50" s="1"/>
  <c r="DI48" i="48"/>
  <c r="DI49" i="48"/>
  <c r="DI50" i="48"/>
  <c r="DH83" i="50" s="1"/>
  <c r="DI51" i="48"/>
  <c r="DI4" i="48"/>
  <c r="DH5" i="50" s="1"/>
  <c r="DI5" i="48"/>
  <c r="DI6" i="48"/>
  <c r="DI7" i="48"/>
  <c r="L53" i="123"/>
  <c r="K53" i="123"/>
  <c r="L52" i="123"/>
  <c r="K52" i="123"/>
  <c r="L51" i="123"/>
  <c r="K51" i="123"/>
  <c r="L50" i="123"/>
  <c r="K50" i="123"/>
  <c r="L49" i="123"/>
  <c r="K49" i="123"/>
  <c r="L48" i="123"/>
  <c r="K48" i="123"/>
  <c r="L47" i="123"/>
  <c r="K47" i="123"/>
  <c r="L46" i="123"/>
  <c r="K46" i="123"/>
  <c r="L45" i="123"/>
  <c r="K45" i="123"/>
  <c r="L44" i="123"/>
  <c r="K44" i="123"/>
  <c r="L41" i="123"/>
  <c r="K41" i="123"/>
  <c r="L40" i="123"/>
  <c r="K40" i="123"/>
  <c r="L39" i="123"/>
  <c r="K39" i="123"/>
  <c r="L38" i="123"/>
  <c r="K38" i="123"/>
  <c r="L37" i="123"/>
  <c r="K37" i="123"/>
  <c r="L36" i="123"/>
  <c r="K36" i="123"/>
  <c r="L35" i="123"/>
  <c r="K35" i="123"/>
  <c r="L34" i="123"/>
  <c r="K34" i="123"/>
  <c r="L33" i="123"/>
  <c r="K33" i="123"/>
  <c r="L32" i="123"/>
  <c r="K32" i="123"/>
  <c r="L31" i="123"/>
  <c r="K31" i="123"/>
  <c r="L30" i="123"/>
  <c r="K30" i="123"/>
  <c r="L29" i="123"/>
  <c r="K29" i="123"/>
  <c r="L28" i="123"/>
  <c r="K28" i="123"/>
  <c r="L27" i="123"/>
  <c r="K27" i="123"/>
  <c r="L26" i="123"/>
  <c r="K26" i="123"/>
  <c r="L24" i="123"/>
  <c r="K24" i="123"/>
  <c r="L23" i="123"/>
  <c r="K23" i="123"/>
  <c r="L22" i="123"/>
  <c r="K22" i="123"/>
  <c r="L21" i="123"/>
  <c r="K21" i="123"/>
  <c r="L20" i="123"/>
  <c r="K20" i="123"/>
  <c r="L19" i="123"/>
  <c r="K19" i="123"/>
  <c r="L18" i="123"/>
  <c r="K18" i="123"/>
  <c r="L17" i="123"/>
  <c r="K17" i="123"/>
  <c r="L15" i="123"/>
  <c r="K15" i="123"/>
  <c r="L14" i="123"/>
  <c r="K14" i="123"/>
  <c r="L13" i="123"/>
  <c r="K13" i="123"/>
  <c r="L11" i="123"/>
  <c r="K11" i="123"/>
  <c r="L10" i="123"/>
  <c r="K10" i="123"/>
  <c r="L9" i="123"/>
  <c r="K9" i="123"/>
  <c r="L8" i="123"/>
  <c r="K8" i="123"/>
  <c r="L6" i="123"/>
  <c r="K6" i="123"/>
  <c r="L5" i="123"/>
  <c r="K5" i="123"/>
  <c r="DG83" i="50"/>
  <c r="DG77" i="50"/>
  <c r="DG69" i="50"/>
  <c r="DG57" i="50"/>
  <c r="DG50" i="50"/>
  <c r="DG51" i="50"/>
  <c r="DG46" i="50"/>
  <c r="DG26" i="50"/>
  <c r="DG27" i="50"/>
  <c r="DG28" i="50"/>
  <c r="DG29" i="50"/>
  <c r="DG18" i="50"/>
  <c r="DG21" i="50"/>
  <c r="DG10" i="50"/>
  <c r="DG13" i="50"/>
  <c r="DG14" i="50"/>
  <c r="DH7" i="48"/>
  <c r="DG9" i="50" s="1"/>
  <c r="DH8" i="48"/>
  <c r="DH9" i="48"/>
  <c r="DH10" i="48"/>
  <c r="DH11" i="48"/>
  <c r="DG15" i="50" s="1"/>
  <c r="DH12" i="48"/>
  <c r="DG17" i="50" s="1"/>
  <c r="DH13" i="48"/>
  <c r="DH14" i="48"/>
  <c r="DG20" i="50" s="1"/>
  <c r="DH15" i="48"/>
  <c r="DH16" i="48"/>
  <c r="DG23" i="50" s="1"/>
  <c r="DH17" i="48"/>
  <c r="DG24" i="50" s="1"/>
  <c r="DH18" i="48"/>
  <c r="DH19" i="48"/>
  <c r="DH20" i="48"/>
  <c r="DH21" i="48"/>
  <c r="DH22" i="48"/>
  <c r="DG30" i="50" s="1"/>
  <c r="DH23" i="48"/>
  <c r="DH24" i="48"/>
  <c r="DG33" i="50" s="1"/>
  <c r="DH25" i="48"/>
  <c r="DG35" i="50" s="1"/>
  <c r="DH26" i="48"/>
  <c r="DG36" i="50" s="1"/>
  <c r="DH27" i="48"/>
  <c r="DG38" i="50" s="1"/>
  <c r="DH28" i="48"/>
  <c r="DG41" i="50" s="1"/>
  <c r="DH29" i="48"/>
  <c r="DG43" i="50" s="1"/>
  <c r="DH30" i="48"/>
  <c r="DG44" i="50" s="1"/>
  <c r="DH31" i="48"/>
  <c r="DH33" i="48"/>
  <c r="DH34" i="48"/>
  <c r="DH35" i="48"/>
  <c r="DG53" i="50" s="1"/>
  <c r="DH36" i="48"/>
  <c r="DG55" i="50" s="1"/>
  <c r="DH37" i="48"/>
  <c r="DH39" i="48"/>
  <c r="DG61" i="50" s="1"/>
  <c r="DH40" i="48"/>
  <c r="DG63" i="50" s="1"/>
  <c r="DH43" i="48"/>
  <c r="DH44" i="48"/>
  <c r="DG70" i="50" s="1"/>
  <c r="DH45" i="48"/>
  <c r="DG73" i="50" s="1"/>
  <c r="DH46" i="48"/>
  <c r="DG74" i="50" s="1"/>
  <c r="DH47" i="48"/>
  <c r="DH48" i="48"/>
  <c r="DG78" i="50" s="1"/>
  <c r="DH49" i="48"/>
  <c r="DG81" i="50" s="1"/>
  <c r="DH50" i="48"/>
  <c r="DH51" i="48"/>
  <c r="DG84" i="50" s="1"/>
  <c r="L53" i="122"/>
  <c r="K53" i="122"/>
  <c r="L52" i="122"/>
  <c r="K52" i="122"/>
  <c r="L51" i="122"/>
  <c r="K51" i="122"/>
  <c r="L50" i="122"/>
  <c r="K50" i="122"/>
  <c r="L49" i="122"/>
  <c r="K49" i="122"/>
  <c r="L48" i="122"/>
  <c r="K48" i="122"/>
  <c r="L47" i="122"/>
  <c r="K47" i="122"/>
  <c r="L46" i="122"/>
  <c r="K46" i="122"/>
  <c r="L45" i="122"/>
  <c r="K45" i="122"/>
  <c r="L44" i="122"/>
  <c r="K44" i="122"/>
  <c r="L43" i="122"/>
  <c r="K43" i="122"/>
  <c r="L41" i="122"/>
  <c r="K41" i="122"/>
  <c r="L40" i="122"/>
  <c r="K40" i="122"/>
  <c r="L39" i="122"/>
  <c r="K39" i="122"/>
  <c r="L38" i="122"/>
  <c r="K38" i="122"/>
  <c r="L37" i="122"/>
  <c r="K37" i="122"/>
  <c r="L36" i="122"/>
  <c r="K36" i="122"/>
  <c r="L35" i="122"/>
  <c r="K35" i="122"/>
  <c r="L34" i="122"/>
  <c r="K34" i="122"/>
  <c r="L33" i="122"/>
  <c r="K33" i="122"/>
  <c r="L32" i="122"/>
  <c r="K32" i="122"/>
  <c r="L31" i="122"/>
  <c r="K31" i="122"/>
  <c r="L30" i="122"/>
  <c r="K30" i="122"/>
  <c r="L29" i="122"/>
  <c r="K29" i="122"/>
  <c r="L28" i="122"/>
  <c r="K28" i="122"/>
  <c r="L27" i="122"/>
  <c r="K27" i="122"/>
  <c r="L26" i="122"/>
  <c r="K26" i="122"/>
  <c r="L24" i="122"/>
  <c r="K24" i="122"/>
  <c r="L23" i="122"/>
  <c r="K23" i="122"/>
  <c r="L22" i="122"/>
  <c r="K22" i="122"/>
  <c r="L21" i="122"/>
  <c r="K21" i="122"/>
  <c r="L20" i="122"/>
  <c r="K20" i="122"/>
  <c r="L19" i="122"/>
  <c r="K19" i="122"/>
  <c r="L18" i="122"/>
  <c r="K18" i="122"/>
  <c r="L17" i="122"/>
  <c r="K17" i="122"/>
  <c r="L15" i="122"/>
  <c r="K15" i="122"/>
  <c r="L14" i="122"/>
  <c r="K14" i="122"/>
  <c r="L13" i="122"/>
  <c r="K13" i="122"/>
  <c r="L11" i="122"/>
  <c r="K11" i="122"/>
  <c r="L10" i="122"/>
  <c r="K10" i="122"/>
  <c r="L9" i="122"/>
  <c r="K9" i="122"/>
  <c r="L8" i="122"/>
  <c r="K8" i="122"/>
  <c r="L6" i="122"/>
  <c r="K6" i="122"/>
  <c r="L5" i="122"/>
  <c r="K5" i="122"/>
  <c r="DF84" i="50"/>
  <c r="DF82" i="50"/>
  <c r="DF66" i="50"/>
  <c r="DF74" i="50"/>
  <c r="DF77" i="50"/>
  <c r="DF61" i="50"/>
  <c r="DF58" i="50"/>
  <c r="DF24" i="50"/>
  <c r="DF29" i="50"/>
  <c r="DF30" i="50"/>
  <c r="DF33" i="50"/>
  <c r="DF35" i="50"/>
  <c r="DF41" i="50"/>
  <c r="DF51" i="50"/>
  <c r="DF53" i="50"/>
  <c r="DF56" i="50"/>
  <c r="DF13" i="50"/>
  <c r="DF14" i="50"/>
  <c r="DF15" i="50"/>
  <c r="DG5" i="48"/>
  <c r="DG6" i="48"/>
  <c r="DF8" i="50" s="1"/>
  <c r="DG7" i="48"/>
  <c r="DF9" i="50" s="1"/>
  <c r="DG8" i="48"/>
  <c r="DF10" i="50" s="1"/>
  <c r="DG9" i="48"/>
  <c r="DG10" i="48"/>
  <c r="DG11" i="48"/>
  <c r="DG12" i="48"/>
  <c r="DF16" i="50" s="1"/>
  <c r="DG13" i="48"/>
  <c r="DF18" i="50" s="1"/>
  <c r="DG14" i="48"/>
  <c r="DF20" i="50" s="1"/>
  <c r="DG15" i="48"/>
  <c r="DF21" i="50" s="1"/>
  <c r="DG16" i="48"/>
  <c r="DF23" i="50" s="1"/>
  <c r="DG17" i="48"/>
  <c r="DG18" i="48"/>
  <c r="DF26" i="50" s="1"/>
  <c r="DG19" i="48"/>
  <c r="DF27" i="50" s="1"/>
  <c r="DG20" i="48"/>
  <c r="DF28" i="50" s="1"/>
  <c r="DG21" i="48"/>
  <c r="DG22" i="48"/>
  <c r="DG23" i="48"/>
  <c r="DG24" i="48"/>
  <c r="DG25" i="48"/>
  <c r="DG26" i="48"/>
  <c r="DF36" i="50" s="1"/>
  <c r="DG27" i="48"/>
  <c r="DF38" i="50" s="1"/>
  <c r="DG28" i="48"/>
  <c r="DG29" i="48"/>
  <c r="DF43" i="50" s="1"/>
  <c r="DG30" i="48"/>
  <c r="DF44" i="50" s="1"/>
  <c r="DG31" i="48"/>
  <c r="DF46" i="50" s="1"/>
  <c r="DG32" i="48"/>
  <c r="DF48" i="50" s="1"/>
  <c r="DG33" i="48"/>
  <c r="DF50" i="50" s="1"/>
  <c r="DG34" i="48"/>
  <c r="DG35" i="48"/>
  <c r="DG36" i="48"/>
  <c r="DG37" i="48"/>
  <c r="DG39" i="48"/>
  <c r="DG40" i="48"/>
  <c r="DF63" i="50" s="1"/>
  <c r="DG41" i="48"/>
  <c r="DF65" i="50" s="1"/>
  <c r="DG42" i="48"/>
  <c r="DG43" i="48"/>
  <c r="DF69" i="50" s="1"/>
  <c r="DG44" i="48"/>
  <c r="DF70" i="50" s="1"/>
  <c r="DG45" i="48"/>
  <c r="DF73" i="50" s="1"/>
  <c r="DG46" i="48"/>
  <c r="DG47" i="48"/>
  <c r="DG48" i="48"/>
  <c r="DF78" i="50" s="1"/>
  <c r="DG49" i="48"/>
  <c r="DF80" i="50" s="1"/>
  <c r="DG50" i="48"/>
  <c r="DG51" i="48"/>
  <c r="DG4" i="48"/>
  <c r="DF5" i="50" s="1"/>
  <c r="L53" i="121"/>
  <c r="K53" i="121"/>
  <c r="L52" i="121"/>
  <c r="K52" i="121"/>
  <c r="L51" i="121"/>
  <c r="K51" i="121"/>
  <c r="L50" i="121"/>
  <c r="K50" i="121"/>
  <c r="L49" i="121"/>
  <c r="K49" i="121"/>
  <c r="L48" i="121"/>
  <c r="K48" i="121"/>
  <c r="L47" i="121"/>
  <c r="K47" i="121"/>
  <c r="L46" i="121"/>
  <c r="K46" i="121"/>
  <c r="L45" i="121"/>
  <c r="K45" i="121"/>
  <c r="L44" i="121"/>
  <c r="K44" i="121"/>
  <c r="L43" i="121"/>
  <c r="K43" i="121"/>
  <c r="L41" i="121"/>
  <c r="K41" i="121"/>
  <c r="L40" i="121"/>
  <c r="K40" i="121"/>
  <c r="L39" i="121"/>
  <c r="K39" i="121"/>
  <c r="L38" i="121"/>
  <c r="K38" i="121"/>
  <c r="L37" i="121"/>
  <c r="K37" i="121"/>
  <c r="L36" i="121"/>
  <c r="K36" i="121"/>
  <c r="L35" i="121"/>
  <c r="K35" i="121"/>
  <c r="L34" i="121"/>
  <c r="K34" i="121"/>
  <c r="L33" i="121"/>
  <c r="K33" i="121"/>
  <c r="L32" i="121"/>
  <c r="K32" i="121"/>
  <c r="L31" i="121"/>
  <c r="K31" i="121"/>
  <c r="L30" i="121"/>
  <c r="K30" i="121"/>
  <c r="L29" i="121"/>
  <c r="K29" i="121"/>
  <c r="L28" i="121"/>
  <c r="K28" i="121"/>
  <c r="L27" i="121"/>
  <c r="K27" i="121"/>
  <c r="L26" i="121"/>
  <c r="K26" i="121"/>
  <c r="L24" i="121"/>
  <c r="K24" i="121"/>
  <c r="L23" i="121"/>
  <c r="K23" i="121"/>
  <c r="L22" i="121"/>
  <c r="K22" i="121"/>
  <c r="L21" i="121"/>
  <c r="K21" i="121"/>
  <c r="L20" i="121"/>
  <c r="K20" i="121"/>
  <c r="L19" i="121"/>
  <c r="K19" i="121"/>
  <c r="L18" i="121"/>
  <c r="K18" i="121"/>
  <c r="L17" i="121"/>
  <c r="K17" i="121"/>
  <c r="L15" i="121"/>
  <c r="K15" i="121"/>
  <c r="L14" i="121"/>
  <c r="K14" i="121"/>
  <c r="L13" i="121"/>
  <c r="K13" i="121"/>
  <c r="L11" i="121"/>
  <c r="K11" i="121"/>
  <c r="L10" i="121"/>
  <c r="K10" i="121"/>
  <c r="L9" i="121"/>
  <c r="K9" i="121"/>
  <c r="L8" i="121"/>
  <c r="K8" i="121"/>
  <c r="L6" i="121"/>
  <c r="K6" i="121"/>
  <c r="L5" i="121"/>
  <c r="K5" i="121"/>
  <c r="DE73" i="50"/>
  <c r="DE50" i="50"/>
  <c r="DE51" i="50"/>
  <c r="DE43" i="50"/>
  <c r="DE41" i="50"/>
  <c r="DE13" i="50"/>
  <c r="DE23" i="50"/>
  <c r="DE24" i="50"/>
  <c r="DE28" i="50"/>
  <c r="DE29" i="50"/>
  <c r="DE30" i="50"/>
  <c r="DE10" i="50"/>
  <c r="DF5" i="48"/>
  <c r="DF6" i="48"/>
  <c r="DE8" i="50" s="1"/>
  <c r="DF7" i="48"/>
  <c r="DE9" i="50" s="1"/>
  <c r="DF8" i="48"/>
  <c r="DF9" i="48"/>
  <c r="DF10" i="48"/>
  <c r="DE14" i="50" s="1"/>
  <c r="DF11" i="48"/>
  <c r="DE15" i="50" s="1"/>
  <c r="DF13" i="48"/>
  <c r="DE18" i="50" s="1"/>
  <c r="DF14" i="48"/>
  <c r="DE20" i="50" s="1"/>
  <c r="DF15" i="48"/>
  <c r="DE21" i="50" s="1"/>
  <c r="DF16" i="48"/>
  <c r="DF17" i="48"/>
  <c r="DF18" i="48"/>
  <c r="DE26" i="50" s="1"/>
  <c r="DF19" i="48"/>
  <c r="DE27" i="50" s="1"/>
  <c r="DF20" i="48"/>
  <c r="DF21" i="48"/>
  <c r="DF22" i="48"/>
  <c r="DF23" i="48"/>
  <c r="DF24" i="48"/>
  <c r="DE33" i="50" s="1"/>
  <c r="DF25" i="48"/>
  <c r="DE35" i="50" s="1"/>
  <c r="DF26" i="48"/>
  <c r="DE36" i="50" s="1"/>
  <c r="DF27" i="48"/>
  <c r="DE38" i="50" s="1"/>
  <c r="DF28" i="48"/>
  <c r="DF29" i="48"/>
  <c r="DF30" i="48"/>
  <c r="DE44" i="50" s="1"/>
  <c r="DF31" i="48"/>
  <c r="DE46" i="50" s="1"/>
  <c r="DF32" i="48"/>
  <c r="DE48" i="50" s="1"/>
  <c r="DF33" i="48"/>
  <c r="DF34" i="48"/>
  <c r="DF35" i="48"/>
  <c r="DE53" i="50" s="1"/>
  <c r="DF36" i="48"/>
  <c r="DE55" i="50" s="1"/>
  <c r="DF37" i="48"/>
  <c r="DE57" i="50" s="1"/>
  <c r="DF38" i="48"/>
  <c r="DE60" i="50" s="1"/>
  <c r="DF39" i="48"/>
  <c r="DE62" i="50" s="1"/>
  <c r="DF40" i="48"/>
  <c r="DE63" i="50" s="1"/>
  <c r="DF41" i="48"/>
  <c r="DE65" i="50" s="1"/>
  <c r="DF42" i="48"/>
  <c r="DE66" i="50" s="1"/>
  <c r="DF43" i="48"/>
  <c r="DE69" i="50" s="1"/>
  <c r="DF44" i="48"/>
  <c r="DE70" i="50" s="1"/>
  <c r="DF45" i="48"/>
  <c r="DF46" i="48"/>
  <c r="DE74" i="50" s="1"/>
  <c r="DF47" i="48"/>
  <c r="DE77" i="50" s="1"/>
  <c r="DF4" i="48"/>
  <c r="DE5" i="50" s="1"/>
  <c r="DE4" i="48"/>
  <c r="DD5" i="50" s="1"/>
  <c r="L53" i="120"/>
  <c r="K53" i="120"/>
  <c r="L52" i="120"/>
  <c r="K52" i="120"/>
  <c r="L51" i="120"/>
  <c r="K51" i="120"/>
  <c r="L50" i="120"/>
  <c r="K50" i="120"/>
  <c r="L49" i="120"/>
  <c r="K49" i="120"/>
  <c r="L48" i="120"/>
  <c r="K48" i="120"/>
  <c r="L47" i="120"/>
  <c r="K47" i="120"/>
  <c r="L46" i="120"/>
  <c r="K46" i="120"/>
  <c r="L45" i="120"/>
  <c r="K45" i="120"/>
  <c r="L44" i="120"/>
  <c r="K44" i="120"/>
  <c r="L43" i="120"/>
  <c r="K43" i="120"/>
  <c r="L41" i="120"/>
  <c r="K41" i="120"/>
  <c r="L40" i="120"/>
  <c r="K40" i="120"/>
  <c r="L39" i="120"/>
  <c r="K39" i="120"/>
  <c r="L38" i="120"/>
  <c r="K38" i="120"/>
  <c r="L37" i="120"/>
  <c r="K37" i="120"/>
  <c r="L36" i="120"/>
  <c r="K36" i="120"/>
  <c r="L35" i="120"/>
  <c r="K35" i="120"/>
  <c r="L34" i="120"/>
  <c r="K34" i="120"/>
  <c r="L33" i="120"/>
  <c r="K33" i="120"/>
  <c r="L32" i="120"/>
  <c r="K32" i="120"/>
  <c r="L31" i="120"/>
  <c r="K31" i="120"/>
  <c r="L30" i="120"/>
  <c r="K30" i="120"/>
  <c r="L29" i="120"/>
  <c r="K29" i="120"/>
  <c r="L28" i="120"/>
  <c r="K28" i="120"/>
  <c r="L27" i="120"/>
  <c r="K27" i="120"/>
  <c r="L26" i="120"/>
  <c r="K26" i="120"/>
  <c r="L24" i="120"/>
  <c r="K24" i="120"/>
  <c r="L23" i="120"/>
  <c r="K23" i="120"/>
  <c r="L22" i="120"/>
  <c r="K22" i="120"/>
  <c r="L21" i="120"/>
  <c r="K21" i="120"/>
  <c r="L20" i="120"/>
  <c r="K20" i="120"/>
  <c r="L19" i="120"/>
  <c r="K19" i="120"/>
  <c r="L18" i="120"/>
  <c r="K18" i="120"/>
  <c r="L17" i="120"/>
  <c r="K17" i="120"/>
  <c r="L15" i="120"/>
  <c r="K15" i="120"/>
  <c r="L14" i="120"/>
  <c r="K14" i="120"/>
  <c r="L13" i="120"/>
  <c r="K13" i="120"/>
  <c r="L11" i="120"/>
  <c r="K11" i="120"/>
  <c r="L10" i="120"/>
  <c r="K10" i="120"/>
  <c r="L9" i="120"/>
  <c r="K9" i="120"/>
  <c r="L8" i="120"/>
  <c r="K8" i="120"/>
  <c r="L6" i="120"/>
  <c r="K6" i="120"/>
  <c r="L5" i="120"/>
  <c r="K5" i="120"/>
  <c r="DD74" i="50"/>
  <c r="DD70" i="50"/>
  <c r="DD65" i="50"/>
  <c r="DD69" i="50"/>
  <c r="DD51" i="50"/>
  <c r="DD54" i="50"/>
  <c r="DD49" i="50"/>
  <c r="DD46" i="50"/>
  <c r="DD43" i="50"/>
  <c r="DD35" i="50"/>
  <c r="DD28" i="50"/>
  <c r="DD30" i="50"/>
  <c r="DD18" i="50"/>
  <c r="DD25" i="50"/>
  <c r="DD8" i="50"/>
  <c r="DD9" i="50"/>
  <c r="DD10" i="50"/>
  <c r="DE5" i="48"/>
  <c r="DE6" i="48"/>
  <c r="DE7" i="48"/>
  <c r="DE8" i="48"/>
  <c r="DE9" i="48"/>
  <c r="DD13" i="50" s="1"/>
  <c r="DE10" i="48"/>
  <c r="DD14" i="50" s="1"/>
  <c r="DE11" i="48"/>
  <c r="DD15" i="50" s="1"/>
  <c r="DE12" i="48"/>
  <c r="DD17" i="50" s="1"/>
  <c r="DE13" i="48"/>
  <c r="DE14" i="48"/>
  <c r="DD20" i="50" s="1"/>
  <c r="DE15" i="48"/>
  <c r="DD21" i="50" s="1"/>
  <c r="DE16" i="48"/>
  <c r="DD23" i="50" s="1"/>
  <c r="DE17" i="48"/>
  <c r="DE18" i="48"/>
  <c r="DD26" i="50" s="1"/>
  <c r="DE19" i="48"/>
  <c r="DD27" i="50" s="1"/>
  <c r="DE20" i="48"/>
  <c r="DE21" i="48"/>
  <c r="DD29" i="50" s="1"/>
  <c r="DE22" i="48"/>
  <c r="DE23" i="48"/>
  <c r="DE24" i="48"/>
  <c r="DD33" i="50" s="1"/>
  <c r="DE25" i="48"/>
  <c r="DE26" i="48"/>
  <c r="DD36" i="50" s="1"/>
  <c r="DE27" i="48"/>
  <c r="DD39" i="50" s="1"/>
  <c r="DE28" i="48"/>
  <c r="DD41" i="50" s="1"/>
  <c r="DE29" i="48"/>
  <c r="DE30" i="48"/>
  <c r="DD44" i="50" s="1"/>
  <c r="DE31" i="48"/>
  <c r="DE32" i="48"/>
  <c r="DE33" i="48"/>
  <c r="DD50" i="50" s="1"/>
  <c r="DE34" i="48"/>
  <c r="DE35" i="48"/>
  <c r="DE36" i="48"/>
  <c r="DD56" i="50" s="1"/>
  <c r="DE37" i="48"/>
  <c r="DD57" i="50" s="1"/>
  <c r="DE38" i="48"/>
  <c r="DD60" i="50" s="1"/>
  <c r="DE39" i="48"/>
  <c r="DD62" i="50" s="1"/>
  <c r="DE40" i="48"/>
  <c r="DD63" i="50" s="1"/>
  <c r="DE41" i="48"/>
  <c r="DE42" i="48"/>
  <c r="DD66" i="50" s="1"/>
  <c r="DE43" i="48"/>
  <c r="DE44" i="48"/>
  <c r="DE45" i="48"/>
  <c r="DD73" i="50" s="1"/>
  <c r="DE46" i="48"/>
  <c r="DE47" i="48"/>
  <c r="DD76" i="50" s="1"/>
  <c r="DE48" i="48"/>
  <c r="DD78" i="50" s="1"/>
  <c r="DE49" i="48"/>
  <c r="DD81" i="50" s="1"/>
  <c r="DE50" i="48"/>
  <c r="DD83" i="50" s="1"/>
  <c r="DE51" i="48"/>
  <c r="DD84" i="50" s="1"/>
  <c r="L53" i="119"/>
  <c r="K53" i="119"/>
  <c r="L52" i="119"/>
  <c r="K52" i="119"/>
  <c r="L51" i="119"/>
  <c r="K51" i="119"/>
  <c r="L50" i="119"/>
  <c r="K50" i="119"/>
  <c r="L49" i="119"/>
  <c r="K49" i="119"/>
  <c r="L48" i="119"/>
  <c r="K48" i="119"/>
  <c r="L47" i="119"/>
  <c r="K47" i="119"/>
  <c r="L46" i="119"/>
  <c r="K46" i="119"/>
  <c r="L45" i="119"/>
  <c r="K45" i="119"/>
  <c r="L44" i="119"/>
  <c r="K44" i="119"/>
  <c r="L43" i="119"/>
  <c r="K43" i="119"/>
  <c r="L41" i="119"/>
  <c r="K41" i="119"/>
  <c r="L40" i="119"/>
  <c r="K40" i="119"/>
  <c r="L39" i="119"/>
  <c r="K39" i="119"/>
  <c r="L38" i="119"/>
  <c r="K38" i="119"/>
  <c r="L37" i="119"/>
  <c r="K37" i="119"/>
  <c r="L36" i="119"/>
  <c r="K36" i="119"/>
  <c r="L35" i="119"/>
  <c r="K35" i="119"/>
  <c r="L34" i="119"/>
  <c r="K34" i="119"/>
  <c r="L33" i="119"/>
  <c r="K33" i="119"/>
  <c r="L32" i="119"/>
  <c r="K32" i="119"/>
  <c r="L31" i="119"/>
  <c r="K31" i="119"/>
  <c r="L30" i="119"/>
  <c r="K30" i="119"/>
  <c r="L29" i="119"/>
  <c r="K29" i="119"/>
  <c r="L28" i="119"/>
  <c r="K28" i="119"/>
  <c r="L27" i="119"/>
  <c r="K27" i="119"/>
  <c r="L26" i="119"/>
  <c r="K26" i="119"/>
  <c r="L24" i="119"/>
  <c r="K24" i="119"/>
  <c r="L23" i="119"/>
  <c r="K23" i="119"/>
  <c r="L22" i="119"/>
  <c r="K22" i="119"/>
  <c r="L21" i="119"/>
  <c r="K21" i="119"/>
  <c r="L20" i="119"/>
  <c r="K20" i="119"/>
  <c r="L19" i="119"/>
  <c r="K19" i="119"/>
  <c r="L18" i="119"/>
  <c r="K18" i="119"/>
  <c r="L17" i="119"/>
  <c r="K17" i="119"/>
  <c r="L15" i="119"/>
  <c r="K15" i="119"/>
  <c r="L14" i="119"/>
  <c r="K14" i="119"/>
  <c r="L13" i="119"/>
  <c r="K13" i="119"/>
  <c r="L11" i="119"/>
  <c r="K11" i="119"/>
  <c r="L10" i="119"/>
  <c r="K10" i="119"/>
  <c r="L9" i="119"/>
  <c r="K9" i="119"/>
  <c r="L8" i="119"/>
  <c r="K8" i="119"/>
  <c r="L6" i="119"/>
  <c r="K6" i="119"/>
  <c r="L5" i="119"/>
  <c r="K5" i="119"/>
  <c r="DC35" i="50"/>
  <c r="DC5" i="50"/>
  <c r="DC9" i="50"/>
  <c r="DC11" i="50"/>
  <c r="DC14" i="50"/>
  <c r="DC15" i="50"/>
  <c r="DC16" i="50"/>
  <c r="DC28" i="50"/>
  <c r="DC30" i="50"/>
  <c r="DC32" i="50"/>
  <c r="DC47" i="50"/>
  <c r="DC51" i="50"/>
  <c r="DC56" i="50"/>
  <c r="DC58" i="50"/>
  <c r="DC68" i="50"/>
  <c r="DC81" i="50"/>
  <c r="DC84" i="50"/>
  <c r="DD5" i="48"/>
  <c r="DD6" i="48"/>
  <c r="DC8" i="50" s="1"/>
  <c r="DD7" i="48"/>
  <c r="DD8" i="48"/>
  <c r="DD9" i="48"/>
  <c r="DC13" i="50" s="1"/>
  <c r="DD10" i="48"/>
  <c r="DD11" i="48"/>
  <c r="DD12" i="48"/>
  <c r="DD13" i="48"/>
  <c r="DC18" i="50" s="1"/>
  <c r="DD14" i="48"/>
  <c r="DC20" i="50" s="1"/>
  <c r="DD15" i="48"/>
  <c r="DC21" i="50" s="1"/>
  <c r="DD16" i="48"/>
  <c r="DC23" i="50" s="1"/>
  <c r="DD17" i="48"/>
  <c r="DC24" i="50" s="1"/>
  <c r="DD18" i="48"/>
  <c r="DC26" i="50" s="1"/>
  <c r="DD19" i="48"/>
  <c r="DC27" i="50" s="1"/>
  <c r="DD20" i="48"/>
  <c r="DD21" i="48"/>
  <c r="DC29" i="50" s="1"/>
  <c r="DD22" i="48"/>
  <c r="DD23" i="48"/>
  <c r="DD24" i="48"/>
  <c r="DD25" i="48"/>
  <c r="DD26" i="48"/>
  <c r="DC36" i="50" s="1"/>
  <c r="DD27" i="48"/>
  <c r="DC39" i="50" s="1"/>
  <c r="DD28" i="48"/>
  <c r="DC41" i="50" s="1"/>
  <c r="DD29" i="48"/>
  <c r="DC43" i="50" s="1"/>
  <c r="DD30" i="48"/>
  <c r="DC44" i="50" s="1"/>
  <c r="DD31" i="48"/>
  <c r="DD32" i="48"/>
  <c r="DC48" i="50" s="1"/>
  <c r="DD33" i="48"/>
  <c r="DC50" i="50" s="1"/>
  <c r="DD34" i="48"/>
  <c r="DD35" i="48"/>
  <c r="DC54" i="50" s="1"/>
  <c r="DD36" i="48"/>
  <c r="DD37" i="48"/>
  <c r="DD38" i="48"/>
  <c r="DC60" i="50" s="1"/>
  <c r="DD39" i="48"/>
  <c r="DC62" i="50" s="1"/>
  <c r="DD40" i="48"/>
  <c r="DC63" i="50" s="1"/>
  <c r="DD41" i="48"/>
  <c r="DC65" i="50" s="1"/>
  <c r="DD42" i="48"/>
  <c r="DC66" i="50" s="1"/>
  <c r="DD43" i="48"/>
  <c r="DD44" i="48"/>
  <c r="DC70" i="50" s="1"/>
  <c r="DD46" i="48"/>
  <c r="DC74" i="50" s="1"/>
  <c r="DD49" i="48"/>
  <c r="DD50" i="48"/>
  <c r="DC83" i="50" s="1"/>
  <c r="DD51" i="48"/>
  <c r="DD4" i="48"/>
  <c r="DC4" i="48"/>
  <c r="DB5" i="50" s="1"/>
  <c r="L53" i="118"/>
  <c r="K53" i="118"/>
  <c r="L52" i="118"/>
  <c r="K52" i="118"/>
  <c r="L51" i="118"/>
  <c r="K51" i="118"/>
  <c r="L50" i="118"/>
  <c r="K50" i="118"/>
  <c r="L49" i="118"/>
  <c r="K49" i="118"/>
  <c r="L48" i="118"/>
  <c r="K48" i="118"/>
  <c r="L47" i="118"/>
  <c r="K47" i="118"/>
  <c r="L46" i="118"/>
  <c r="K46" i="118"/>
  <c r="L45" i="118"/>
  <c r="K45" i="118"/>
  <c r="L44" i="118"/>
  <c r="K44" i="118"/>
  <c r="L43" i="118"/>
  <c r="K43" i="118"/>
  <c r="L41" i="118"/>
  <c r="K41" i="118"/>
  <c r="L40" i="118"/>
  <c r="K40" i="118"/>
  <c r="L39" i="118"/>
  <c r="K39" i="118"/>
  <c r="L38" i="118"/>
  <c r="K38" i="118"/>
  <c r="L37" i="118"/>
  <c r="K37" i="118"/>
  <c r="L36" i="118"/>
  <c r="K36" i="118"/>
  <c r="L35" i="118"/>
  <c r="K35" i="118"/>
  <c r="L34" i="118"/>
  <c r="K34" i="118"/>
  <c r="L33" i="118"/>
  <c r="K33" i="118"/>
  <c r="L32" i="118"/>
  <c r="K32" i="118"/>
  <c r="L31" i="118"/>
  <c r="K31" i="118"/>
  <c r="L30" i="118"/>
  <c r="K30" i="118"/>
  <c r="L29" i="118"/>
  <c r="K29" i="118"/>
  <c r="L28" i="118"/>
  <c r="K28" i="118"/>
  <c r="L27" i="118"/>
  <c r="K27" i="118"/>
  <c r="L26" i="118"/>
  <c r="K26" i="118"/>
  <c r="L24" i="118"/>
  <c r="K24" i="118"/>
  <c r="L23" i="118"/>
  <c r="K23" i="118"/>
  <c r="L22" i="118"/>
  <c r="K22" i="118"/>
  <c r="L21" i="118"/>
  <c r="K21" i="118"/>
  <c r="L20" i="118"/>
  <c r="K20" i="118"/>
  <c r="L19" i="118"/>
  <c r="K19" i="118"/>
  <c r="L18" i="118"/>
  <c r="K18" i="118"/>
  <c r="L17" i="118"/>
  <c r="K17" i="118"/>
  <c r="L15" i="118"/>
  <c r="K15" i="118"/>
  <c r="L14" i="118"/>
  <c r="K14" i="118"/>
  <c r="L13" i="118"/>
  <c r="K13" i="118"/>
  <c r="L11" i="118"/>
  <c r="K11" i="118"/>
  <c r="L10" i="118"/>
  <c r="K10" i="118"/>
  <c r="L9" i="118"/>
  <c r="K9" i="118"/>
  <c r="L8" i="118"/>
  <c r="K8" i="118"/>
  <c r="L6" i="118"/>
  <c r="K6" i="118"/>
  <c r="L5" i="118"/>
  <c r="K5" i="118"/>
  <c r="DB81" i="50"/>
  <c r="DB68" i="50"/>
  <c r="DB56" i="50"/>
  <c r="DC5" i="48"/>
  <c r="DC10" i="48"/>
  <c r="DB14" i="50" s="1"/>
  <c r="DC14" i="48"/>
  <c r="DB20" i="50"/>
  <c r="DC23" i="48"/>
  <c r="DC30" i="48"/>
  <c r="DB44" i="50"/>
  <c r="DC40" i="48"/>
  <c r="DB63" i="50" s="1"/>
  <c r="DC48" i="48"/>
  <c r="DB78" i="50" s="1"/>
  <c r="DC50" i="48"/>
  <c r="DB83" i="50" s="1"/>
  <c r="DC51" i="48"/>
  <c r="DB84" i="50" s="1"/>
  <c r="L53" i="117"/>
  <c r="K53" i="117"/>
  <c r="L52" i="117"/>
  <c r="K52" i="117"/>
  <c r="L51" i="117"/>
  <c r="DC49" i="48"/>
  <c r="K51" i="117"/>
  <c r="L50" i="117"/>
  <c r="K50" i="117"/>
  <c r="L49" i="117"/>
  <c r="K49" i="117"/>
  <c r="DC47" i="48"/>
  <c r="DB77" i="50" s="1"/>
  <c r="L48" i="117"/>
  <c r="K48" i="117"/>
  <c r="DC46" i="48"/>
  <c r="DB74" i="50" s="1"/>
  <c r="L47" i="117"/>
  <c r="DC45" i="48"/>
  <c r="DB73" i="50" s="1"/>
  <c r="K47" i="117"/>
  <c r="L46" i="117"/>
  <c r="K46" i="117"/>
  <c r="L45" i="117"/>
  <c r="K45" i="117"/>
  <c r="DC43" i="48"/>
  <c r="L44" i="117"/>
  <c r="K44" i="117"/>
  <c r="L43" i="117"/>
  <c r="K43" i="117"/>
  <c r="DC41" i="48"/>
  <c r="DB65" i="50" s="1"/>
  <c r="L41" i="117"/>
  <c r="K41" i="117"/>
  <c r="L40" i="117"/>
  <c r="DC38" i="48"/>
  <c r="DB60" i="50" s="1"/>
  <c r="K40" i="117"/>
  <c r="L39" i="117"/>
  <c r="K39" i="117"/>
  <c r="L38" i="117"/>
  <c r="DC36" i="48"/>
  <c r="K38" i="117"/>
  <c r="L37" i="117"/>
  <c r="K37" i="117"/>
  <c r="L36" i="117"/>
  <c r="K36" i="117"/>
  <c r="DC34" i="48"/>
  <c r="DB51" i="50"/>
  <c r="L35" i="117"/>
  <c r="K35" i="117"/>
  <c r="DC33" i="48"/>
  <c r="DB50" i="50" s="1"/>
  <c r="L34" i="117"/>
  <c r="DC32" i="48"/>
  <c r="DB49" i="50" s="1"/>
  <c r="K34" i="117"/>
  <c r="L33" i="117"/>
  <c r="K33" i="117"/>
  <c r="DC31" i="48"/>
  <c r="DB47" i="50"/>
  <c r="L32" i="117"/>
  <c r="K32" i="117"/>
  <c r="L31" i="117"/>
  <c r="K31" i="117"/>
  <c r="L30" i="117"/>
  <c r="DC28" i="48"/>
  <c r="DB41" i="50" s="1"/>
  <c r="K30" i="117"/>
  <c r="L29" i="117"/>
  <c r="K29" i="117"/>
  <c r="DC27" i="48"/>
  <c r="DB39" i="50"/>
  <c r="L28" i="117"/>
  <c r="DC26" i="48"/>
  <c r="DB36" i="50"/>
  <c r="K28" i="117"/>
  <c r="L27" i="117"/>
  <c r="K27" i="117"/>
  <c r="L26" i="117"/>
  <c r="DC24" i="48"/>
  <c r="DB32" i="50"/>
  <c r="K26" i="117"/>
  <c r="L24" i="117"/>
  <c r="K24" i="117"/>
  <c r="L23" i="117"/>
  <c r="DC21" i="48"/>
  <c r="DB29" i="50"/>
  <c r="K23" i="117"/>
  <c r="L22" i="117"/>
  <c r="K22" i="117"/>
  <c r="L21" i="117"/>
  <c r="DC19" i="48"/>
  <c r="DB27" i="50"/>
  <c r="K21" i="117"/>
  <c r="L20" i="117"/>
  <c r="K20" i="117"/>
  <c r="L19" i="117"/>
  <c r="K19" i="117"/>
  <c r="DC17" i="48"/>
  <c r="DB24" i="50" s="1"/>
  <c r="L18" i="117"/>
  <c r="K18" i="117"/>
  <c r="L17" i="117"/>
  <c r="DC15" i="48"/>
  <c r="DB21" i="50"/>
  <c r="K17" i="117"/>
  <c r="L15" i="117"/>
  <c r="K15" i="117"/>
  <c r="L14" i="117"/>
  <c r="DC12" i="48"/>
  <c r="DB16" i="50"/>
  <c r="K14" i="117"/>
  <c r="L13" i="117"/>
  <c r="K13" i="117"/>
  <c r="DC11" i="48"/>
  <c r="DB15" i="50"/>
  <c r="L11" i="117"/>
  <c r="DC9" i="48"/>
  <c r="DB13" i="50" s="1"/>
  <c r="K11" i="117"/>
  <c r="L10" i="117"/>
  <c r="K10" i="117"/>
  <c r="L9" i="117"/>
  <c r="K9" i="117"/>
  <c r="DC7" i="48"/>
  <c r="DB9" i="50"/>
  <c r="L8" i="117"/>
  <c r="K8" i="117"/>
  <c r="DC6" i="48"/>
  <c r="DB8" i="50" s="1"/>
  <c r="L6" i="117"/>
  <c r="K6" i="117"/>
  <c r="L5" i="117"/>
  <c r="K5" i="117"/>
  <c r="DA84" i="50"/>
  <c r="DA70" i="50"/>
  <c r="DA72" i="50"/>
  <c r="DA63" i="50"/>
  <c r="DA49" i="50"/>
  <c r="DA50" i="50"/>
  <c r="DA41" i="50"/>
  <c r="DA38" i="50"/>
  <c r="DA20" i="50"/>
  <c r="DA21" i="50"/>
  <c r="DA28" i="50"/>
  <c r="DA13" i="50"/>
  <c r="DA15" i="50"/>
  <c r="DA8" i="50"/>
  <c r="DB5" i="48"/>
  <c r="DB6" i="48"/>
  <c r="DB7" i="48"/>
  <c r="DA9" i="50" s="1"/>
  <c r="DB8" i="48"/>
  <c r="DA10" i="50" s="1"/>
  <c r="DB9" i="48"/>
  <c r="DB10" i="48"/>
  <c r="DA14" i="50" s="1"/>
  <c r="DB11" i="48"/>
  <c r="DB12" i="48"/>
  <c r="DA17" i="50" s="1"/>
  <c r="DB13" i="48"/>
  <c r="DA18" i="50" s="1"/>
  <c r="DB14" i="48"/>
  <c r="DB15" i="48"/>
  <c r="DB16" i="48"/>
  <c r="DA23" i="50" s="1"/>
  <c r="DB17" i="48"/>
  <c r="DA24" i="50" s="1"/>
  <c r="DB18" i="48"/>
  <c r="DA26" i="50" s="1"/>
  <c r="DB19" i="48"/>
  <c r="DA27" i="50" s="1"/>
  <c r="DB20" i="48"/>
  <c r="DB21" i="48"/>
  <c r="DA29" i="50" s="1"/>
  <c r="DB22" i="48"/>
  <c r="DA30" i="50" s="1"/>
  <c r="DB23" i="48"/>
  <c r="DB24" i="48"/>
  <c r="DA32" i="50" s="1"/>
  <c r="DB25" i="48"/>
  <c r="DA35" i="50" s="1"/>
  <c r="DB26" i="48"/>
  <c r="DA36" i="50" s="1"/>
  <c r="DB27" i="48"/>
  <c r="DB28" i="48"/>
  <c r="DB29" i="48"/>
  <c r="DA43" i="50" s="1"/>
  <c r="DB30" i="48"/>
  <c r="DA44" i="50" s="1"/>
  <c r="DB31" i="48"/>
  <c r="DA47" i="50" s="1"/>
  <c r="DB32" i="48"/>
  <c r="DB33" i="48"/>
  <c r="DB34" i="48"/>
  <c r="DA51" i="50" s="1"/>
  <c r="DB35" i="48"/>
  <c r="DA54" i="50" s="1"/>
  <c r="DB36" i="48"/>
  <c r="DA56" i="50" s="1"/>
  <c r="DB37" i="48"/>
  <c r="DA58" i="50" s="1"/>
  <c r="DB38" i="48"/>
  <c r="DA60" i="50" s="1"/>
  <c r="DB39" i="48"/>
  <c r="DA61" i="50" s="1"/>
  <c r="DB40" i="48"/>
  <c r="DB41" i="48"/>
  <c r="DA65" i="50" s="1"/>
  <c r="DB42" i="48"/>
  <c r="DA66" i="50" s="1"/>
  <c r="DB43" i="48"/>
  <c r="DA68" i="50" s="1"/>
  <c r="DB44" i="48"/>
  <c r="DB45" i="48"/>
  <c r="DB46" i="48"/>
  <c r="DA75" i="50" s="1"/>
  <c r="DB47" i="48"/>
  <c r="DA76" i="50" s="1"/>
  <c r="DB48" i="48"/>
  <c r="DA78" i="50" s="1"/>
  <c r="DB49" i="48"/>
  <c r="DA80" i="50" s="1"/>
  <c r="DB50" i="48"/>
  <c r="DA82" i="50" s="1"/>
  <c r="DB51" i="48"/>
  <c r="DB4" i="48"/>
  <c r="DA5" i="50" s="1"/>
  <c r="L53" i="116"/>
  <c r="K53" i="116"/>
  <c r="L52" i="116"/>
  <c r="K52" i="116"/>
  <c r="L51" i="116"/>
  <c r="K51" i="116"/>
  <c r="L50" i="116"/>
  <c r="K50" i="116"/>
  <c r="L49" i="116"/>
  <c r="K49" i="116"/>
  <c r="L48" i="116"/>
  <c r="K48" i="116"/>
  <c r="L47" i="116"/>
  <c r="K47" i="116"/>
  <c r="L46" i="116"/>
  <c r="K46" i="116"/>
  <c r="L45" i="116"/>
  <c r="K45" i="116"/>
  <c r="L44" i="116"/>
  <c r="K44" i="116"/>
  <c r="L43" i="116"/>
  <c r="K43" i="116"/>
  <c r="L41" i="116"/>
  <c r="K41" i="116"/>
  <c r="L40" i="116"/>
  <c r="K40" i="116"/>
  <c r="L39" i="116"/>
  <c r="K39" i="116"/>
  <c r="L38" i="116"/>
  <c r="K38" i="116"/>
  <c r="L37" i="116"/>
  <c r="K37" i="116"/>
  <c r="L36" i="116"/>
  <c r="K36" i="116"/>
  <c r="L35" i="116"/>
  <c r="K35" i="116"/>
  <c r="L34" i="116"/>
  <c r="K34" i="116"/>
  <c r="L33" i="116"/>
  <c r="K33" i="116"/>
  <c r="L32" i="116"/>
  <c r="K32" i="116"/>
  <c r="L31" i="116"/>
  <c r="K31" i="116"/>
  <c r="L30" i="116"/>
  <c r="K30" i="116"/>
  <c r="L29" i="116"/>
  <c r="K29" i="116"/>
  <c r="L28" i="116"/>
  <c r="K28" i="116"/>
  <c r="L27" i="116"/>
  <c r="K27" i="116"/>
  <c r="L26" i="116"/>
  <c r="K26" i="116"/>
  <c r="L24" i="116"/>
  <c r="K24" i="116"/>
  <c r="L23" i="116"/>
  <c r="K23" i="116"/>
  <c r="L22" i="116"/>
  <c r="K22" i="116"/>
  <c r="L21" i="116"/>
  <c r="K21" i="116"/>
  <c r="L20" i="116"/>
  <c r="K20" i="116"/>
  <c r="L19" i="116"/>
  <c r="K19" i="116"/>
  <c r="L18" i="116"/>
  <c r="K18" i="116"/>
  <c r="L17" i="116"/>
  <c r="K17" i="116"/>
  <c r="L15" i="116"/>
  <c r="K15" i="116"/>
  <c r="L14" i="116"/>
  <c r="K14" i="116"/>
  <c r="L13" i="116"/>
  <c r="K13" i="116"/>
  <c r="L11" i="116"/>
  <c r="K11" i="116"/>
  <c r="L10" i="116"/>
  <c r="K10" i="116"/>
  <c r="L9" i="116"/>
  <c r="K9" i="116"/>
  <c r="L8" i="116"/>
  <c r="K8" i="116"/>
  <c r="L6" i="116"/>
  <c r="K6" i="116"/>
  <c r="L5" i="116"/>
  <c r="K5" i="116"/>
  <c r="CZ84" i="50"/>
  <c r="CZ78" i="50"/>
  <c r="CZ76" i="50"/>
  <c r="CZ72" i="50"/>
  <c r="CZ70" i="50"/>
  <c r="CZ63" i="50"/>
  <c r="CZ56" i="50"/>
  <c r="K35" i="115"/>
  <c r="L35" i="115"/>
  <c r="K36" i="115"/>
  <c r="DA34" i="48"/>
  <c r="CZ51" i="50"/>
  <c r="L36" i="115"/>
  <c r="K37" i="115"/>
  <c r="L37" i="115"/>
  <c r="DA5" i="48"/>
  <c r="DA9" i="48"/>
  <c r="CZ13" i="50"/>
  <c r="DA10" i="48"/>
  <c r="CZ14" i="50"/>
  <c r="DA14" i="48"/>
  <c r="CZ20" i="50"/>
  <c r="DA15" i="48"/>
  <c r="CZ21" i="50"/>
  <c r="DA21" i="48"/>
  <c r="CZ29" i="50" s="1"/>
  <c r="DA23" i="48"/>
  <c r="DA25" i="48"/>
  <c r="CZ35" i="50"/>
  <c r="DA27" i="48"/>
  <c r="CZ39" i="50" s="1"/>
  <c r="DA30" i="48"/>
  <c r="CZ44" i="50" s="1"/>
  <c r="DA31" i="48"/>
  <c r="CZ47" i="50"/>
  <c r="DA38" i="48"/>
  <c r="CZ60" i="50" s="1"/>
  <c r="DA40" i="48"/>
  <c r="DA45" i="48"/>
  <c r="DA47" i="48"/>
  <c r="DA48" i="48"/>
  <c r="DA49" i="48"/>
  <c r="CZ80" i="50" s="1"/>
  <c r="DA50" i="48"/>
  <c r="CZ83" i="50" s="1"/>
  <c r="DA51" i="48"/>
  <c r="DA4" i="48"/>
  <c r="CZ5" i="50" s="1"/>
  <c r="L53" i="115"/>
  <c r="K53" i="115"/>
  <c r="L52" i="115"/>
  <c r="K52" i="115"/>
  <c r="L51" i="115"/>
  <c r="K51" i="115"/>
  <c r="L50" i="115"/>
  <c r="K50" i="115"/>
  <c r="L49" i="115"/>
  <c r="K49" i="115"/>
  <c r="L48" i="115"/>
  <c r="DA46" i="48"/>
  <c r="CZ74" i="50" s="1"/>
  <c r="K48" i="115"/>
  <c r="L47" i="115"/>
  <c r="K47" i="115"/>
  <c r="L46" i="115"/>
  <c r="DA44" i="48"/>
  <c r="K46" i="115"/>
  <c r="L45" i="115"/>
  <c r="K45" i="115"/>
  <c r="L44" i="115"/>
  <c r="K44" i="115"/>
  <c r="DA42" i="48"/>
  <c r="CZ66" i="50" s="1"/>
  <c r="L43" i="115"/>
  <c r="K43" i="115"/>
  <c r="L41" i="115"/>
  <c r="DA39" i="48"/>
  <c r="CZ61" i="50" s="1"/>
  <c r="K41" i="115"/>
  <c r="L40" i="115"/>
  <c r="K40" i="115"/>
  <c r="L39" i="115"/>
  <c r="DA37" i="48"/>
  <c r="CZ58" i="50" s="1"/>
  <c r="K39" i="115"/>
  <c r="L38" i="115"/>
  <c r="K38" i="115"/>
  <c r="DA36" i="48"/>
  <c r="DA33" i="48"/>
  <c r="CZ50" i="50"/>
  <c r="L34" i="115"/>
  <c r="DA32" i="48"/>
  <c r="CZ49" i="50" s="1"/>
  <c r="K34" i="115"/>
  <c r="L33" i="115"/>
  <c r="K33" i="115"/>
  <c r="L32" i="115"/>
  <c r="K32" i="115"/>
  <c r="L31" i="115"/>
  <c r="K31" i="115"/>
  <c r="L30" i="115"/>
  <c r="K30" i="115"/>
  <c r="L29" i="115"/>
  <c r="K29" i="115"/>
  <c r="L28" i="115"/>
  <c r="K28" i="115"/>
  <c r="DA26" i="48"/>
  <c r="CZ36" i="50"/>
  <c r="L27" i="115"/>
  <c r="K27" i="115"/>
  <c r="L26" i="115"/>
  <c r="K26" i="115"/>
  <c r="L24" i="115"/>
  <c r="K24" i="115"/>
  <c r="L23" i="115"/>
  <c r="K23" i="115"/>
  <c r="L22" i="115"/>
  <c r="DA20" i="48"/>
  <c r="CZ28" i="50" s="1"/>
  <c r="K22" i="115"/>
  <c r="L21" i="115"/>
  <c r="DA19" i="48"/>
  <c r="CZ27" i="50"/>
  <c r="K21" i="115"/>
  <c r="L20" i="115"/>
  <c r="DA18" i="48"/>
  <c r="CZ26" i="50"/>
  <c r="K20" i="115"/>
  <c r="L19" i="115"/>
  <c r="K19" i="115"/>
  <c r="DA17" i="48"/>
  <c r="CZ24" i="50"/>
  <c r="L18" i="115"/>
  <c r="K18" i="115"/>
  <c r="L17" i="115"/>
  <c r="K17" i="115"/>
  <c r="L15" i="115"/>
  <c r="DA13" i="48"/>
  <c r="CZ18" i="50"/>
  <c r="K15" i="115"/>
  <c r="L14" i="115"/>
  <c r="DA12" i="48"/>
  <c r="CZ17" i="50" s="1"/>
  <c r="K14" i="115"/>
  <c r="L13" i="115"/>
  <c r="K13" i="115"/>
  <c r="DA11" i="48"/>
  <c r="CZ15" i="50"/>
  <c r="L11" i="115"/>
  <c r="K11" i="115"/>
  <c r="L10" i="115"/>
  <c r="DA8" i="48"/>
  <c r="CZ10" i="50" s="1"/>
  <c r="K10" i="115"/>
  <c r="L9" i="115"/>
  <c r="DA7" i="48"/>
  <c r="CZ9" i="50" s="1"/>
  <c r="K9" i="115"/>
  <c r="L8" i="115"/>
  <c r="DA6" i="48"/>
  <c r="CZ8" i="50" s="1"/>
  <c r="K8" i="115"/>
  <c r="L6" i="115"/>
  <c r="K6" i="115"/>
  <c r="L5" i="115"/>
  <c r="K5" i="115"/>
  <c r="CY78" i="50"/>
  <c r="CY80" i="50"/>
  <c r="CY70" i="50"/>
  <c r="CY69" i="50"/>
  <c r="CY66" i="50"/>
  <c r="CY58" i="50"/>
  <c r="CY55" i="50"/>
  <c r="CY42" i="50"/>
  <c r="CY40" i="50"/>
  <c r="CY36" i="50"/>
  <c r="CY27" i="50"/>
  <c r="CY28" i="50"/>
  <c r="CY29" i="50"/>
  <c r="CY24" i="50"/>
  <c r="CY20" i="50"/>
  <c r="CY13" i="50"/>
  <c r="CY15" i="50"/>
  <c r="CY8" i="50"/>
  <c r="CY10" i="50"/>
  <c r="CZ5" i="48"/>
  <c r="CZ6" i="48"/>
  <c r="CZ7" i="48"/>
  <c r="CY9" i="50" s="1"/>
  <c r="CZ8" i="48"/>
  <c r="CZ9" i="48"/>
  <c r="CZ10" i="48"/>
  <c r="CY14" i="50" s="1"/>
  <c r="CZ11" i="48"/>
  <c r="CZ12" i="48"/>
  <c r="CY16" i="50" s="1"/>
  <c r="CZ13" i="48"/>
  <c r="CY18" i="50" s="1"/>
  <c r="CZ14" i="48"/>
  <c r="CZ15" i="48"/>
  <c r="CY21" i="50" s="1"/>
  <c r="CZ16" i="48"/>
  <c r="CY23" i="50" s="1"/>
  <c r="CZ17" i="48"/>
  <c r="CZ18" i="48"/>
  <c r="CY26" i="50" s="1"/>
  <c r="CZ19" i="48"/>
  <c r="CZ20" i="48"/>
  <c r="CZ21" i="48"/>
  <c r="CZ22" i="48"/>
  <c r="CY30" i="50" s="1"/>
  <c r="CZ23" i="48"/>
  <c r="CZ24" i="48"/>
  <c r="CY32" i="50" s="1"/>
  <c r="CZ25" i="48"/>
  <c r="CY35" i="50" s="1"/>
  <c r="CZ26" i="48"/>
  <c r="CZ27" i="48"/>
  <c r="CY38" i="50" s="1"/>
  <c r="CZ28" i="48"/>
  <c r="CZ29" i="48"/>
  <c r="CZ30" i="48"/>
  <c r="CY44" i="50" s="1"/>
  <c r="CZ31" i="48"/>
  <c r="CY46" i="50" s="1"/>
  <c r="CZ32" i="48"/>
  <c r="CY48" i="50" s="1"/>
  <c r="CZ33" i="48"/>
  <c r="CY50" i="50" s="1"/>
  <c r="CZ36" i="48"/>
  <c r="CZ37" i="48"/>
  <c r="CZ38" i="48"/>
  <c r="CY60" i="50" s="1"/>
  <c r="CZ39" i="48"/>
  <c r="CY61" i="50" s="1"/>
  <c r="CZ40" i="48"/>
  <c r="CY63" i="50" s="1"/>
  <c r="CZ41" i="48"/>
  <c r="CY65" i="50" s="1"/>
  <c r="CZ42" i="48"/>
  <c r="CZ43" i="48"/>
  <c r="CZ44" i="48"/>
  <c r="CZ45" i="48"/>
  <c r="CY72" i="50" s="1"/>
  <c r="CZ47" i="48"/>
  <c r="CY77" i="50" s="1"/>
  <c r="CZ48" i="48"/>
  <c r="CZ49" i="48"/>
  <c r="CZ50" i="48"/>
  <c r="CY83" i="50" s="1"/>
  <c r="CZ51" i="48"/>
  <c r="CY84" i="50" s="1"/>
  <c r="CZ4" i="48"/>
  <c r="CY5" i="50" s="1"/>
  <c r="L53" i="114"/>
  <c r="K53" i="114"/>
  <c r="L52" i="114"/>
  <c r="K52" i="114"/>
  <c r="L51" i="114"/>
  <c r="K51" i="114"/>
  <c r="L50" i="114"/>
  <c r="K50" i="114"/>
  <c r="L49" i="114"/>
  <c r="K49" i="114"/>
  <c r="L48" i="114"/>
  <c r="K48" i="114"/>
  <c r="L47" i="114"/>
  <c r="K47" i="114"/>
  <c r="L46" i="114"/>
  <c r="K46" i="114"/>
  <c r="L45" i="114"/>
  <c r="K45" i="114"/>
  <c r="L44" i="114"/>
  <c r="K44" i="114"/>
  <c r="L43" i="114"/>
  <c r="K43" i="114"/>
  <c r="L41" i="114"/>
  <c r="K41" i="114"/>
  <c r="L40" i="114"/>
  <c r="K40" i="114"/>
  <c r="L39" i="114"/>
  <c r="K39" i="114"/>
  <c r="L38" i="114"/>
  <c r="K38" i="114"/>
  <c r="L37" i="114"/>
  <c r="K37" i="114"/>
  <c r="CZ35" i="48"/>
  <c r="CY54" i="50" s="1"/>
  <c r="L36" i="114"/>
  <c r="CZ34" i="48"/>
  <c r="CY51" i="50" s="1"/>
  <c r="K36" i="114"/>
  <c r="L35" i="114"/>
  <c r="K35" i="114"/>
  <c r="L34" i="114"/>
  <c r="K34" i="114"/>
  <c r="L33" i="114"/>
  <c r="K33" i="114"/>
  <c r="L32" i="114"/>
  <c r="K32" i="114"/>
  <c r="L31" i="114"/>
  <c r="K31" i="114"/>
  <c r="L30" i="114"/>
  <c r="K30" i="114"/>
  <c r="L29" i="114"/>
  <c r="K29" i="114"/>
  <c r="L28" i="114"/>
  <c r="K28" i="114"/>
  <c r="L27" i="114"/>
  <c r="K27" i="114"/>
  <c r="L26" i="114"/>
  <c r="K26" i="114"/>
  <c r="L24" i="114"/>
  <c r="K24" i="114"/>
  <c r="L23" i="114"/>
  <c r="K23" i="114"/>
  <c r="L22" i="114"/>
  <c r="K22" i="114"/>
  <c r="L21" i="114"/>
  <c r="K21" i="114"/>
  <c r="L20" i="114"/>
  <c r="K20" i="114"/>
  <c r="L19" i="114"/>
  <c r="K19" i="114"/>
  <c r="L18" i="114"/>
  <c r="K18" i="114"/>
  <c r="L17" i="114"/>
  <c r="K17" i="114"/>
  <c r="L15" i="114"/>
  <c r="K15" i="114"/>
  <c r="L14" i="114"/>
  <c r="K14" i="114"/>
  <c r="L13" i="114"/>
  <c r="K13" i="114"/>
  <c r="L11" i="114"/>
  <c r="K11" i="114"/>
  <c r="L10" i="114"/>
  <c r="K10" i="114"/>
  <c r="L9" i="114"/>
  <c r="K9" i="114"/>
  <c r="L8" i="114"/>
  <c r="K8" i="114"/>
  <c r="L6" i="114"/>
  <c r="K6" i="114"/>
  <c r="L5" i="114"/>
  <c r="K5" i="114"/>
  <c r="CW84" i="50"/>
  <c r="CX83" i="50"/>
  <c r="CW83" i="50"/>
  <c r="CX80" i="50"/>
  <c r="CX74" i="50"/>
  <c r="CW72" i="50"/>
  <c r="CX69" i="50"/>
  <c r="CW65" i="50"/>
  <c r="CW63" i="50"/>
  <c r="CX61" i="50"/>
  <c r="CW59" i="50"/>
  <c r="CX53" i="50"/>
  <c r="CX51" i="50"/>
  <c r="CW46" i="50"/>
  <c r="CW44" i="50"/>
  <c r="CW41" i="50"/>
  <c r="CW38" i="50"/>
  <c r="CX38" i="50"/>
  <c r="CX36" i="50"/>
  <c r="CX34" i="50"/>
  <c r="CW27" i="50"/>
  <c r="CX28" i="50"/>
  <c r="CX30" i="50"/>
  <c r="CW26" i="50"/>
  <c r="CW23" i="50"/>
  <c r="CX23" i="50"/>
  <c r="CW21" i="50"/>
  <c r="CX20" i="50"/>
  <c r="CW18" i="50"/>
  <c r="CW16" i="50"/>
  <c r="CX14" i="50"/>
  <c r="CW9" i="50"/>
  <c r="CW10" i="50"/>
  <c r="CX10" i="50"/>
  <c r="CY5" i="48"/>
  <c r="CY7" i="48"/>
  <c r="CX9" i="50" s="1"/>
  <c r="CY8" i="48"/>
  <c r="CY9" i="48"/>
  <c r="CX13" i="50" s="1"/>
  <c r="CY10" i="48"/>
  <c r="CY11" i="48"/>
  <c r="CX15" i="50" s="1"/>
  <c r="CY12" i="48"/>
  <c r="CX16" i="50" s="1"/>
  <c r="CY14" i="48"/>
  <c r="CY15" i="48"/>
  <c r="CX21" i="50" s="1"/>
  <c r="CY16" i="48"/>
  <c r="CY17" i="48"/>
  <c r="CX24" i="50" s="1"/>
  <c r="CY18" i="48"/>
  <c r="CX26" i="50" s="1"/>
  <c r="CY19" i="48"/>
  <c r="CX27" i="50" s="1"/>
  <c r="CY20" i="48"/>
  <c r="CY21" i="48"/>
  <c r="CX29" i="50" s="1"/>
  <c r="CY22" i="48"/>
  <c r="CY23" i="48"/>
  <c r="CY24" i="48"/>
  <c r="CX32" i="50" s="1"/>
  <c r="CY25" i="48"/>
  <c r="CY26" i="48"/>
  <c r="CY27" i="48"/>
  <c r="CY28" i="48"/>
  <c r="CX41" i="50" s="1"/>
  <c r="CY29" i="48"/>
  <c r="CX42" i="50" s="1"/>
  <c r="CY30" i="48"/>
  <c r="CX44" i="50" s="1"/>
  <c r="CY31" i="48"/>
  <c r="CX46" i="50" s="1"/>
  <c r="CY33" i="48"/>
  <c r="CX50" i="50" s="1"/>
  <c r="CY34" i="48"/>
  <c r="CY35" i="48"/>
  <c r="CY36" i="48"/>
  <c r="CX56" i="50" s="1"/>
  <c r="CY37" i="48"/>
  <c r="CX58" i="50" s="1"/>
  <c r="CY38" i="48"/>
  <c r="CX60" i="50" s="1"/>
  <c r="CY39" i="48"/>
  <c r="CY40" i="48"/>
  <c r="CX63" i="50" s="1"/>
  <c r="CY43" i="48"/>
  <c r="CY44" i="48"/>
  <c r="CX70" i="50" s="1"/>
  <c r="CY45" i="48"/>
  <c r="CX72" i="50" s="1"/>
  <c r="CY46" i="48"/>
  <c r="CY47" i="48"/>
  <c r="CX76" i="50" s="1"/>
  <c r="CY48" i="48"/>
  <c r="CX78" i="50" s="1"/>
  <c r="CY49" i="48"/>
  <c r="CY50" i="48"/>
  <c r="CY51" i="48"/>
  <c r="CX85" i="50" s="1"/>
  <c r="CX5" i="48"/>
  <c r="CX7" i="48"/>
  <c r="CX8" i="48"/>
  <c r="CX9" i="48"/>
  <c r="CW12" i="50" s="1"/>
  <c r="CX10" i="48"/>
  <c r="CW14" i="50" s="1"/>
  <c r="CX11" i="48"/>
  <c r="CW15" i="50" s="1"/>
  <c r="CX12" i="48"/>
  <c r="CX13" i="48"/>
  <c r="CX14" i="48"/>
  <c r="CW20" i="50" s="1"/>
  <c r="CX15" i="48"/>
  <c r="CX16" i="48"/>
  <c r="CX17" i="48"/>
  <c r="CW24" i="50" s="1"/>
  <c r="CX18" i="48"/>
  <c r="CX19" i="48"/>
  <c r="CX23" i="48"/>
  <c r="CX24" i="48"/>
  <c r="CW32" i="50" s="1"/>
  <c r="CX25" i="48"/>
  <c r="CW34" i="50" s="1"/>
  <c r="CX26" i="48"/>
  <c r="CW36" i="50" s="1"/>
  <c r="CX27" i="48"/>
  <c r="CX28" i="48"/>
  <c r="CX29" i="48"/>
  <c r="CW43" i="50" s="1"/>
  <c r="CX30" i="48"/>
  <c r="CX31" i="48"/>
  <c r="CX33" i="48"/>
  <c r="CW50" i="50" s="1"/>
  <c r="CX37" i="48"/>
  <c r="CW58" i="50" s="1"/>
  <c r="CX38" i="48"/>
  <c r="CX39" i="48"/>
  <c r="CW61" i="50" s="1"/>
  <c r="CX40" i="48"/>
  <c r="CX41" i="48"/>
  <c r="CX44" i="48"/>
  <c r="CW70" i="50" s="1"/>
  <c r="CX45" i="48"/>
  <c r="CX47" i="48"/>
  <c r="CW76" i="50" s="1"/>
  <c r="CX49" i="48"/>
  <c r="CW81" i="50" s="1"/>
  <c r="CX50" i="48"/>
  <c r="CX51" i="48"/>
  <c r="L53" i="113"/>
  <c r="K53" i="113"/>
  <c r="L52" i="113"/>
  <c r="K52" i="113"/>
  <c r="L51" i="113"/>
  <c r="K51" i="113"/>
  <c r="L50" i="113"/>
  <c r="K50" i="113"/>
  <c r="L49" i="113"/>
  <c r="K49" i="113"/>
  <c r="L48" i="113"/>
  <c r="K48" i="113"/>
  <c r="L47" i="113"/>
  <c r="K47" i="113"/>
  <c r="L46" i="113"/>
  <c r="K46" i="113"/>
  <c r="L45" i="113"/>
  <c r="K45" i="113"/>
  <c r="L44" i="113"/>
  <c r="K44" i="113"/>
  <c r="L43" i="113"/>
  <c r="K43" i="113"/>
  <c r="L41" i="113"/>
  <c r="K41" i="113"/>
  <c r="L40" i="113"/>
  <c r="K40" i="113"/>
  <c r="L39" i="113"/>
  <c r="K39" i="113"/>
  <c r="L38" i="113"/>
  <c r="K38" i="113"/>
  <c r="L37" i="113"/>
  <c r="K37" i="113"/>
  <c r="L36" i="113"/>
  <c r="K36" i="113"/>
  <c r="L35" i="113"/>
  <c r="K35" i="113"/>
  <c r="L34" i="113"/>
  <c r="K34" i="113"/>
  <c r="L33" i="113"/>
  <c r="K33" i="113"/>
  <c r="L32" i="113"/>
  <c r="K32" i="113"/>
  <c r="L31" i="113"/>
  <c r="K31" i="113"/>
  <c r="L30" i="113"/>
  <c r="K30" i="113"/>
  <c r="L29" i="113"/>
  <c r="K29" i="113"/>
  <c r="L28" i="113"/>
  <c r="K28" i="113"/>
  <c r="L27" i="113"/>
  <c r="K27" i="113"/>
  <c r="L26" i="113"/>
  <c r="K26" i="113"/>
  <c r="L24" i="113"/>
  <c r="K24" i="113"/>
  <c r="L23" i="113"/>
  <c r="K23" i="113"/>
  <c r="L22" i="113"/>
  <c r="K22" i="113"/>
  <c r="L21" i="113"/>
  <c r="K21" i="113"/>
  <c r="L20" i="113"/>
  <c r="K20" i="113"/>
  <c r="L19" i="113"/>
  <c r="K19" i="113"/>
  <c r="L18" i="113"/>
  <c r="K18" i="113"/>
  <c r="L17" i="113"/>
  <c r="K17" i="113"/>
  <c r="L15" i="113"/>
  <c r="K15" i="113"/>
  <c r="L14" i="113"/>
  <c r="K14" i="113"/>
  <c r="L13" i="113"/>
  <c r="K13" i="113"/>
  <c r="L11" i="113"/>
  <c r="K11" i="113"/>
  <c r="L10" i="113"/>
  <c r="K10" i="113"/>
  <c r="L9" i="113"/>
  <c r="K9" i="113"/>
  <c r="L8" i="113"/>
  <c r="K8" i="113"/>
  <c r="L6" i="113"/>
  <c r="K6" i="113"/>
  <c r="L5" i="113"/>
  <c r="K5" i="113"/>
  <c r="K36" i="112"/>
  <c r="K39" i="112"/>
  <c r="L40" i="112"/>
  <c r="L53" i="112"/>
  <c r="K53" i="112"/>
  <c r="L52" i="112"/>
  <c r="K52" i="112"/>
  <c r="L51" i="112"/>
  <c r="K51" i="112"/>
  <c r="L50" i="112"/>
  <c r="K50" i="112"/>
  <c r="K49" i="112"/>
  <c r="L49" i="112"/>
  <c r="L48" i="112"/>
  <c r="K48" i="112"/>
  <c r="L47" i="112"/>
  <c r="K47" i="112"/>
  <c r="K46" i="112"/>
  <c r="L46" i="112"/>
  <c r="L45" i="112"/>
  <c r="K45" i="112"/>
  <c r="L44" i="112"/>
  <c r="K44" i="112"/>
  <c r="L43" i="112"/>
  <c r="K43" i="112"/>
  <c r="K41" i="112"/>
  <c r="L41" i="112"/>
  <c r="K40" i="112"/>
  <c r="L39" i="112"/>
  <c r="L38" i="112"/>
  <c r="K38" i="112"/>
  <c r="L37" i="112"/>
  <c r="K37" i="112"/>
  <c r="L36" i="112"/>
  <c r="K35" i="112"/>
  <c r="L35" i="112"/>
  <c r="L34" i="112"/>
  <c r="K34" i="112"/>
  <c r="L33" i="112"/>
  <c r="K33" i="112"/>
  <c r="K32" i="112"/>
  <c r="L32" i="112"/>
  <c r="L31" i="112"/>
  <c r="K31" i="112"/>
  <c r="L30" i="112"/>
  <c r="K30" i="112"/>
  <c r="L29" i="112"/>
  <c r="K29" i="112"/>
  <c r="K28" i="112"/>
  <c r="L28" i="112"/>
  <c r="L27" i="112"/>
  <c r="K27" i="112"/>
  <c r="K26" i="112"/>
  <c r="L26" i="112"/>
  <c r="L24" i="112"/>
  <c r="K24" i="112"/>
  <c r="L23" i="112"/>
  <c r="K23" i="112"/>
  <c r="L22" i="112"/>
  <c r="K22" i="112"/>
  <c r="L21" i="112"/>
  <c r="K21" i="112"/>
  <c r="K20" i="112"/>
  <c r="L20" i="112"/>
  <c r="L19" i="112"/>
  <c r="K19" i="112"/>
  <c r="L18" i="112"/>
  <c r="K18" i="112"/>
  <c r="K17" i="112"/>
  <c r="L17" i="112"/>
  <c r="L15" i="112"/>
  <c r="K15" i="112"/>
  <c r="L14" i="112"/>
  <c r="K14" i="112"/>
  <c r="L13" i="112"/>
  <c r="K13" i="112"/>
  <c r="L11" i="112"/>
  <c r="K11" i="112"/>
  <c r="K10" i="112"/>
  <c r="L10" i="112"/>
  <c r="K9" i="112"/>
  <c r="L9" i="112"/>
  <c r="L8" i="112"/>
  <c r="K8" i="112"/>
  <c r="L6" i="112"/>
  <c r="K6" i="112"/>
  <c r="L5" i="112"/>
  <c r="K5" i="112"/>
  <c r="CV85" i="50"/>
  <c r="CV60" i="50"/>
  <c r="CU55" i="50"/>
  <c r="CV55" i="50"/>
  <c r="K36" i="111"/>
  <c r="L36" i="111"/>
  <c r="K37" i="111"/>
  <c r="L37" i="111"/>
  <c r="CW34" i="48"/>
  <c r="CV51" i="50"/>
  <c r="CW10" i="48"/>
  <c r="CV14" i="50" s="1"/>
  <c r="CW14" i="48"/>
  <c r="CV20" i="50" s="1"/>
  <c r="CW15" i="48"/>
  <c r="CV21" i="50"/>
  <c r="CW23" i="48"/>
  <c r="CW30" i="48"/>
  <c r="CV44" i="50"/>
  <c r="CW31" i="48"/>
  <c r="CV46" i="50" s="1"/>
  <c r="CW36" i="48"/>
  <c r="CW40" i="48"/>
  <c r="CV63" i="50" s="1"/>
  <c r="CW44" i="48"/>
  <c r="CV70" i="50" s="1"/>
  <c r="CW46" i="48"/>
  <c r="CV74" i="50" s="1"/>
  <c r="CW47" i="48"/>
  <c r="CV76" i="50" s="1"/>
  <c r="CW49" i="48"/>
  <c r="CV81" i="50" s="1"/>
  <c r="CW50" i="48"/>
  <c r="CV83" i="50" s="1"/>
  <c r="CW51" i="48"/>
  <c r="O53" i="111"/>
  <c r="L53" i="111"/>
  <c r="O52" i="111"/>
  <c r="L52" i="111"/>
  <c r="O51" i="111"/>
  <c r="N49" i="111"/>
  <c r="N48" i="111"/>
  <c r="N47" i="111"/>
  <c r="N46" i="111"/>
  <c r="O45" i="111"/>
  <c r="N41" i="111"/>
  <c r="K41" i="111"/>
  <c r="O40" i="111"/>
  <c r="L40" i="111"/>
  <c r="CW38" i="48"/>
  <c r="N39" i="111"/>
  <c r="N38" i="111"/>
  <c r="N36" i="111"/>
  <c r="O37" i="111"/>
  <c r="N35" i="111"/>
  <c r="N33" i="111"/>
  <c r="N32" i="111"/>
  <c r="O31" i="111"/>
  <c r="L31" i="111"/>
  <c r="CW29" i="48"/>
  <c r="CV43" i="50"/>
  <c r="N28" i="111"/>
  <c r="O27" i="111"/>
  <c r="N26" i="111"/>
  <c r="K26" i="111"/>
  <c r="N20" i="111"/>
  <c r="K20" i="111"/>
  <c r="N19" i="111"/>
  <c r="N17" i="111"/>
  <c r="K17" i="111"/>
  <c r="N13" i="111"/>
  <c r="K13" i="111"/>
  <c r="O11" i="111"/>
  <c r="L11" i="111"/>
  <c r="CW9" i="48"/>
  <c r="CV13" i="50" s="1"/>
  <c r="N10" i="111"/>
  <c r="N9" i="111"/>
  <c r="K53" i="111"/>
  <c r="K52" i="111"/>
  <c r="L51" i="111"/>
  <c r="K51" i="111"/>
  <c r="L50" i="111"/>
  <c r="K50" i="111"/>
  <c r="L49" i="111"/>
  <c r="K49" i="111"/>
  <c r="L48" i="111"/>
  <c r="K48" i="111"/>
  <c r="L47" i="111"/>
  <c r="K47" i="111"/>
  <c r="CW45" i="48"/>
  <c r="CV72" i="50" s="1"/>
  <c r="L46" i="111"/>
  <c r="K46" i="111"/>
  <c r="L45" i="111"/>
  <c r="K45" i="111"/>
  <c r="L44" i="111"/>
  <c r="K44" i="111"/>
  <c r="L43" i="111"/>
  <c r="K43" i="111"/>
  <c r="L41" i="111"/>
  <c r="K40" i="111"/>
  <c r="L39" i="111"/>
  <c r="K39" i="111"/>
  <c r="L38" i="111"/>
  <c r="K38" i="111"/>
  <c r="CW35" i="48"/>
  <c r="CV54" i="50" s="1"/>
  <c r="L35" i="111"/>
  <c r="K35" i="111"/>
  <c r="L34" i="111"/>
  <c r="K34" i="111"/>
  <c r="L33" i="111"/>
  <c r="K33" i="111"/>
  <c r="L32" i="111"/>
  <c r="K32" i="111"/>
  <c r="K31" i="111"/>
  <c r="L30" i="111"/>
  <c r="K30" i="111"/>
  <c r="L29" i="111"/>
  <c r="K29" i="111"/>
  <c r="L28" i="111"/>
  <c r="CW26" i="48"/>
  <c r="CV36" i="50"/>
  <c r="K28" i="111"/>
  <c r="L27" i="111"/>
  <c r="CW25" i="48"/>
  <c r="CV35" i="50" s="1"/>
  <c r="K27" i="111"/>
  <c r="L26" i="111"/>
  <c r="CW24" i="48"/>
  <c r="CV32" i="50"/>
  <c r="L24" i="111"/>
  <c r="K24" i="111"/>
  <c r="L23" i="111"/>
  <c r="K23" i="111"/>
  <c r="L22" i="111"/>
  <c r="K22" i="111"/>
  <c r="L21" i="111"/>
  <c r="K21" i="111"/>
  <c r="L20" i="111"/>
  <c r="L19" i="111"/>
  <c r="K19" i="111"/>
  <c r="CW17" i="48"/>
  <c r="CV24" i="50" s="1"/>
  <c r="L18" i="111"/>
  <c r="K18" i="111"/>
  <c r="L17" i="111"/>
  <c r="L15" i="111"/>
  <c r="K15" i="111"/>
  <c r="L14" i="111"/>
  <c r="K14" i="111"/>
  <c r="L13" i="111"/>
  <c r="CW11" i="48"/>
  <c r="CV15" i="50"/>
  <c r="K11" i="111"/>
  <c r="L10" i="111"/>
  <c r="CW8" i="48"/>
  <c r="CV10" i="50" s="1"/>
  <c r="K10" i="111"/>
  <c r="L9" i="111"/>
  <c r="CW7" i="48"/>
  <c r="CV9" i="50" s="1"/>
  <c r="K9" i="111"/>
  <c r="L8" i="111"/>
  <c r="K8" i="111"/>
  <c r="L6" i="111"/>
  <c r="K6" i="111"/>
  <c r="L5" i="111"/>
  <c r="K5" i="111"/>
  <c r="CU66" i="50"/>
  <c r="CU63" i="50"/>
  <c r="CU61" i="50"/>
  <c r="CU59" i="50"/>
  <c r="CU57" i="50"/>
  <c r="CU44" i="50"/>
  <c r="CU40" i="50"/>
  <c r="CU38" i="50"/>
  <c r="CU36" i="50"/>
  <c r="CU35" i="50"/>
  <c r="CU32" i="50"/>
  <c r="CU24" i="50"/>
  <c r="CU21" i="50"/>
  <c r="CU20" i="50"/>
  <c r="CU13" i="50"/>
  <c r="CU14" i="50"/>
  <c r="CU15" i="50"/>
  <c r="CU5" i="50"/>
  <c r="CV23" i="48"/>
  <c r="CV5" i="48"/>
  <c r="CU7" i="50" s="1"/>
  <c r="CV6" i="48"/>
  <c r="CU8" i="50" s="1"/>
  <c r="CV7" i="48"/>
  <c r="CU9" i="50" s="1"/>
  <c r="CV8" i="48"/>
  <c r="CU10" i="50" s="1"/>
  <c r="CV9" i="48"/>
  <c r="CV10" i="48"/>
  <c r="CV11" i="48"/>
  <c r="CV12" i="48"/>
  <c r="CU16" i="50" s="1"/>
  <c r="CV14" i="48"/>
  <c r="CV15" i="48"/>
  <c r="CV16" i="48"/>
  <c r="CU23" i="50" s="1"/>
  <c r="CV17" i="48"/>
  <c r="CV18" i="48"/>
  <c r="CU26" i="50" s="1"/>
  <c r="CV19" i="48"/>
  <c r="CU27" i="50" s="1"/>
  <c r="CV20" i="48"/>
  <c r="CU28" i="50" s="1"/>
  <c r="CV21" i="48"/>
  <c r="CU29" i="50" s="1"/>
  <c r="CV22" i="48"/>
  <c r="CU30" i="50" s="1"/>
  <c r="CV24" i="48"/>
  <c r="CV25" i="48"/>
  <c r="CV26" i="48"/>
  <c r="CV27" i="48"/>
  <c r="CV28" i="48"/>
  <c r="CV29" i="48"/>
  <c r="CU42" i="50" s="1"/>
  <c r="CV30" i="48"/>
  <c r="CV31" i="48"/>
  <c r="CU46" i="50" s="1"/>
  <c r="CV32" i="48"/>
  <c r="CU48" i="50" s="1"/>
  <c r="CV33" i="48"/>
  <c r="CU50" i="50" s="1"/>
  <c r="CV34" i="48"/>
  <c r="CU51" i="50" s="1"/>
  <c r="CV35" i="48"/>
  <c r="CU54" i="50" s="1"/>
  <c r="CV36" i="48"/>
  <c r="CV37" i="48"/>
  <c r="CV38" i="48"/>
  <c r="CV39" i="48"/>
  <c r="CV40" i="48"/>
  <c r="CV42" i="48"/>
  <c r="CV43" i="48"/>
  <c r="CU69" i="50" s="1"/>
  <c r="CV44" i="48"/>
  <c r="CU70" i="50" s="1"/>
  <c r="CV45" i="48"/>
  <c r="CU72" i="50" s="1"/>
  <c r="CV46" i="48"/>
  <c r="CU74" i="50" s="1"/>
  <c r="CV47" i="48"/>
  <c r="CU77" i="50" s="1"/>
  <c r="CV48" i="48"/>
  <c r="CU78" i="50" s="1"/>
  <c r="CV50" i="48"/>
  <c r="CU82" i="50" s="1"/>
  <c r="CV4" i="48"/>
  <c r="L53" i="110"/>
  <c r="K53" i="110"/>
  <c r="L52" i="110"/>
  <c r="K52" i="110"/>
  <c r="L51" i="110"/>
  <c r="K51" i="110"/>
  <c r="L50" i="110"/>
  <c r="K50" i="110"/>
  <c r="L49" i="110"/>
  <c r="K49" i="110"/>
  <c r="L48" i="110"/>
  <c r="K48" i="110"/>
  <c r="L47" i="110"/>
  <c r="K47" i="110"/>
  <c r="L46" i="110"/>
  <c r="K46" i="110"/>
  <c r="L45" i="110"/>
  <c r="K45" i="110"/>
  <c r="L44" i="110"/>
  <c r="K44" i="110"/>
  <c r="L43" i="110"/>
  <c r="K43" i="110"/>
  <c r="L41" i="110"/>
  <c r="K41" i="110"/>
  <c r="L40" i="110"/>
  <c r="K40" i="110"/>
  <c r="L39" i="110"/>
  <c r="K39" i="110"/>
  <c r="L38" i="110"/>
  <c r="K38" i="110"/>
  <c r="L37" i="110"/>
  <c r="K37" i="110"/>
  <c r="L36" i="110"/>
  <c r="K36" i="110"/>
  <c r="L35" i="110"/>
  <c r="K35" i="110"/>
  <c r="L34" i="110"/>
  <c r="K34" i="110"/>
  <c r="L33" i="110"/>
  <c r="K33" i="110"/>
  <c r="L32" i="110"/>
  <c r="K32" i="110"/>
  <c r="L31" i="110"/>
  <c r="K31" i="110"/>
  <c r="L30" i="110"/>
  <c r="K30" i="110"/>
  <c r="L29" i="110"/>
  <c r="K29" i="110"/>
  <c r="L28" i="110"/>
  <c r="K28" i="110"/>
  <c r="L27" i="110"/>
  <c r="K27" i="110"/>
  <c r="L26" i="110"/>
  <c r="K26" i="110"/>
  <c r="L24" i="110"/>
  <c r="K24" i="110"/>
  <c r="L23" i="110"/>
  <c r="K23" i="110"/>
  <c r="L22" i="110"/>
  <c r="K22" i="110"/>
  <c r="L21" i="110"/>
  <c r="K21" i="110"/>
  <c r="L20" i="110"/>
  <c r="K20" i="110"/>
  <c r="L19" i="110"/>
  <c r="K19" i="110"/>
  <c r="L18" i="110"/>
  <c r="K18" i="110"/>
  <c r="L17" i="110"/>
  <c r="K17" i="110"/>
  <c r="L15" i="110"/>
  <c r="K15" i="110"/>
  <c r="L14" i="110"/>
  <c r="K14" i="110"/>
  <c r="L13" i="110"/>
  <c r="K13" i="110"/>
  <c r="L11" i="110"/>
  <c r="K11" i="110"/>
  <c r="L10" i="110"/>
  <c r="K10" i="110"/>
  <c r="L9" i="110"/>
  <c r="K9" i="110"/>
  <c r="L8" i="110"/>
  <c r="K8" i="110"/>
  <c r="L6" i="110"/>
  <c r="K6" i="110"/>
  <c r="L5" i="110"/>
  <c r="K5" i="110"/>
  <c r="K36" i="109"/>
  <c r="L36" i="109"/>
  <c r="K37" i="109"/>
  <c r="L37" i="109"/>
  <c r="CU5" i="48"/>
  <c r="CU10" i="48"/>
  <c r="CT14" i="50" s="1"/>
  <c r="CU14" i="48"/>
  <c r="CU18" i="48"/>
  <c r="CT26" i="50" s="1"/>
  <c r="CU30" i="48"/>
  <c r="CT44" i="50"/>
  <c r="CU34" i="48"/>
  <c r="CT51" i="50"/>
  <c r="CU36" i="48"/>
  <c r="CU40" i="48"/>
  <c r="CT63" i="50" s="1"/>
  <c r="CU51" i="48"/>
  <c r="CT85" i="50" s="1"/>
  <c r="L53" i="109"/>
  <c r="K53" i="109"/>
  <c r="L52" i="109"/>
  <c r="K52" i="109"/>
  <c r="CU50" i="48"/>
  <c r="CT82" i="50" s="1"/>
  <c r="L51" i="109"/>
  <c r="K51" i="109"/>
  <c r="CU49" i="48"/>
  <c r="CT81" i="50" s="1"/>
  <c r="L50" i="109"/>
  <c r="K50" i="109"/>
  <c r="L49" i="109"/>
  <c r="K49" i="109"/>
  <c r="CU47" i="48"/>
  <c r="CT77" i="50" s="1"/>
  <c r="L48" i="109"/>
  <c r="CU46" i="48"/>
  <c r="CT74" i="50"/>
  <c r="K48" i="109"/>
  <c r="L47" i="109"/>
  <c r="K47" i="109"/>
  <c r="CU45" i="48"/>
  <c r="CT72" i="50" s="1"/>
  <c r="L46" i="109"/>
  <c r="CU44" i="48"/>
  <c r="CT70" i="50" s="1"/>
  <c r="K46" i="109"/>
  <c r="L45" i="109"/>
  <c r="CU43" i="48"/>
  <c r="CT68" i="50"/>
  <c r="K45" i="109"/>
  <c r="L44" i="109"/>
  <c r="K44" i="109"/>
  <c r="L43" i="109"/>
  <c r="K43" i="109"/>
  <c r="CU41" i="48"/>
  <c r="CT65" i="50"/>
  <c r="L41" i="109"/>
  <c r="K41" i="109"/>
  <c r="CU39" i="48"/>
  <c r="CT61" i="50" s="1"/>
  <c r="L40" i="109"/>
  <c r="CU38" i="48"/>
  <c r="CT60" i="50" s="1"/>
  <c r="K40" i="109"/>
  <c r="L39" i="109"/>
  <c r="CU37" i="48"/>
  <c r="CT57" i="50" s="1"/>
  <c r="K39" i="109"/>
  <c r="L38" i="109"/>
  <c r="K38" i="109"/>
  <c r="CU35" i="48"/>
  <c r="CT54" i="50" s="1"/>
  <c r="L35" i="109"/>
  <c r="K35" i="109"/>
  <c r="CU33" i="48"/>
  <c r="CT50" i="50"/>
  <c r="L34" i="109"/>
  <c r="K34" i="109"/>
  <c r="L33" i="109"/>
  <c r="K33" i="109"/>
  <c r="CU31" i="48"/>
  <c r="CT47" i="50" s="1"/>
  <c r="L32" i="109"/>
  <c r="K32" i="109"/>
  <c r="L31" i="109"/>
  <c r="K31" i="109"/>
  <c r="L30" i="109"/>
  <c r="K30" i="109"/>
  <c r="L29" i="109"/>
  <c r="K29" i="109"/>
  <c r="L28" i="109"/>
  <c r="K28" i="109"/>
  <c r="L27" i="109"/>
  <c r="CU25" i="48"/>
  <c r="CT35" i="50"/>
  <c r="K27" i="109"/>
  <c r="L26" i="109"/>
  <c r="K26" i="109"/>
  <c r="CU24" i="48"/>
  <c r="CT32" i="50" s="1"/>
  <c r="L25" i="109"/>
  <c r="K25" i="109"/>
  <c r="L24" i="109"/>
  <c r="K24" i="109"/>
  <c r="CU22" i="48"/>
  <c r="CT30" i="50" s="1"/>
  <c r="L23" i="109"/>
  <c r="K23" i="109"/>
  <c r="CU21" i="48"/>
  <c r="CT29" i="50" s="1"/>
  <c r="L22" i="109"/>
  <c r="K22" i="109"/>
  <c r="CU20" i="48"/>
  <c r="CT28" i="50" s="1"/>
  <c r="L21" i="109"/>
  <c r="CU19" i="48"/>
  <c r="CT27" i="50" s="1"/>
  <c r="K21" i="109"/>
  <c r="L20" i="109"/>
  <c r="K20" i="109"/>
  <c r="L19" i="109"/>
  <c r="CU17" i="48"/>
  <c r="K19" i="109"/>
  <c r="L18" i="109"/>
  <c r="K18" i="109"/>
  <c r="CU16" i="48"/>
  <c r="CT23" i="50" s="1"/>
  <c r="L17" i="109"/>
  <c r="K17" i="109"/>
  <c r="CU15" i="48"/>
  <c r="CT21" i="50"/>
  <c r="L15" i="109"/>
  <c r="K15" i="109"/>
  <c r="CU13" i="48"/>
  <c r="CT18" i="50"/>
  <c r="L14" i="109"/>
  <c r="K14" i="109"/>
  <c r="CU12" i="48"/>
  <c r="CT16" i="50" s="1"/>
  <c r="L13" i="109"/>
  <c r="K13" i="109"/>
  <c r="CU11" i="48"/>
  <c r="CT15" i="50"/>
  <c r="L11" i="109"/>
  <c r="K11" i="109"/>
  <c r="L10" i="109"/>
  <c r="K10" i="109"/>
  <c r="CU8" i="48"/>
  <c r="CT10" i="50" s="1"/>
  <c r="L9" i="109"/>
  <c r="CU7" i="48"/>
  <c r="CT9" i="50"/>
  <c r="K9" i="109"/>
  <c r="L8" i="109"/>
  <c r="K8" i="109"/>
  <c r="L6" i="109"/>
  <c r="K6" i="109"/>
  <c r="CU4" i="48"/>
  <c r="CT5" i="50" s="1"/>
  <c r="L5" i="109"/>
  <c r="K5" i="109"/>
  <c r="CT5" i="48"/>
  <c r="CT10" i="48"/>
  <c r="CS14" i="50" s="1"/>
  <c r="CT14" i="48"/>
  <c r="CT40" i="48"/>
  <c r="CS63" i="50" s="1"/>
  <c r="L53" i="108"/>
  <c r="CT51" i="48"/>
  <c r="CS84" i="50" s="1"/>
  <c r="K53" i="108"/>
  <c r="L52" i="108"/>
  <c r="CT50" i="48"/>
  <c r="CS82" i="50" s="1"/>
  <c r="K52" i="108"/>
  <c r="L51" i="108"/>
  <c r="CT49" i="48"/>
  <c r="CS81" i="50"/>
  <c r="K51" i="108"/>
  <c r="L50" i="108"/>
  <c r="K50" i="108"/>
  <c r="CT48" i="48"/>
  <c r="CS78" i="50" s="1"/>
  <c r="L49" i="108"/>
  <c r="CT47" i="48"/>
  <c r="CS77" i="50" s="1"/>
  <c r="K49" i="108"/>
  <c r="L48" i="108"/>
  <c r="CT46" i="48"/>
  <c r="CS74" i="50"/>
  <c r="K48" i="108"/>
  <c r="L47" i="108"/>
  <c r="K47" i="108"/>
  <c r="CT45" i="48"/>
  <c r="CS73" i="50" s="1"/>
  <c r="L46" i="108"/>
  <c r="CT44" i="48"/>
  <c r="CS70" i="50" s="1"/>
  <c r="K46" i="108"/>
  <c r="L45" i="108"/>
  <c r="K45" i="108"/>
  <c r="CT43" i="48"/>
  <c r="CS68" i="50"/>
  <c r="L44" i="108"/>
  <c r="CT42" i="48"/>
  <c r="CS67" i="50"/>
  <c r="K44" i="108"/>
  <c r="L43" i="108"/>
  <c r="K43" i="108"/>
  <c r="CT41" i="48"/>
  <c r="CS65" i="50"/>
  <c r="L41" i="108"/>
  <c r="CT39" i="48"/>
  <c r="CS61" i="50"/>
  <c r="K41" i="108"/>
  <c r="L40" i="108"/>
  <c r="K40" i="108"/>
  <c r="CT38" i="48"/>
  <c r="CS59" i="50" s="1"/>
  <c r="L39" i="108"/>
  <c r="K39" i="108"/>
  <c r="CT37" i="48"/>
  <c r="CS58" i="50"/>
  <c r="L38" i="108"/>
  <c r="K38" i="108"/>
  <c r="L37" i="108"/>
  <c r="K37" i="108"/>
  <c r="CT35" i="48"/>
  <c r="CS53" i="50" s="1"/>
  <c r="L36" i="108"/>
  <c r="CT34" i="48"/>
  <c r="CS51" i="50"/>
  <c r="K36" i="108"/>
  <c r="L35" i="108"/>
  <c r="K35" i="108"/>
  <c r="CT33" i="48"/>
  <c r="CS50" i="50"/>
  <c r="L34" i="108"/>
  <c r="K34" i="108"/>
  <c r="CT32" i="48"/>
  <c r="CS48" i="50" s="1"/>
  <c r="L33" i="108"/>
  <c r="K33" i="108"/>
  <c r="CT31" i="48"/>
  <c r="CS47" i="50" s="1"/>
  <c r="L32" i="108"/>
  <c r="CT30" i="48"/>
  <c r="CS44" i="50"/>
  <c r="K32" i="108"/>
  <c r="L31" i="108"/>
  <c r="K31" i="108"/>
  <c r="CT29" i="48"/>
  <c r="CS43" i="50" s="1"/>
  <c r="L30" i="108"/>
  <c r="K30" i="108"/>
  <c r="CT28" i="48"/>
  <c r="CS41" i="50"/>
  <c r="L29" i="108"/>
  <c r="K29" i="108"/>
  <c r="CT27" i="48"/>
  <c r="CS38" i="50" s="1"/>
  <c r="L28" i="108"/>
  <c r="K28" i="108"/>
  <c r="CT26" i="48"/>
  <c r="CS36" i="50" s="1"/>
  <c r="L27" i="108"/>
  <c r="K27" i="108"/>
  <c r="CT25" i="48"/>
  <c r="CS35" i="50" s="1"/>
  <c r="L26" i="108"/>
  <c r="K26" i="108"/>
  <c r="L25" i="108"/>
  <c r="K25" i="108"/>
  <c r="L24" i="108"/>
  <c r="K24" i="108"/>
  <c r="CT22" i="48"/>
  <c r="CS30" i="50" s="1"/>
  <c r="L23" i="108"/>
  <c r="CT21" i="48"/>
  <c r="CS29" i="50"/>
  <c r="K23" i="108"/>
  <c r="L22" i="108"/>
  <c r="K22" i="108"/>
  <c r="CT20" i="48"/>
  <c r="CS28" i="50"/>
  <c r="L21" i="108"/>
  <c r="K21" i="108"/>
  <c r="CT19" i="48"/>
  <c r="CS27" i="50" s="1"/>
  <c r="L20" i="108"/>
  <c r="K20" i="108"/>
  <c r="CT18" i="48"/>
  <c r="CS26" i="50" s="1"/>
  <c r="L19" i="108"/>
  <c r="K19" i="108"/>
  <c r="CT17" i="48"/>
  <c r="CS25" i="50"/>
  <c r="L18" i="108"/>
  <c r="K18" i="108"/>
  <c r="CT16" i="48"/>
  <c r="CS23" i="50"/>
  <c r="L17" i="108"/>
  <c r="K17" i="108"/>
  <c r="CT15" i="48"/>
  <c r="CS21" i="50"/>
  <c r="L15" i="108"/>
  <c r="K15" i="108"/>
  <c r="CT13" i="48"/>
  <c r="CS18" i="50"/>
  <c r="L14" i="108"/>
  <c r="K14" i="108"/>
  <c r="CT12" i="48"/>
  <c r="CS17" i="50"/>
  <c r="L13" i="108"/>
  <c r="K13" i="108"/>
  <c r="CT11" i="48"/>
  <c r="CS15" i="50"/>
  <c r="L11" i="108"/>
  <c r="K11" i="108"/>
  <c r="CT9" i="48"/>
  <c r="CS13" i="50"/>
  <c r="L10" i="108"/>
  <c r="K10" i="108"/>
  <c r="CT8" i="48"/>
  <c r="CS10" i="50"/>
  <c r="L9" i="108"/>
  <c r="K9" i="108"/>
  <c r="CT7" i="48"/>
  <c r="CS9" i="50"/>
  <c r="L8" i="108"/>
  <c r="CT6" i="48"/>
  <c r="CS8" i="50" s="1"/>
  <c r="K8" i="108"/>
  <c r="L6" i="108"/>
  <c r="K6" i="108"/>
  <c r="CT4" i="48"/>
  <c r="CS5" i="50" s="1"/>
  <c r="L5" i="108"/>
  <c r="CT3" i="48"/>
  <c r="CS3" i="50" s="1"/>
  <c r="K5" i="108"/>
  <c r="CT24" i="48"/>
  <c r="CS32" i="50"/>
  <c r="CT36" i="48"/>
  <c r="CS55" i="50"/>
  <c r="CS14" i="48"/>
  <c r="CS24" i="48"/>
  <c r="CS36" i="48"/>
  <c r="CS40" i="48"/>
  <c r="CS43" i="48"/>
  <c r="CS46" i="48"/>
  <c r="CS49" i="48"/>
  <c r="CS10" i="48"/>
  <c r="CR14" i="50" s="1"/>
  <c r="CS5" i="48"/>
  <c r="L53" i="107"/>
  <c r="K53" i="107"/>
  <c r="CS51" i="48"/>
  <c r="L52" i="107"/>
  <c r="K52" i="107"/>
  <c r="L51" i="107"/>
  <c r="K51" i="107"/>
  <c r="L50" i="107"/>
  <c r="K50" i="107"/>
  <c r="L49" i="107"/>
  <c r="K49" i="107"/>
  <c r="CS47" i="48"/>
  <c r="L48" i="107"/>
  <c r="K48" i="107"/>
  <c r="L47" i="107"/>
  <c r="CS45" i="48"/>
  <c r="K47" i="107"/>
  <c r="L46" i="107"/>
  <c r="K46" i="107"/>
  <c r="L45" i="107"/>
  <c r="K45" i="107"/>
  <c r="L44" i="107"/>
  <c r="K44" i="107"/>
  <c r="CS42" i="48"/>
  <c r="L43" i="107"/>
  <c r="K43" i="107"/>
  <c r="CS41" i="48"/>
  <c r="L41" i="107"/>
  <c r="K41" i="107"/>
  <c r="CS39" i="48"/>
  <c r="L40" i="107"/>
  <c r="K40" i="107"/>
  <c r="CS38" i="48"/>
  <c r="L39" i="107"/>
  <c r="K39" i="107"/>
  <c r="L38" i="107"/>
  <c r="K38" i="107"/>
  <c r="L37" i="107"/>
  <c r="K37" i="107"/>
  <c r="CS35" i="48"/>
  <c r="L36" i="107"/>
  <c r="K36" i="107"/>
  <c r="CS34" i="48"/>
  <c r="L35" i="107"/>
  <c r="K35" i="107"/>
  <c r="CS33" i="48"/>
  <c r="L34" i="107"/>
  <c r="CS32" i="48"/>
  <c r="K34" i="107"/>
  <c r="L33" i="107"/>
  <c r="CS31" i="48"/>
  <c r="K33" i="107"/>
  <c r="L32" i="107"/>
  <c r="K32" i="107"/>
  <c r="CS30" i="48"/>
  <c r="L31" i="107"/>
  <c r="K31" i="107"/>
  <c r="CS29" i="48"/>
  <c r="L30" i="107"/>
  <c r="K30" i="107"/>
  <c r="CS28" i="48"/>
  <c r="L29" i="107"/>
  <c r="K29" i="107"/>
  <c r="CS27" i="48"/>
  <c r="L28" i="107"/>
  <c r="K28" i="107"/>
  <c r="CS26" i="48"/>
  <c r="L27" i="107"/>
  <c r="K27" i="107"/>
  <c r="L26" i="107"/>
  <c r="K26" i="107"/>
  <c r="L25" i="107"/>
  <c r="K25" i="107"/>
  <c r="L24" i="107"/>
  <c r="K24" i="107"/>
  <c r="CS22" i="48"/>
  <c r="L23" i="107"/>
  <c r="K23" i="107"/>
  <c r="L22" i="107"/>
  <c r="K22" i="107"/>
  <c r="L21" i="107"/>
  <c r="CS19" i="48"/>
  <c r="K21" i="107"/>
  <c r="L20" i="107"/>
  <c r="K20" i="107"/>
  <c r="CS18" i="48"/>
  <c r="L19" i="107"/>
  <c r="K19" i="107"/>
  <c r="CS17" i="48"/>
  <c r="L18" i="107"/>
  <c r="K18" i="107"/>
  <c r="CS16" i="48"/>
  <c r="L17" i="107"/>
  <c r="K17" i="107"/>
  <c r="CS15" i="48"/>
  <c r="L15" i="107"/>
  <c r="K15" i="107"/>
  <c r="L14" i="107"/>
  <c r="K14" i="107"/>
  <c r="L13" i="107"/>
  <c r="K13" i="107"/>
  <c r="L11" i="107"/>
  <c r="K11" i="107"/>
  <c r="CS9" i="48"/>
  <c r="L10" i="107"/>
  <c r="K10" i="107"/>
  <c r="CS8" i="48"/>
  <c r="L9" i="107"/>
  <c r="K9" i="107"/>
  <c r="CS7" i="48"/>
  <c r="L8" i="107"/>
  <c r="CS6" i="48"/>
  <c r="K8" i="107"/>
  <c r="L6" i="107"/>
  <c r="K6" i="107"/>
  <c r="L5" i="107"/>
  <c r="K5" i="107"/>
  <c r="CQ21" i="50"/>
  <c r="CR5" i="48"/>
  <c r="CR10" i="48"/>
  <c r="CQ14" i="50" s="1"/>
  <c r="CR14" i="48"/>
  <c r="CQ20" i="50"/>
  <c r="CR40" i="48"/>
  <c r="CQ63" i="50"/>
  <c r="L53" i="106"/>
  <c r="K53" i="106"/>
  <c r="CR51" i="48"/>
  <c r="CQ85" i="50" s="1"/>
  <c r="L52" i="106"/>
  <c r="K52" i="106"/>
  <c r="CR50" i="48"/>
  <c r="CQ83" i="50" s="1"/>
  <c r="L51" i="106"/>
  <c r="K51" i="106"/>
  <c r="CR49" i="48"/>
  <c r="CQ81" i="50"/>
  <c r="L50" i="106"/>
  <c r="K50" i="106"/>
  <c r="L49" i="106"/>
  <c r="K49" i="106"/>
  <c r="L48" i="106"/>
  <c r="K48" i="106"/>
  <c r="CR46" i="48"/>
  <c r="CQ74" i="50" s="1"/>
  <c r="L47" i="106"/>
  <c r="K47" i="106"/>
  <c r="CR45" i="48"/>
  <c r="CQ73" i="50"/>
  <c r="L46" i="106"/>
  <c r="K46" i="106"/>
  <c r="CR44" i="48"/>
  <c r="CQ70" i="50" s="1"/>
  <c r="L45" i="106"/>
  <c r="K45" i="106"/>
  <c r="CR43" i="48"/>
  <c r="CQ69" i="50" s="1"/>
  <c r="L44" i="106"/>
  <c r="K44" i="106"/>
  <c r="CR42" i="48"/>
  <c r="CQ66" i="50"/>
  <c r="L43" i="106"/>
  <c r="K43" i="106"/>
  <c r="CR41" i="48"/>
  <c r="CQ64" i="50" s="1"/>
  <c r="L41" i="106"/>
  <c r="K41" i="106"/>
  <c r="CR39" i="48"/>
  <c r="CQ61" i="50" s="1"/>
  <c r="L40" i="106"/>
  <c r="K40" i="106"/>
  <c r="CR38" i="48"/>
  <c r="CQ60" i="50" s="1"/>
  <c r="L39" i="106"/>
  <c r="K39" i="106"/>
  <c r="CR37" i="48"/>
  <c r="CQ57" i="50" s="1"/>
  <c r="L38" i="106"/>
  <c r="K38" i="106"/>
  <c r="CR36" i="48"/>
  <c r="CQ56" i="50"/>
  <c r="L37" i="106"/>
  <c r="K37" i="106"/>
  <c r="CR35" i="48"/>
  <c r="CQ54" i="50" s="1"/>
  <c r="L36" i="106"/>
  <c r="K36" i="106"/>
  <c r="CR34" i="48"/>
  <c r="CQ51" i="50"/>
  <c r="L35" i="106"/>
  <c r="K35" i="106"/>
  <c r="L34" i="106"/>
  <c r="K34" i="106"/>
  <c r="L33" i="106"/>
  <c r="K33" i="106"/>
  <c r="CR31" i="48"/>
  <c r="CQ46" i="50" s="1"/>
  <c r="L32" i="106"/>
  <c r="K32" i="106"/>
  <c r="L31" i="106"/>
  <c r="K31" i="106"/>
  <c r="CR29" i="48"/>
  <c r="CQ43" i="50"/>
  <c r="L30" i="106"/>
  <c r="K30" i="106"/>
  <c r="CR28" i="48"/>
  <c r="CQ41" i="50" s="1"/>
  <c r="L29" i="106"/>
  <c r="K29" i="106"/>
  <c r="CR27" i="48"/>
  <c r="CQ38" i="50" s="1"/>
  <c r="L28" i="106"/>
  <c r="K28" i="106"/>
  <c r="CR26" i="48"/>
  <c r="CQ36" i="50"/>
  <c r="L27" i="106"/>
  <c r="K27" i="106"/>
  <c r="L26" i="106"/>
  <c r="K26" i="106"/>
  <c r="CR24" i="48"/>
  <c r="CQ32" i="50" s="1"/>
  <c r="L25" i="106"/>
  <c r="K25" i="106"/>
  <c r="L24" i="106"/>
  <c r="K24" i="106"/>
  <c r="CR22" i="48"/>
  <c r="CQ30" i="50"/>
  <c r="L23" i="106"/>
  <c r="K23" i="106"/>
  <c r="L22" i="106"/>
  <c r="K22" i="106"/>
  <c r="CR20" i="48"/>
  <c r="CQ28" i="50" s="1"/>
  <c r="L21" i="106"/>
  <c r="K21" i="106"/>
  <c r="CR19" i="48"/>
  <c r="CQ27" i="50" s="1"/>
  <c r="L20" i="106"/>
  <c r="K20" i="106"/>
  <c r="CR18" i="48"/>
  <c r="CQ26" i="50"/>
  <c r="L19" i="106"/>
  <c r="K19" i="106"/>
  <c r="CR17" i="48"/>
  <c r="CQ24" i="50" s="1"/>
  <c r="L18" i="106"/>
  <c r="K18" i="106"/>
  <c r="CR16" i="48"/>
  <c r="CQ23" i="50"/>
  <c r="L17" i="106"/>
  <c r="K17" i="106"/>
  <c r="CR15" i="48"/>
  <c r="L15" i="106"/>
  <c r="K15" i="106"/>
  <c r="CR13" i="48"/>
  <c r="CQ18" i="50"/>
  <c r="L14" i="106"/>
  <c r="K14" i="106"/>
  <c r="L13" i="106"/>
  <c r="K13" i="106"/>
  <c r="L11" i="106"/>
  <c r="K11" i="106"/>
  <c r="CR9" i="48"/>
  <c r="CQ12" i="50" s="1"/>
  <c r="L10" i="106"/>
  <c r="K10" i="106"/>
  <c r="CR8" i="48"/>
  <c r="CQ11" i="50"/>
  <c r="L9" i="106"/>
  <c r="K9" i="106"/>
  <c r="CR7" i="48"/>
  <c r="CQ9" i="50" s="1"/>
  <c r="L8" i="106"/>
  <c r="K8" i="106"/>
  <c r="CR6" i="48"/>
  <c r="CQ8" i="50" s="1"/>
  <c r="L6" i="106"/>
  <c r="K6" i="106"/>
  <c r="CR4" i="48"/>
  <c r="CQ5" i="50"/>
  <c r="L5" i="106"/>
  <c r="CR3" i="48"/>
  <c r="CQ3" i="50"/>
  <c r="K5" i="106"/>
  <c r="K36" i="105"/>
  <c r="CQ34" i="48"/>
  <c r="CP51" i="50" s="1"/>
  <c r="L36" i="105"/>
  <c r="K37" i="105"/>
  <c r="L37" i="105"/>
  <c r="CQ35" i="48"/>
  <c r="CP54" i="50"/>
  <c r="CQ5" i="48"/>
  <c r="CQ14" i="48"/>
  <c r="CP20" i="50"/>
  <c r="CQ27" i="48"/>
  <c r="CP39" i="50"/>
  <c r="CQ30" i="48"/>
  <c r="CP44" i="50" s="1"/>
  <c r="CQ40" i="48"/>
  <c r="CP63" i="50" s="1"/>
  <c r="CQ3" i="48"/>
  <c r="CP4" i="50" s="1"/>
  <c r="L53" i="105"/>
  <c r="K53" i="105"/>
  <c r="CQ51" i="48"/>
  <c r="CP85" i="50"/>
  <c r="L52" i="105"/>
  <c r="K52" i="105"/>
  <c r="CQ50" i="48"/>
  <c r="CP83" i="50" s="1"/>
  <c r="L51" i="105"/>
  <c r="K51" i="105"/>
  <c r="CQ49" i="48"/>
  <c r="CP81" i="50" s="1"/>
  <c r="L50" i="105"/>
  <c r="K50" i="105"/>
  <c r="CQ48" i="48"/>
  <c r="CP78" i="50"/>
  <c r="L49" i="105"/>
  <c r="K49" i="105"/>
  <c r="CQ47" i="48"/>
  <c r="CP77" i="50" s="1"/>
  <c r="L48" i="105"/>
  <c r="K48" i="105"/>
  <c r="CQ46" i="48"/>
  <c r="CP74" i="50" s="1"/>
  <c r="L47" i="105"/>
  <c r="K47" i="105"/>
  <c r="L46" i="105"/>
  <c r="CQ44" i="48"/>
  <c r="CP70" i="50" s="1"/>
  <c r="K46" i="105"/>
  <c r="L45" i="105"/>
  <c r="K45" i="105"/>
  <c r="L44" i="105"/>
  <c r="K44" i="105"/>
  <c r="CQ42" i="48"/>
  <c r="CP67" i="50" s="1"/>
  <c r="L43" i="105"/>
  <c r="K43" i="105"/>
  <c r="L41" i="105"/>
  <c r="K41" i="105"/>
  <c r="L40" i="105"/>
  <c r="K40" i="105"/>
  <c r="CQ38" i="48"/>
  <c r="CP60" i="50" s="1"/>
  <c r="L39" i="105"/>
  <c r="K39" i="105"/>
  <c r="L38" i="105"/>
  <c r="K38" i="105"/>
  <c r="L35" i="105"/>
  <c r="CQ33" i="48"/>
  <c r="CP50" i="50"/>
  <c r="K35" i="105"/>
  <c r="L34" i="105"/>
  <c r="K34" i="105"/>
  <c r="L33" i="105"/>
  <c r="CQ31" i="48"/>
  <c r="CP47" i="50" s="1"/>
  <c r="K33" i="105"/>
  <c r="L32" i="105"/>
  <c r="K32" i="105"/>
  <c r="L31" i="105"/>
  <c r="K31" i="105"/>
  <c r="CQ29" i="48"/>
  <c r="CP43" i="50"/>
  <c r="L30" i="105"/>
  <c r="K30" i="105"/>
  <c r="L29" i="105"/>
  <c r="K29" i="105"/>
  <c r="L28" i="105"/>
  <c r="K28" i="105"/>
  <c r="L27" i="105"/>
  <c r="K27" i="105"/>
  <c r="CQ25" i="48"/>
  <c r="CP35" i="50" s="1"/>
  <c r="L26" i="105"/>
  <c r="K26" i="105"/>
  <c r="L25" i="105"/>
  <c r="K25" i="105"/>
  <c r="L24" i="105"/>
  <c r="K24" i="105"/>
  <c r="L23" i="105"/>
  <c r="K23" i="105"/>
  <c r="CQ21" i="48"/>
  <c r="CP29" i="50"/>
  <c r="L22" i="105"/>
  <c r="K22" i="105"/>
  <c r="L21" i="105"/>
  <c r="K21" i="105"/>
  <c r="CQ19" i="48"/>
  <c r="CP27" i="50" s="1"/>
  <c r="L20" i="105"/>
  <c r="K20" i="105"/>
  <c r="CQ18" i="48"/>
  <c r="CP26" i="50"/>
  <c r="L19" i="105"/>
  <c r="K19" i="105"/>
  <c r="CQ17" i="48"/>
  <c r="CP24" i="50" s="1"/>
  <c r="L18" i="105"/>
  <c r="K18" i="105"/>
  <c r="L17" i="105"/>
  <c r="K17" i="105"/>
  <c r="L15" i="105"/>
  <c r="K15" i="105"/>
  <c r="CQ13" i="48"/>
  <c r="CP18" i="50"/>
  <c r="L14" i="105"/>
  <c r="K14" i="105"/>
  <c r="L13" i="105"/>
  <c r="K13" i="105"/>
  <c r="L11" i="105"/>
  <c r="K11" i="105"/>
  <c r="CQ9" i="48"/>
  <c r="CP13" i="50"/>
  <c r="L10" i="105"/>
  <c r="K10" i="105"/>
  <c r="L9" i="105"/>
  <c r="K9" i="105"/>
  <c r="CQ7" i="48"/>
  <c r="CP9" i="50"/>
  <c r="L8" i="105"/>
  <c r="K8" i="105"/>
  <c r="CQ6" i="48"/>
  <c r="CP8" i="50" s="1"/>
  <c r="L6" i="105"/>
  <c r="K6" i="105"/>
  <c r="CQ4" i="48"/>
  <c r="CP6" i="50"/>
  <c r="L5" i="105"/>
  <c r="K5" i="105"/>
  <c r="CP10" i="48"/>
  <c r="CO14" i="50"/>
  <c r="CP5" i="48"/>
  <c r="CP14" i="48"/>
  <c r="CO20" i="50" s="1"/>
  <c r="CP15" i="48"/>
  <c r="CO21" i="50"/>
  <c r="CP24" i="48"/>
  <c r="CO33" i="50" s="1"/>
  <c r="CO41" i="50"/>
  <c r="CP40" i="48"/>
  <c r="CO63" i="50"/>
  <c r="L53" i="104"/>
  <c r="K53" i="104"/>
  <c r="CP51" i="48"/>
  <c r="CO84" i="50"/>
  <c r="L52" i="104"/>
  <c r="CP50" i="48"/>
  <c r="CO83" i="50" s="1"/>
  <c r="K52" i="104"/>
  <c r="L51" i="104"/>
  <c r="CP49" i="48"/>
  <c r="CO80" i="50" s="1"/>
  <c r="K51" i="104"/>
  <c r="L50" i="104"/>
  <c r="K50" i="104"/>
  <c r="CP48" i="48"/>
  <c r="CO78" i="50"/>
  <c r="L49" i="104"/>
  <c r="CP47" i="48"/>
  <c r="CO77" i="50" s="1"/>
  <c r="K49" i="104"/>
  <c r="L48" i="104"/>
  <c r="K48" i="104"/>
  <c r="CP46" i="48"/>
  <c r="L47" i="104"/>
  <c r="K47" i="104"/>
  <c r="CP45" i="48"/>
  <c r="CO73" i="50"/>
  <c r="L46" i="104"/>
  <c r="CP44" i="48"/>
  <c r="K46" i="104"/>
  <c r="L45" i="104"/>
  <c r="CP43" i="48"/>
  <c r="CO69" i="50" s="1"/>
  <c r="K45" i="104"/>
  <c r="L44" i="104"/>
  <c r="CO67" i="50"/>
  <c r="K44" i="104"/>
  <c r="CP42" i="48"/>
  <c r="L43" i="104"/>
  <c r="K43" i="104"/>
  <c r="CP41" i="48"/>
  <c r="CO64" i="50" s="1"/>
  <c r="L41" i="104"/>
  <c r="K41" i="104"/>
  <c r="CP39" i="48"/>
  <c r="CO62" i="50"/>
  <c r="L40" i="104"/>
  <c r="CO60" i="50"/>
  <c r="K40" i="104"/>
  <c r="CP38" i="48"/>
  <c r="L39" i="104"/>
  <c r="CP37" i="48"/>
  <c r="CO57" i="50"/>
  <c r="K39" i="104"/>
  <c r="L38" i="104"/>
  <c r="K38" i="104"/>
  <c r="CP36" i="48"/>
  <c r="CO56" i="50"/>
  <c r="L37" i="104"/>
  <c r="K37" i="104"/>
  <c r="CP35" i="48"/>
  <c r="CO54" i="50"/>
  <c r="L36" i="104"/>
  <c r="K36" i="104"/>
  <c r="L35" i="104"/>
  <c r="K35" i="104"/>
  <c r="L34" i="104"/>
  <c r="K34" i="104"/>
  <c r="CP32" i="48"/>
  <c r="CO49" i="50"/>
  <c r="L33" i="104"/>
  <c r="K33" i="104"/>
  <c r="CP31" i="48"/>
  <c r="CO47" i="50"/>
  <c r="L32" i="104"/>
  <c r="CP30" i="48"/>
  <c r="CO44" i="50"/>
  <c r="K32" i="104"/>
  <c r="L31" i="104"/>
  <c r="CP29" i="48"/>
  <c r="CO43" i="50" s="1"/>
  <c r="K31" i="104"/>
  <c r="L30" i="104"/>
  <c r="K30" i="104"/>
  <c r="CP28" i="48"/>
  <c r="L29" i="104"/>
  <c r="K29" i="104"/>
  <c r="CP27" i="48"/>
  <c r="CO39" i="50" s="1"/>
  <c r="L28" i="104"/>
  <c r="K28" i="104"/>
  <c r="CP26" i="48"/>
  <c r="CO36" i="50" s="1"/>
  <c r="L27" i="104"/>
  <c r="K27" i="104"/>
  <c r="CP25" i="48"/>
  <c r="CO35" i="50" s="1"/>
  <c r="L26" i="104"/>
  <c r="K26" i="104"/>
  <c r="L25" i="104"/>
  <c r="K25" i="104"/>
  <c r="CP23" i="48"/>
  <c r="CO31" i="50" s="1"/>
  <c r="L24" i="104"/>
  <c r="CP22" i="48"/>
  <c r="CO30" i="50"/>
  <c r="K24" i="104"/>
  <c r="L23" i="104"/>
  <c r="K23" i="104"/>
  <c r="CP21" i="48"/>
  <c r="CO29" i="50"/>
  <c r="L22" i="104"/>
  <c r="K22" i="104"/>
  <c r="CP20" i="48"/>
  <c r="CO28" i="50" s="1"/>
  <c r="L21" i="104"/>
  <c r="K21" i="104"/>
  <c r="CP19" i="48"/>
  <c r="CO27" i="50" s="1"/>
  <c r="L20" i="104"/>
  <c r="K20" i="104"/>
  <c r="CP18" i="48"/>
  <c r="CO26" i="50"/>
  <c r="L19" i="104"/>
  <c r="K19" i="104"/>
  <c r="CP17" i="48"/>
  <c r="CO24" i="50" s="1"/>
  <c r="L18" i="104"/>
  <c r="CP16" i="48"/>
  <c r="CO23" i="50"/>
  <c r="K18" i="104"/>
  <c r="L17" i="104"/>
  <c r="K17" i="104"/>
  <c r="L15" i="104"/>
  <c r="K15" i="104"/>
  <c r="L14" i="104"/>
  <c r="CP12" i="48"/>
  <c r="CO17" i="50"/>
  <c r="K14" i="104"/>
  <c r="L13" i="104"/>
  <c r="CP11" i="48"/>
  <c r="CO15" i="50"/>
  <c r="K13" i="104"/>
  <c r="L11" i="104"/>
  <c r="CP9" i="48"/>
  <c r="CO13" i="50"/>
  <c r="K11" i="104"/>
  <c r="L10" i="104"/>
  <c r="K10" i="104"/>
  <c r="CP8" i="48"/>
  <c r="CO10" i="50" s="1"/>
  <c r="L9" i="104"/>
  <c r="K9" i="104"/>
  <c r="CP7" i="48"/>
  <c r="CO9" i="50" s="1"/>
  <c r="L8" i="104"/>
  <c r="K8" i="104"/>
  <c r="L6" i="104"/>
  <c r="K6" i="104"/>
  <c r="CP4" i="48"/>
  <c r="CO6" i="50" s="1"/>
  <c r="L5" i="104"/>
  <c r="K5" i="104"/>
  <c r="CP3" i="48"/>
  <c r="CO3" i="50" s="1"/>
  <c r="CO70" i="50"/>
  <c r="CO5" i="48"/>
  <c r="CO10" i="48"/>
  <c r="CN14" i="50"/>
  <c r="CO14" i="48"/>
  <c r="CN20" i="50"/>
  <c r="CO40" i="48"/>
  <c r="CN63" i="50"/>
  <c r="L53" i="103"/>
  <c r="K53" i="103"/>
  <c r="CO51" i="48"/>
  <c r="CN84" i="50"/>
  <c r="L52" i="103"/>
  <c r="K52" i="103"/>
  <c r="L51" i="103"/>
  <c r="K51" i="103"/>
  <c r="CO49" i="48"/>
  <c r="CN81" i="50"/>
  <c r="L50" i="103"/>
  <c r="K50" i="103"/>
  <c r="L49" i="103"/>
  <c r="K49" i="103"/>
  <c r="CO47" i="48"/>
  <c r="CN77" i="50"/>
  <c r="L48" i="103"/>
  <c r="CO46" i="48"/>
  <c r="CN74" i="50" s="1"/>
  <c r="K48" i="103"/>
  <c r="L47" i="103"/>
  <c r="K47" i="103"/>
  <c r="CO45" i="48"/>
  <c r="CN73" i="50"/>
  <c r="L46" i="103"/>
  <c r="K46" i="103"/>
  <c r="L45" i="103"/>
  <c r="K45" i="103"/>
  <c r="L44" i="103"/>
  <c r="K44" i="103"/>
  <c r="CO42" i="48"/>
  <c r="CN67" i="50"/>
  <c r="L43" i="103"/>
  <c r="K43" i="103"/>
  <c r="CO41" i="48"/>
  <c r="CN64" i="50"/>
  <c r="L41" i="103"/>
  <c r="K41" i="103"/>
  <c r="L40" i="103"/>
  <c r="K40" i="103"/>
  <c r="L39" i="103"/>
  <c r="K39" i="103"/>
  <c r="L38" i="103"/>
  <c r="K38" i="103"/>
  <c r="CO36" i="48"/>
  <c r="CN56" i="50"/>
  <c r="L37" i="103"/>
  <c r="K37" i="103"/>
  <c r="CO35" i="48"/>
  <c r="CN53" i="50" s="1"/>
  <c r="L36" i="103"/>
  <c r="K36" i="103"/>
  <c r="CO34" i="48"/>
  <c r="CN51" i="50"/>
  <c r="L35" i="103"/>
  <c r="K35" i="103"/>
  <c r="CO33" i="48"/>
  <c r="CN50" i="50"/>
  <c r="L34" i="103"/>
  <c r="K34" i="103"/>
  <c r="CO32" i="48"/>
  <c r="CN49" i="50" s="1"/>
  <c r="L33" i="103"/>
  <c r="K33" i="103"/>
  <c r="CO31" i="48"/>
  <c r="CN47" i="50"/>
  <c r="L32" i="103"/>
  <c r="K32" i="103"/>
  <c r="CO30" i="48"/>
  <c r="CN44" i="50"/>
  <c r="L31" i="103"/>
  <c r="K31" i="103"/>
  <c r="CO29" i="48"/>
  <c r="CN43" i="50" s="1"/>
  <c r="L30" i="103"/>
  <c r="K30" i="103"/>
  <c r="CO28" i="48"/>
  <c r="CN41" i="50"/>
  <c r="L29" i="103"/>
  <c r="CO27" i="48"/>
  <c r="CN39" i="50"/>
  <c r="K29" i="103"/>
  <c r="L28" i="103"/>
  <c r="K28" i="103"/>
  <c r="CO26" i="48"/>
  <c r="CN36" i="50" s="1"/>
  <c r="L27" i="103"/>
  <c r="K27" i="103"/>
  <c r="L26" i="103"/>
  <c r="K26" i="103"/>
  <c r="CO24" i="48"/>
  <c r="CN33" i="50"/>
  <c r="L25" i="103"/>
  <c r="K25" i="103"/>
  <c r="CO23" i="48"/>
  <c r="CN31" i="50"/>
  <c r="L24" i="103"/>
  <c r="K24" i="103"/>
  <c r="L23" i="103"/>
  <c r="K23" i="103"/>
  <c r="CO21" i="48"/>
  <c r="CN29" i="50"/>
  <c r="L22" i="103"/>
  <c r="K22" i="103"/>
  <c r="CO20" i="48"/>
  <c r="CN28" i="50" s="1"/>
  <c r="L21" i="103"/>
  <c r="K21" i="103"/>
  <c r="L20" i="103"/>
  <c r="CO18" i="48"/>
  <c r="CN26" i="50" s="1"/>
  <c r="K20" i="103"/>
  <c r="L19" i="103"/>
  <c r="K19" i="103"/>
  <c r="CO17" i="48"/>
  <c r="CN24" i="50"/>
  <c r="L18" i="103"/>
  <c r="K18" i="103"/>
  <c r="CO16" i="48"/>
  <c r="CN23" i="50" s="1"/>
  <c r="L17" i="103"/>
  <c r="K17" i="103"/>
  <c r="CO15" i="48"/>
  <c r="CN21" i="50" s="1"/>
  <c r="L15" i="103"/>
  <c r="K15" i="103"/>
  <c r="CO13" i="48"/>
  <c r="CN18" i="50" s="1"/>
  <c r="L14" i="103"/>
  <c r="K14" i="103"/>
  <c r="L13" i="103"/>
  <c r="K13" i="103"/>
  <c r="L11" i="103"/>
  <c r="K11" i="103"/>
  <c r="CO9" i="48"/>
  <c r="CN13" i="50" s="1"/>
  <c r="L10" i="103"/>
  <c r="K10" i="103"/>
  <c r="CO8" i="48"/>
  <c r="CN10" i="50" s="1"/>
  <c r="L9" i="103"/>
  <c r="K9" i="103"/>
  <c r="CO7" i="48"/>
  <c r="CN9" i="50" s="1"/>
  <c r="L8" i="103"/>
  <c r="CO6" i="48"/>
  <c r="CN8" i="50"/>
  <c r="K8" i="103"/>
  <c r="L6" i="103"/>
  <c r="K6" i="103"/>
  <c r="L5" i="103"/>
  <c r="CO3" i="48"/>
  <c r="CN3" i="50"/>
  <c r="K5" i="103"/>
  <c r="CM66" i="50"/>
  <c r="CN5" i="48"/>
  <c r="CN10" i="48"/>
  <c r="CM14" i="50"/>
  <c r="CN14" i="48"/>
  <c r="CM20" i="50" s="1"/>
  <c r="CN40" i="48"/>
  <c r="CM63" i="50" s="1"/>
  <c r="L53" i="102"/>
  <c r="K53" i="102"/>
  <c r="CN51" i="48"/>
  <c r="CM85" i="50"/>
  <c r="L52" i="102"/>
  <c r="K52" i="102"/>
  <c r="CN50" i="48"/>
  <c r="CM83" i="50" s="1"/>
  <c r="L51" i="102"/>
  <c r="K51" i="102"/>
  <c r="CN49" i="48"/>
  <c r="CM81" i="50" s="1"/>
  <c r="L50" i="102"/>
  <c r="K50" i="102"/>
  <c r="L49" i="102"/>
  <c r="CN47" i="48"/>
  <c r="CM77" i="50" s="1"/>
  <c r="K49" i="102"/>
  <c r="L48" i="102"/>
  <c r="K48" i="102"/>
  <c r="L47" i="102"/>
  <c r="CN45" i="48"/>
  <c r="CM72" i="50"/>
  <c r="K47" i="102"/>
  <c r="L46" i="102"/>
  <c r="K46" i="102"/>
  <c r="CN44" i="48"/>
  <c r="CM70" i="50"/>
  <c r="L45" i="102"/>
  <c r="K45" i="102"/>
  <c r="L44" i="102"/>
  <c r="K44" i="102"/>
  <c r="CN42" i="48"/>
  <c r="L43" i="102"/>
  <c r="K43" i="102"/>
  <c r="CN41" i="48"/>
  <c r="CM65" i="50"/>
  <c r="L41" i="102"/>
  <c r="K41" i="102"/>
  <c r="L40" i="102"/>
  <c r="K40" i="102"/>
  <c r="CN38" i="48"/>
  <c r="CM59" i="50"/>
  <c r="L39" i="102"/>
  <c r="CN37" i="48"/>
  <c r="CM57" i="50" s="1"/>
  <c r="K39" i="102"/>
  <c r="L38" i="102"/>
  <c r="K38" i="102"/>
  <c r="CN36" i="48"/>
  <c r="CM56" i="50"/>
  <c r="L37" i="102"/>
  <c r="K37" i="102"/>
  <c r="CN35" i="48"/>
  <c r="CM53" i="50"/>
  <c r="L36" i="102"/>
  <c r="K36" i="102"/>
  <c r="CN34" i="48"/>
  <c r="CM51" i="50"/>
  <c r="L35" i="102"/>
  <c r="K35" i="102"/>
  <c r="L34" i="102"/>
  <c r="K34" i="102"/>
  <c r="CN32" i="48"/>
  <c r="CM49" i="50"/>
  <c r="L33" i="102"/>
  <c r="K33" i="102"/>
  <c r="CN31" i="48"/>
  <c r="CM47" i="50" s="1"/>
  <c r="L32" i="102"/>
  <c r="CN30" i="48"/>
  <c r="CM44" i="50" s="1"/>
  <c r="K32" i="102"/>
  <c r="L31" i="102"/>
  <c r="CN29" i="48"/>
  <c r="CM43" i="50"/>
  <c r="K31" i="102"/>
  <c r="L30" i="102"/>
  <c r="K30" i="102"/>
  <c r="L29" i="102"/>
  <c r="K29" i="102"/>
  <c r="L28" i="102"/>
  <c r="K28" i="102"/>
  <c r="CN26" i="48"/>
  <c r="CM36" i="50"/>
  <c r="L27" i="102"/>
  <c r="K27" i="102"/>
  <c r="CN25" i="48"/>
  <c r="CM34" i="50"/>
  <c r="L26" i="102"/>
  <c r="K26" i="102"/>
  <c r="CN24" i="48"/>
  <c r="CM32" i="50"/>
  <c r="L25" i="102"/>
  <c r="K25" i="102"/>
  <c r="L24" i="102"/>
  <c r="K24" i="102"/>
  <c r="CN22" i="48"/>
  <c r="CM30" i="50"/>
  <c r="L23" i="102"/>
  <c r="K23" i="102"/>
  <c r="L22" i="102"/>
  <c r="K22" i="102"/>
  <c r="CN20" i="48"/>
  <c r="CM28" i="50"/>
  <c r="L21" i="102"/>
  <c r="K21" i="102"/>
  <c r="L20" i="102"/>
  <c r="K20" i="102"/>
  <c r="CN18" i="48"/>
  <c r="CM26" i="50"/>
  <c r="L19" i="102"/>
  <c r="CN17" i="48"/>
  <c r="CM24" i="50"/>
  <c r="K19" i="102"/>
  <c r="L18" i="102"/>
  <c r="K18" i="102"/>
  <c r="CN16" i="48"/>
  <c r="CM23" i="50"/>
  <c r="L17" i="102"/>
  <c r="K17" i="102"/>
  <c r="L15" i="102"/>
  <c r="K15" i="102"/>
  <c r="L14" i="102"/>
  <c r="K14" i="102"/>
  <c r="CN12" i="48"/>
  <c r="CM17" i="50" s="1"/>
  <c r="L13" i="102"/>
  <c r="K13" i="102"/>
  <c r="CN11" i="48"/>
  <c r="CM15" i="50"/>
  <c r="L11" i="102"/>
  <c r="K11" i="102"/>
  <c r="CN9" i="48"/>
  <c r="CM13" i="50"/>
  <c r="L10" i="102"/>
  <c r="K10" i="102"/>
  <c r="CN8" i="48"/>
  <c r="CM10" i="50" s="1"/>
  <c r="L9" i="102"/>
  <c r="K9" i="102"/>
  <c r="L8" i="102"/>
  <c r="K8" i="102"/>
  <c r="CN6" i="48"/>
  <c r="CM8" i="50"/>
  <c r="L6" i="102"/>
  <c r="K6" i="102"/>
  <c r="CN4" i="48"/>
  <c r="CM5" i="50"/>
  <c r="L5" i="102"/>
  <c r="K5" i="102"/>
  <c r="CN3" i="48"/>
  <c r="CM3" i="50"/>
  <c r="CL20" i="50"/>
  <c r="CM5" i="48"/>
  <c r="CM10" i="48"/>
  <c r="CL14" i="50"/>
  <c r="CM14" i="48"/>
  <c r="CM40" i="48"/>
  <c r="CL63" i="50" s="1"/>
  <c r="L53" i="101"/>
  <c r="K53" i="101"/>
  <c r="CM51" i="48"/>
  <c r="CL85" i="50"/>
  <c r="L52" i="101"/>
  <c r="K52" i="101"/>
  <c r="CM50" i="48"/>
  <c r="CL83" i="50"/>
  <c r="L51" i="101"/>
  <c r="K51" i="101"/>
  <c r="CM49" i="48"/>
  <c r="CL80" i="50" s="1"/>
  <c r="L50" i="101"/>
  <c r="K50" i="101"/>
  <c r="L49" i="101"/>
  <c r="CM47" i="48"/>
  <c r="CL77" i="50" s="1"/>
  <c r="K49" i="101"/>
  <c r="L48" i="101"/>
  <c r="K48" i="101"/>
  <c r="CM46" i="48"/>
  <c r="CL75" i="50"/>
  <c r="L47" i="101"/>
  <c r="K47" i="101"/>
  <c r="CM45" i="48"/>
  <c r="CL73" i="50"/>
  <c r="L46" i="101"/>
  <c r="K46" i="101"/>
  <c r="CM44" i="48"/>
  <c r="CL70" i="50"/>
  <c r="L45" i="101"/>
  <c r="CM43" i="48"/>
  <c r="CL69" i="50" s="1"/>
  <c r="K45" i="101"/>
  <c r="L44" i="101"/>
  <c r="CM42" i="48"/>
  <c r="CL66" i="50" s="1"/>
  <c r="K44" i="101"/>
  <c r="L43" i="101"/>
  <c r="K43" i="101"/>
  <c r="CM41" i="48"/>
  <c r="CL64" i="50"/>
  <c r="L41" i="101"/>
  <c r="K41" i="101"/>
  <c r="CM39" i="48"/>
  <c r="CL62" i="50"/>
  <c r="L40" i="101"/>
  <c r="K40" i="101"/>
  <c r="CM38" i="48"/>
  <c r="CL60" i="50" s="1"/>
  <c r="L39" i="101"/>
  <c r="K39" i="101"/>
  <c r="CM37" i="48"/>
  <c r="L38" i="101"/>
  <c r="K38" i="101"/>
  <c r="L37" i="101"/>
  <c r="CM35" i="48"/>
  <c r="CL53" i="50"/>
  <c r="K37" i="101"/>
  <c r="L36" i="101"/>
  <c r="K36" i="101"/>
  <c r="L35" i="101"/>
  <c r="K35" i="101"/>
  <c r="CM33" i="48"/>
  <c r="CL50" i="50" s="1"/>
  <c r="L34" i="101"/>
  <c r="K34" i="101"/>
  <c r="CM32" i="48"/>
  <c r="CL49" i="50" s="1"/>
  <c r="L33" i="101"/>
  <c r="K33" i="101"/>
  <c r="CM31" i="48"/>
  <c r="CL47" i="50"/>
  <c r="L32" i="101"/>
  <c r="K32" i="101"/>
  <c r="CM30" i="48"/>
  <c r="CL44" i="50" s="1"/>
  <c r="L31" i="101"/>
  <c r="K31" i="101"/>
  <c r="CM29" i="48"/>
  <c r="CL43" i="50" s="1"/>
  <c r="L30" i="101"/>
  <c r="K30" i="101"/>
  <c r="CM28" i="48"/>
  <c r="CL41" i="50" s="1"/>
  <c r="L29" i="101"/>
  <c r="K29" i="101"/>
  <c r="CM27" i="48"/>
  <c r="CL39" i="50" s="1"/>
  <c r="L28" i="101"/>
  <c r="K28" i="101"/>
  <c r="CM26" i="48"/>
  <c r="CL36" i="50" s="1"/>
  <c r="L27" i="101"/>
  <c r="K27" i="101"/>
  <c r="CM25" i="48"/>
  <c r="CL35" i="50"/>
  <c r="L26" i="101"/>
  <c r="K26" i="101"/>
  <c r="CM24" i="48"/>
  <c r="CL33" i="50"/>
  <c r="L25" i="101"/>
  <c r="K25" i="101"/>
  <c r="CM23" i="48"/>
  <c r="CL31" i="50" s="1"/>
  <c r="L24" i="101"/>
  <c r="K24" i="101"/>
  <c r="CM22" i="48"/>
  <c r="CL30" i="50" s="1"/>
  <c r="L23" i="101"/>
  <c r="K23" i="101"/>
  <c r="CM21" i="48"/>
  <c r="CL29" i="50" s="1"/>
  <c r="L22" i="101"/>
  <c r="K22" i="101"/>
  <c r="CM20" i="48"/>
  <c r="CL28" i="50"/>
  <c r="L21" i="101"/>
  <c r="K21" i="101"/>
  <c r="CM19" i="48"/>
  <c r="CL27" i="50" s="1"/>
  <c r="L20" i="101"/>
  <c r="K20" i="101"/>
  <c r="CM18" i="48"/>
  <c r="CL26" i="50" s="1"/>
  <c r="L19" i="101"/>
  <c r="CM17" i="48"/>
  <c r="CL24" i="50" s="1"/>
  <c r="K19" i="101"/>
  <c r="L18" i="101"/>
  <c r="K18" i="101"/>
  <c r="CM16" i="48"/>
  <c r="CL23" i="50"/>
  <c r="L17" i="101"/>
  <c r="K17" i="101"/>
  <c r="CM15" i="48"/>
  <c r="CL21" i="50" s="1"/>
  <c r="L15" i="101"/>
  <c r="K15" i="101"/>
  <c r="CM13" i="48"/>
  <c r="CL18" i="50"/>
  <c r="L14" i="101"/>
  <c r="K14" i="101"/>
  <c r="CM12" i="48"/>
  <c r="CL16" i="50"/>
  <c r="L13" i="101"/>
  <c r="K13" i="101"/>
  <c r="CM11" i="48"/>
  <c r="CL15" i="50" s="1"/>
  <c r="L11" i="101"/>
  <c r="K11" i="101"/>
  <c r="L10" i="101"/>
  <c r="K10" i="101"/>
  <c r="L9" i="101"/>
  <c r="K9" i="101"/>
  <c r="CM7" i="48"/>
  <c r="CL9" i="50"/>
  <c r="L8" i="101"/>
  <c r="K8" i="101"/>
  <c r="L6" i="101"/>
  <c r="K6" i="101"/>
  <c r="CM4" i="48"/>
  <c r="CL5" i="50"/>
  <c r="L5" i="101"/>
  <c r="K5" i="101"/>
  <c r="CM3" i="48"/>
  <c r="CL3" i="50" s="1"/>
  <c r="CL4" i="48"/>
  <c r="CK5" i="50"/>
  <c r="CL5" i="48"/>
  <c r="CL10" i="48"/>
  <c r="CK14" i="50"/>
  <c r="CL11" i="48"/>
  <c r="CK15" i="50" s="1"/>
  <c r="CL14" i="48"/>
  <c r="CK20" i="50"/>
  <c r="CL40" i="48"/>
  <c r="CK63" i="50" s="1"/>
  <c r="CL42" i="48"/>
  <c r="CK66" i="50" s="1"/>
  <c r="CK81" i="50"/>
  <c r="L53" i="100"/>
  <c r="K53" i="100"/>
  <c r="CL51" i="48"/>
  <c r="CK85" i="50" s="1"/>
  <c r="L52" i="100"/>
  <c r="K52" i="100"/>
  <c r="CL50" i="48"/>
  <c r="CK83" i="50"/>
  <c r="L51" i="100"/>
  <c r="K51" i="100"/>
  <c r="CL49" i="48"/>
  <c r="L50" i="100"/>
  <c r="K50" i="100"/>
  <c r="CL48" i="48"/>
  <c r="CK78" i="50" s="1"/>
  <c r="L49" i="100"/>
  <c r="K49" i="100"/>
  <c r="CL47" i="48"/>
  <c r="CK77" i="50" s="1"/>
  <c r="L48" i="100"/>
  <c r="K48" i="100"/>
  <c r="CL46" i="48"/>
  <c r="CK74" i="50"/>
  <c r="L47" i="100"/>
  <c r="K47" i="100"/>
  <c r="CL45" i="48"/>
  <c r="CK73" i="50"/>
  <c r="L46" i="100"/>
  <c r="K46" i="100"/>
  <c r="CL44" i="48"/>
  <c r="CK70" i="50" s="1"/>
  <c r="L45" i="100"/>
  <c r="K45" i="100"/>
  <c r="CL43" i="48"/>
  <c r="CK69" i="50"/>
  <c r="L44" i="100"/>
  <c r="K44" i="100"/>
  <c r="L43" i="100"/>
  <c r="K43" i="100"/>
  <c r="CL41" i="48"/>
  <c r="CK64" i="50" s="1"/>
  <c r="L41" i="100"/>
  <c r="K41" i="100"/>
  <c r="CL39" i="48"/>
  <c r="CK61" i="50" s="1"/>
  <c r="L40" i="100"/>
  <c r="K40" i="100"/>
  <c r="CL38" i="48"/>
  <c r="CK60" i="50" s="1"/>
  <c r="L39" i="100"/>
  <c r="K39" i="100"/>
  <c r="CL37" i="48"/>
  <c r="CK58" i="50"/>
  <c r="L38" i="100"/>
  <c r="K38" i="100"/>
  <c r="CL36" i="48"/>
  <c r="CK56" i="50" s="1"/>
  <c r="L37" i="100"/>
  <c r="K37" i="100"/>
  <c r="CL35" i="48"/>
  <c r="CK53" i="50"/>
  <c r="L36" i="100"/>
  <c r="K36" i="100"/>
  <c r="CL34" i="48"/>
  <c r="CK51" i="50"/>
  <c r="L35" i="100"/>
  <c r="CL33" i="48"/>
  <c r="CK50" i="50"/>
  <c r="K35" i="100"/>
  <c r="L34" i="100"/>
  <c r="K34" i="100"/>
  <c r="CL32" i="48"/>
  <c r="CK49" i="50"/>
  <c r="L33" i="100"/>
  <c r="K33" i="100"/>
  <c r="L32" i="100"/>
  <c r="CL30" i="48"/>
  <c r="CK44" i="50"/>
  <c r="K32" i="100"/>
  <c r="L31" i="100"/>
  <c r="K31" i="100"/>
  <c r="CL29" i="48"/>
  <c r="CK43" i="50"/>
  <c r="L30" i="100"/>
  <c r="K30" i="100"/>
  <c r="CL28" i="48"/>
  <c r="CK41" i="50" s="1"/>
  <c r="L29" i="100"/>
  <c r="K29" i="100"/>
  <c r="CL27" i="48"/>
  <c r="CK38" i="50" s="1"/>
  <c r="L28" i="100"/>
  <c r="K28" i="100"/>
  <c r="CL26" i="48"/>
  <c r="CK36" i="50"/>
  <c r="L27" i="100"/>
  <c r="K27" i="100"/>
  <c r="CL25" i="48"/>
  <c r="CK35" i="50" s="1"/>
  <c r="L26" i="100"/>
  <c r="K26" i="100"/>
  <c r="CL24" i="48"/>
  <c r="CK33" i="50" s="1"/>
  <c r="L25" i="100"/>
  <c r="K25" i="100"/>
  <c r="L24" i="100"/>
  <c r="K24" i="100"/>
  <c r="CL22" i="48"/>
  <c r="CK30" i="50"/>
  <c r="L23" i="100"/>
  <c r="K23" i="100"/>
  <c r="L22" i="100"/>
  <c r="K22" i="100"/>
  <c r="L21" i="100"/>
  <c r="K21" i="100"/>
  <c r="CL19" i="48"/>
  <c r="CK27" i="50" s="1"/>
  <c r="L20" i="100"/>
  <c r="CL18" i="48"/>
  <c r="CK26" i="50" s="1"/>
  <c r="K20" i="100"/>
  <c r="L19" i="100"/>
  <c r="K19" i="100"/>
  <c r="CL17" i="48"/>
  <c r="CK24" i="50"/>
  <c r="L18" i="100"/>
  <c r="K18" i="100"/>
  <c r="CL16" i="48"/>
  <c r="CK23" i="50" s="1"/>
  <c r="L17" i="100"/>
  <c r="K17" i="100"/>
  <c r="CL15" i="48"/>
  <c r="CK21" i="50" s="1"/>
  <c r="L15" i="100"/>
  <c r="K15" i="100"/>
  <c r="CL13" i="48"/>
  <c r="CK18" i="50" s="1"/>
  <c r="L14" i="100"/>
  <c r="K14" i="100"/>
  <c r="L13" i="100"/>
  <c r="K13" i="100"/>
  <c r="L11" i="100"/>
  <c r="CL9" i="48"/>
  <c r="CK13" i="50" s="1"/>
  <c r="K11" i="100"/>
  <c r="L10" i="100"/>
  <c r="K10" i="100"/>
  <c r="CL8" i="48"/>
  <c r="CK10" i="50" s="1"/>
  <c r="L9" i="100"/>
  <c r="K9" i="100"/>
  <c r="CL7" i="48"/>
  <c r="CK9" i="50" s="1"/>
  <c r="L8" i="100"/>
  <c r="CL6" i="48"/>
  <c r="CK8" i="50"/>
  <c r="K8" i="100"/>
  <c r="L6" i="100"/>
  <c r="K6" i="100"/>
  <c r="L5" i="100"/>
  <c r="K5" i="100"/>
  <c r="CL3" i="48"/>
  <c r="CK3" i="50"/>
  <c r="CK9" i="48"/>
  <c r="CJ13" i="50" s="1"/>
  <c r="CK10" i="48"/>
  <c r="CJ14" i="50"/>
  <c r="CK14" i="48"/>
  <c r="CJ20" i="50"/>
  <c r="CK29" i="48"/>
  <c r="CJ42" i="50" s="1"/>
  <c r="CK40" i="48"/>
  <c r="CJ63" i="50"/>
  <c r="L53" i="99"/>
  <c r="CK51" i="48"/>
  <c r="CJ84" i="50" s="1"/>
  <c r="K53" i="99"/>
  <c r="L52" i="99"/>
  <c r="K52" i="99"/>
  <c r="CK50" i="48"/>
  <c r="CJ83" i="50"/>
  <c r="L51" i="99"/>
  <c r="K51" i="99"/>
  <c r="L50" i="99"/>
  <c r="K50" i="99"/>
  <c r="CK48" i="48"/>
  <c r="CJ78" i="50" s="1"/>
  <c r="L49" i="99"/>
  <c r="K49" i="99"/>
  <c r="L48" i="99"/>
  <c r="CK46" i="48"/>
  <c r="CJ74" i="50" s="1"/>
  <c r="K48" i="99"/>
  <c r="L47" i="99"/>
  <c r="K47" i="99"/>
  <c r="CK45" i="48"/>
  <c r="CJ73" i="50"/>
  <c r="L46" i="99"/>
  <c r="K46" i="99"/>
  <c r="CK44" i="48"/>
  <c r="CJ70" i="50"/>
  <c r="L45" i="99"/>
  <c r="K45" i="99"/>
  <c r="CK43" i="48"/>
  <c r="CJ69" i="50"/>
  <c r="L44" i="99"/>
  <c r="K44" i="99"/>
  <c r="L43" i="99"/>
  <c r="K43" i="99"/>
  <c r="L41" i="99"/>
  <c r="K41" i="99"/>
  <c r="L40" i="99"/>
  <c r="K40" i="99"/>
  <c r="CK38" i="48"/>
  <c r="CJ59" i="50"/>
  <c r="L39" i="99"/>
  <c r="K39" i="99"/>
  <c r="CK37" i="48"/>
  <c r="CJ57" i="50" s="1"/>
  <c r="L38" i="99"/>
  <c r="K38" i="99"/>
  <c r="CK36" i="48"/>
  <c r="CJ56" i="50" s="1"/>
  <c r="L37" i="99"/>
  <c r="K37" i="99"/>
  <c r="CK35" i="48"/>
  <c r="CJ53" i="50"/>
  <c r="L36" i="99"/>
  <c r="K36" i="99"/>
  <c r="L35" i="99"/>
  <c r="K35" i="99"/>
  <c r="CK33" i="48"/>
  <c r="CJ50" i="50"/>
  <c r="L34" i="99"/>
  <c r="K34" i="99"/>
  <c r="L33" i="99"/>
  <c r="K33" i="99"/>
  <c r="L32" i="99"/>
  <c r="K32" i="99"/>
  <c r="L31" i="99"/>
  <c r="K31" i="99"/>
  <c r="L30" i="99"/>
  <c r="K30" i="99"/>
  <c r="L29" i="99"/>
  <c r="K29" i="99"/>
  <c r="CK27" i="48"/>
  <c r="CJ39" i="50" s="1"/>
  <c r="L28" i="99"/>
  <c r="K28" i="99"/>
  <c r="L27" i="99"/>
  <c r="CK25" i="48"/>
  <c r="CJ35" i="50" s="1"/>
  <c r="K27" i="99"/>
  <c r="L26" i="99"/>
  <c r="K26" i="99"/>
  <c r="CK24" i="48"/>
  <c r="CJ32" i="50"/>
  <c r="L25" i="99"/>
  <c r="K25" i="99"/>
  <c r="L24" i="99"/>
  <c r="CK22" i="48"/>
  <c r="CJ30" i="50" s="1"/>
  <c r="K24" i="99"/>
  <c r="L23" i="99"/>
  <c r="CK21" i="48"/>
  <c r="CJ29" i="50"/>
  <c r="K23" i="99"/>
  <c r="L22" i="99"/>
  <c r="K22" i="99"/>
  <c r="CK20" i="48"/>
  <c r="CJ28" i="50" s="1"/>
  <c r="L21" i="99"/>
  <c r="K21" i="99"/>
  <c r="CK19" i="48"/>
  <c r="CJ27" i="50"/>
  <c r="L20" i="99"/>
  <c r="K20" i="99"/>
  <c r="L19" i="99"/>
  <c r="K19" i="99"/>
  <c r="CK17" i="48"/>
  <c r="CJ24" i="50"/>
  <c r="L18" i="99"/>
  <c r="K18" i="99"/>
  <c r="L17" i="99"/>
  <c r="K17" i="99"/>
  <c r="L15" i="99"/>
  <c r="K15" i="99"/>
  <c r="L14" i="99"/>
  <c r="K14" i="99"/>
  <c r="CK12" i="48"/>
  <c r="CJ16" i="50" s="1"/>
  <c r="L13" i="99"/>
  <c r="K13" i="99"/>
  <c r="CK11" i="48"/>
  <c r="CJ15" i="50" s="1"/>
  <c r="L11" i="99"/>
  <c r="K11" i="99"/>
  <c r="L10" i="99"/>
  <c r="K10" i="99"/>
  <c r="CK8" i="48"/>
  <c r="CJ10" i="50"/>
  <c r="L9" i="99"/>
  <c r="K9" i="99"/>
  <c r="CK7" i="48"/>
  <c r="CJ9" i="50"/>
  <c r="L8" i="99"/>
  <c r="K8" i="99"/>
  <c r="L7" i="99"/>
  <c r="K7" i="99"/>
  <c r="L6" i="99"/>
  <c r="K6" i="99"/>
  <c r="L5" i="99"/>
  <c r="K5" i="99"/>
  <c r="CK3" i="48"/>
  <c r="CJ3" i="50" s="1"/>
  <c r="CJ10" i="48"/>
  <c r="CI14" i="50"/>
  <c r="CJ14" i="48"/>
  <c r="CI20" i="50" s="1"/>
  <c r="CJ34" i="48"/>
  <c r="CI51" i="50" s="1"/>
  <c r="CJ40" i="48"/>
  <c r="CI63" i="50" s="1"/>
  <c r="CJ46" i="48"/>
  <c r="CI74" i="50"/>
  <c r="L53" i="98"/>
  <c r="CJ51" i="48"/>
  <c r="CI84" i="50"/>
  <c r="K53" i="98"/>
  <c r="L52" i="98"/>
  <c r="K52" i="98"/>
  <c r="CJ50" i="48"/>
  <c r="CI83" i="50" s="1"/>
  <c r="L51" i="98"/>
  <c r="K51" i="98"/>
  <c r="CJ49" i="48"/>
  <c r="CI81" i="50"/>
  <c r="L50" i="98"/>
  <c r="K50" i="98"/>
  <c r="L49" i="98"/>
  <c r="K49" i="98"/>
  <c r="CJ47" i="48"/>
  <c r="CI77" i="50" s="1"/>
  <c r="L48" i="98"/>
  <c r="K48" i="98"/>
  <c r="L47" i="98"/>
  <c r="K47" i="98"/>
  <c r="CJ45" i="48"/>
  <c r="CI73" i="50"/>
  <c r="L46" i="98"/>
  <c r="K46" i="98"/>
  <c r="CJ44" i="48"/>
  <c r="CI70" i="50"/>
  <c r="L45" i="98"/>
  <c r="K45" i="98"/>
  <c r="CJ43" i="48"/>
  <c r="CI68" i="50"/>
  <c r="L44" i="98"/>
  <c r="K44" i="98"/>
  <c r="L43" i="98"/>
  <c r="CJ41" i="48"/>
  <c r="CI65" i="50"/>
  <c r="K43" i="98"/>
  <c r="L41" i="98"/>
  <c r="CJ39" i="48"/>
  <c r="CI62" i="50" s="1"/>
  <c r="K41" i="98"/>
  <c r="L40" i="98"/>
  <c r="K40" i="98"/>
  <c r="CJ38" i="48"/>
  <c r="CI59" i="50"/>
  <c r="L39" i="98"/>
  <c r="K39" i="98"/>
  <c r="CJ37" i="48"/>
  <c r="CI57" i="50" s="1"/>
  <c r="L38" i="98"/>
  <c r="K38" i="98"/>
  <c r="CJ36" i="48"/>
  <c r="CI56" i="50" s="1"/>
  <c r="L37" i="98"/>
  <c r="K37" i="98"/>
  <c r="CJ35" i="48"/>
  <c r="CI54" i="50"/>
  <c r="L36" i="98"/>
  <c r="K36" i="98"/>
  <c r="L35" i="98"/>
  <c r="K35" i="98"/>
  <c r="CJ33" i="48"/>
  <c r="CI50" i="50"/>
  <c r="L34" i="98"/>
  <c r="K34" i="98"/>
  <c r="CJ32" i="48"/>
  <c r="CI49" i="50"/>
  <c r="L33" i="98"/>
  <c r="K33" i="98"/>
  <c r="CJ31" i="48"/>
  <c r="CI46" i="50"/>
  <c r="L32" i="98"/>
  <c r="K32" i="98"/>
  <c r="L31" i="98"/>
  <c r="K31" i="98"/>
  <c r="L30" i="98"/>
  <c r="K30" i="98"/>
  <c r="CJ28" i="48"/>
  <c r="CI41" i="50"/>
  <c r="L29" i="98"/>
  <c r="K29" i="98"/>
  <c r="CJ27" i="48"/>
  <c r="CI39" i="50"/>
  <c r="L28" i="98"/>
  <c r="CJ26" i="48"/>
  <c r="CI36" i="50" s="1"/>
  <c r="K28" i="98"/>
  <c r="L27" i="98"/>
  <c r="K27" i="98"/>
  <c r="CJ25" i="48"/>
  <c r="CI35" i="50"/>
  <c r="L26" i="98"/>
  <c r="CJ24" i="48"/>
  <c r="CI32" i="50" s="1"/>
  <c r="K26" i="98"/>
  <c r="L25" i="98"/>
  <c r="K25" i="98"/>
  <c r="CJ23" i="48"/>
  <c r="CI31" i="50"/>
  <c r="L24" i="98"/>
  <c r="K24" i="98"/>
  <c r="L23" i="98"/>
  <c r="K23" i="98"/>
  <c r="L22" i="98"/>
  <c r="K22" i="98"/>
  <c r="L21" i="98"/>
  <c r="K21" i="98"/>
  <c r="CJ19" i="48"/>
  <c r="CI27" i="50" s="1"/>
  <c r="L20" i="98"/>
  <c r="CJ18" i="48"/>
  <c r="CI26" i="50"/>
  <c r="K20" i="98"/>
  <c r="L19" i="98"/>
  <c r="K19" i="98"/>
  <c r="L18" i="98"/>
  <c r="K18" i="98"/>
  <c r="CJ16" i="48"/>
  <c r="CI23" i="50"/>
  <c r="L17" i="98"/>
  <c r="K17" i="98"/>
  <c r="L15" i="98"/>
  <c r="K15" i="98"/>
  <c r="CJ13" i="48"/>
  <c r="CI18" i="50" s="1"/>
  <c r="L14" i="98"/>
  <c r="K14" i="98"/>
  <c r="CJ12" i="48"/>
  <c r="CI16" i="50"/>
  <c r="L13" i="98"/>
  <c r="CJ11" i="48"/>
  <c r="CI15" i="50"/>
  <c r="K13" i="98"/>
  <c r="L11" i="98"/>
  <c r="K11" i="98"/>
  <c r="L10" i="98"/>
  <c r="K10" i="98"/>
  <c r="CJ8" i="48"/>
  <c r="CI10" i="50"/>
  <c r="L9" i="98"/>
  <c r="K9" i="98"/>
  <c r="L8" i="98"/>
  <c r="K8" i="98"/>
  <c r="CJ6" i="48"/>
  <c r="CI8" i="50" s="1"/>
  <c r="L7" i="98"/>
  <c r="CJ5" i="48"/>
  <c r="CI7" i="50"/>
  <c r="K7" i="98"/>
  <c r="L6" i="98"/>
  <c r="K6" i="98"/>
  <c r="CJ4" i="48"/>
  <c r="CI5" i="50"/>
  <c r="L5" i="98"/>
  <c r="K5" i="98"/>
  <c r="CI10" i="48"/>
  <c r="CH14" i="50" s="1"/>
  <c r="CI14" i="48"/>
  <c r="CH20" i="50" s="1"/>
  <c r="CI34" i="48"/>
  <c r="CH51" i="50" s="1"/>
  <c r="CI40" i="48"/>
  <c r="CH63" i="50"/>
  <c r="CI47" i="48"/>
  <c r="CH77" i="50"/>
  <c r="L53" i="97"/>
  <c r="K53" i="97"/>
  <c r="L52" i="97"/>
  <c r="K52" i="97"/>
  <c r="L51" i="97"/>
  <c r="K51" i="97"/>
  <c r="CI49" i="48"/>
  <c r="CH81" i="50" s="1"/>
  <c r="L50" i="97"/>
  <c r="K50" i="97"/>
  <c r="L49" i="97"/>
  <c r="K49" i="97"/>
  <c r="L48" i="97"/>
  <c r="K48" i="97"/>
  <c r="CI46" i="48"/>
  <c r="CH74" i="50" s="1"/>
  <c r="L47" i="97"/>
  <c r="K47" i="97"/>
  <c r="L46" i="97"/>
  <c r="K46" i="97"/>
  <c r="CI44" i="48"/>
  <c r="CH70" i="50"/>
  <c r="L45" i="97"/>
  <c r="K45" i="97"/>
  <c r="L44" i="97"/>
  <c r="K44" i="97"/>
  <c r="CI42" i="48"/>
  <c r="CH67" i="50" s="1"/>
  <c r="L43" i="97"/>
  <c r="K43" i="97"/>
  <c r="CI41" i="48"/>
  <c r="CH64" i="50" s="1"/>
  <c r="L41" i="97"/>
  <c r="K41" i="97"/>
  <c r="CI39" i="48"/>
  <c r="CH61" i="50"/>
  <c r="L40" i="97"/>
  <c r="K40" i="97"/>
  <c r="L39" i="97"/>
  <c r="K39" i="97"/>
  <c r="CI37" i="48"/>
  <c r="CH57" i="50"/>
  <c r="L38" i="97"/>
  <c r="K38" i="97"/>
  <c r="CI36" i="48"/>
  <c r="CH56" i="50"/>
  <c r="L37" i="97"/>
  <c r="K37" i="97"/>
  <c r="CI35" i="48"/>
  <c r="CH54" i="50"/>
  <c r="L36" i="97"/>
  <c r="K36" i="97"/>
  <c r="L35" i="97"/>
  <c r="K35" i="97"/>
  <c r="CI33" i="48"/>
  <c r="CH50" i="50" s="1"/>
  <c r="L34" i="97"/>
  <c r="K34" i="97"/>
  <c r="L33" i="97"/>
  <c r="K33" i="97"/>
  <c r="CI31" i="48"/>
  <c r="CH46" i="50"/>
  <c r="L32" i="97"/>
  <c r="K32" i="97"/>
  <c r="CI30" i="48"/>
  <c r="CH45" i="50"/>
  <c r="L31" i="97"/>
  <c r="K31" i="97"/>
  <c r="CI29" i="48"/>
  <c r="CH43" i="50"/>
  <c r="L30" i="97"/>
  <c r="K30" i="97"/>
  <c r="CI28" i="48"/>
  <c r="CH41" i="50"/>
  <c r="L29" i="97"/>
  <c r="K29" i="97"/>
  <c r="L28" i="97"/>
  <c r="K28" i="97"/>
  <c r="L27" i="97"/>
  <c r="K27" i="97"/>
  <c r="CI25" i="48"/>
  <c r="CH35" i="50"/>
  <c r="L26" i="97"/>
  <c r="K26" i="97"/>
  <c r="CI24" i="48"/>
  <c r="CH32" i="50"/>
  <c r="L25" i="97"/>
  <c r="CI23" i="48"/>
  <c r="CH31" i="50" s="1"/>
  <c r="K25" i="97"/>
  <c r="L24" i="97"/>
  <c r="K24" i="97"/>
  <c r="CI22" i="48"/>
  <c r="CH30" i="50"/>
  <c r="L23" i="97"/>
  <c r="K23" i="97"/>
  <c r="CI21" i="48"/>
  <c r="CH29" i="50"/>
  <c r="L22" i="97"/>
  <c r="K22" i="97"/>
  <c r="L21" i="97"/>
  <c r="CI19" i="48"/>
  <c r="CH27" i="50"/>
  <c r="K21" i="97"/>
  <c r="L20" i="97"/>
  <c r="K20" i="97"/>
  <c r="CI18" i="48"/>
  <c r="CH26" i="50"/>
  <c r="L19" i="97"/>
  <c r="K19" i="97"/>
  <c r="CI17" i="48"/>
  <c r="CH24" i="50" s="1"/>
  <c r="L18" i="97"/>
  <c r="CI16" i="48"/>
  <c r="CH23" i="50"/>
  <c r="K18" i="97"/>
  <c r="L17" i="97"/>
  <c r="K17" i="97"/>
  <c r="CI15" i="48"/>
  <c r="CH21" i="50"/>
  <c r="L15" i="97"/>
  <c r="K15" i="97"/>
  <c r="L14" i="97"/>
  <c r="K14" i="97"/>
  <c r="CI12" i="48"/>
  <c r="CH16" i="50"/>
  <c r="L13" i="97"/>
  <c r="K13" i="97"/>
  <c r="CI11" i="48"/>
  <c r="CH15" i="50"/>
  <c r="L11" i="97"/>
  <c r="K11" i="97"/>
  <c r="CI9" i="48"/>
  <c r="CH13" i="50"/>
  <c r="L10" i="97"/>
  <c r="K10" i="97"/>
  <c r="CI8" i="48"/>
  <c r="CH10" i="50"/>
  <c r="L9" i="97"/>
  <c r="K9" i="97"/>
  <c r="CI7" i="48"/>
  <c r="CH9" i="50"/>
  <c r="L8" i="97"/>
  <c r="K8" i="97"/>
  <c r="L7" i="97"/>
  <c r="K7" i="97"/>
  <c r="CI5" i="48"/>
  <c r="CH7" i="50" s="1"/>
  <c r="L6" i="97"/>
  <c r="K6" i="97"/>
  <c r="CI4" i="48"/>
  <c r="CH5" i="50" s="1"/>
  <c r="L5" i="97"/>
  <c r="K5" i="97"/>
  <c r="CI3" i="48"/>
  <c r="CH4" i="50"/>
  <c r="CH10" i="48"/>
  <c r="CG14" i="50"/>
  <c r="CH14" i="48"/>
  <c r="CG20" i="50" s="1"/>
  <c r="CH40" i="48"/>
  <c r="CG63" i="50"/>
  <c r="L53" i="96"/>
  <c r="K53" i="96"/>
  <c r="CH51" i="48"/>
  <c r="CG84" i="50"/>
  <c r="L52" i="96"/>
  <c r="CH50" i="48"/>
  <c r="CG83" i="50" s="1"/>
  <c r="K52" i="96"/>
  <c r="L51" i="96"/>
  <c r="K51" i="96"/>
  <c r="CH49" i="48"/>
  <c r="CG81" i="50"/>
  <c r="L50" i="96"/>
  <c r="K50" i="96"/>
  <c r="CH48" i="48"/>
  <c r="CG78" i="50"/>
  <c r="L49" i="96"/>
  <c r="K49" i="96"/>
  <c r="CH47" i="48"/>
  <c r="CG76" i="50"/>
  <c r="L48" i="96"/>
  <c r="K48" i="96"/>
  <c r="CH46" i="48"/>
  <c r="CG75" i="50"/>
  <c r="L47" i="96"/>
  <c r="K47" i="96"/>
  <c r="CH45" i="48"/>
  <c r="CG73" i="50"/>
  <c r="L46" i="96"/>
  <c r="CH44" i="48"/>
  <c r="CG70" i="50" s="1"/>
  <c r="K46" i="96"/>
  <c r="L45" i="96"/>
  <c r="K45" i="96"/>
  <c r="CH43" i="48"/>
  <c r="CG69" i="50"/>
  <c r="L44" i="96"/>
  <c r="K44" i="96"/>
  <c r="CH42" i="48"/>
  <c r="CG67" i="50"/>
  <c r="L43" i="96"/>
  <c r="K43" i="96"/>
  <c r="CH41" i="48"/>
  <c r="CG65" i="50"/>
  <c r="L41" i="96"/>
  <c r="K41" i="96"/>
  <c r="CH39" i="48"/>
  <c r="CG62" i="50"/>
  <c r="L40" i="96"/>
  <c r="K40" i="96"/>
  <c r="L39" i="96"/>
  <c r="K39" i="96"/>
  <c r="L38" i="96"/>
  <c r="K38" i="96"/>
  <c r="CH36" i="48"/>
  <c r="CG56" i="50"/>
  <c r="L37" i="96"/>
  <c r="K37" i="96"/>
  <c r="CH35" i="48"/>
  <c r="CG54" i="50"/>
  <c r="L36" i="96"/>
  <c r="K36" i="96"/>
  <c r="CH34" i="48"/>
  <c r="CG51" i="50"/>
  <c r="L35" i="96"/>
  <c r="K35" i="96"/>
  <c r="CH33" i="48"/>
  <c r="CG50" i="50"/>
  <c r="L34" i="96"/>
  <c r="CH32" i="48"/>
  <c r="CG49" i="50" s="1"/>
  <c r="K34" i="96"/>
  <c r="L33" i="96"/>
  <c r="CH31" i="48"/>
  <c r="CG46" i="50" s="1"/>
  <c r="K33" i="96"/>
  <c r="L32" i="96"/>
  <c r="K32" i="96"/>
  <c r="CH30" i="48"/>
  <c r="CG45" i="50"/>
  <c r="L31" i="96"/>
  <c r="CH29" i="48"/>
  <c r="CG43" i="50" s="1"/>
  <c r="K31" i="96"/>
  <c r="L30" i="96"/>
  <c r="K30" i="96"/>
  <c r="CH28" i="48"/>
  <c r="CG41" i="50"/>
  <c r="L29" i="96"/>
  <c r="K29" i="96"/>
  <c r="CH27" i="48"/>
  <c r="CG38" i="50"/>
  <c r="L28" i="96"/>
  <c r="CH26" i="48"/>
  <c r="CG36" i="50" s="1"/>
  <c r="K28" i="96"/>
  <c r="L27" i="96"/>
  <c r="K27" i="96"/>
  <c r="L26" i="96"/>
  <c r="K26" i="96"/>
  <c r="CH24" i="48"/>
  <c r="CG32" i="50"/>
  <c r="L25" i="96"/>
  <c r="K25" i="96"/>
  <c r="CH23" i="48"/>
  <c r="CG31" i="50" s="1"/>
  <c r="L24" i="96"/>
  <c r="CH22" i="48"/>
  <c r="CG30" i="50"/>
  <c r="K24" i="96"/>
  <c r="L23" i="96"/>
  <c r="K23" i="96"/>
  <c r="CH21" i="48"/>
  <c r="CG29" i="50"/>
  <c r="L22" i="96"/>
  <c r="K22" i="96"/>
  <c r="CH20" i="48"/>
  <c r="CG28" i="50" s="1"/>
  <c r="L21" i="96"/>
  <c r="K21" i="96"/>
  <c r="CH19" i="48"/>
  <c r="CG27" i="50" s="1"/>
  <c r="L20" i="96"/>
  <c r="CH18" i="48"/>
  <c r="CG26" i="50" s="1"/>
  <c r="K20" i="96"/>
  <c r="L19" i="96"/>
  <c r="K19" i="96"/>
  <c r="CH17" i="48"/>
  <c r="CG24" i="50" s="1"/>
  <c r="L18" i="96"/>
  <c r="K18" i="96"/>
  <c r="CH16" i="48"/>
  <c r="CG23" i="50" s="1"/>
  <c r="L17" i="96"/>
  <c r="K17" i="96"/>
  <c r="CH15" i="48"/>
  <c r="CG21" i="50"/>
  <c r="L15" i="96"/>
  <c r="K15" i="96"/>
  <c r="CH13" i="48"/>
  <c r="CG18" i="50" s="1"/>
  <c r="L14" i="96"/>
  <c r="K14" i="96"/>
  <c r="L13" i="96"/>
  <c r="CH11" i="48"/>
  <c r="CG15" i="50" s="1"/>
  <c r="K13" i="96"/>
  <c r="L11" i="96"/>
  <c r="K11" i="96"/>
  <c r="CH9" i="48"/>
  <c r="CG13" i="50"/>
  <c r="L10" i="96"/>
  <c r="K10" i="96"/>
  <c r="CH8" i="48"/>
  <c r="CG10" i="50"/>
  <c r="L9" i="96"/>
  <c r="CH7" i="48"/>
  <c r="CG9" i="50" s="1"/>
  <c r="K9" i="96"/>
  <c r="L8" i="96"/>
  <c r="K8" i="96"/>
  <c r="CH6" i="48"/>
  <c r="CG8" i="50"/>
  <c r="L7" i="96"/>
  <c r="K7" i="96"/>
  <c r="L6" i="96"/>
  <c r="K6" i="96"/>
  <c r="CH4" i="48"/>
  <c r="CG5" i="50" s="1"/>
  <c r="L5" i="96"/>
  <c r="CH3" i="48"/>
  <c r="CG4" i="50" s="1"/>
  <c r="K5" i="96"/>
  <c r="CG10" i="48"/>
  <c r="CF14" i="50"/>
  <c r="CG14" i="48"/>
  <c r="CF20" i="50" s="1"/>
  <c r="CG40" i="48"/>
  <c r="CF63" i="50"/>
  <c r="L53" i="95"/>
  <c r="K53" i="95"/>
  <c r="CG51" i="48"/>
  <c r="CF85" i="50"/>
  <c r="L52" i="95"/>
  <c r="K52" i="95"/>
  <c r="CG50" i="48"/>
  <c r="CF83" i="50"/>
  <c r="L51" i="95"/>
  <c r="K51" i="95"/>
  <c r="CG49" i="48"/>
  <c r="CF81" i="50"/>
  <c r="L50" i="95"/>
  <c r="K50" i="95"/>
  <c r="CG48" i="48"/>
  <c r="CF78" i="50"/>
  <c r="L49" i="95"/>
  <c r="K49" i="95"/>
  <c r="L48" i="95"/>
  <c r="K48" i="95"/>
  <c r="CG46" i="48"/>
  <c r="CF74" i="50" s="1"/>
  <c r="L47" i="95"/>
  <c r="K47" i="95"/>
  <c r="L46" i="95"/>
  <c r="CG44" i="48"/>
  <c r="CF70" i="50" s="1"/>
  <c r="K46" i="95"/>
  <c r="L45" i="95"/>
  <c r="K45" i="95"/>
  <c r="CG43" i="48"/>
  <c r="CF69" i="50"/>
  <c r="L44" i="95"/>
  <c r="K44" i="95"/>
  <c r="CG42" i="48"/>
  <c r="CF67" i="50"/>
  <c r="L43" i="95"/>
  <c r="CG41" i="48"/>
  <c r="CF64" i="50" s="1"/>
  <c r="K43" i="95"/>
  <c r="L41" i="95"/>
  <c r="K41" i="95"/>
  <c r="L40" i="95"/>
  <c r="K40" i="95"/>
  <c r="L39" i="95"/>
  <c r="K39" i="95"/>
  <c r="L38" i="95"/>
  <c r="K38" i="95"/>
  <c r="CG36" i="48"/>
  <c r="CF56" i="50" s="1"/>
  <c r="L37" i="95"/>
  <c r="K37" i="95"/>
  <c r="CG35" i="48"/>
  <c r="CF54" i="50"/>
  <c r="L36" i="95"/>
  <c r="K36" i="95"/>
  <c r="CG34" i="48"/>
  <c r="CF51" i="50" s="1"/>
  <c r="L35" i="95"/>
  <c r="CG33" i="48"/>
  <c r="CF50" i="50"/>
  <c r="K35" i="95"/>
  <c r="L34" i="95"/>
  <c r="K34" i="95"/>
  <c r="CG32" i="48"/>
  <c r="CF49" i="50"/>
  <c r="L33" i="95"/>
  <c r="K33" i="95"/>
  <c r="L32" i="95"/>
  <c r="K32" i="95"/>
  <c r="CG30" i="48"/>
  <c r="CF45" i="50"/>
  <c r="L31" i="95"/>
  <c r="CG29" i="48"/>
  <c r="CF43" i="50" s="1"/>
  <c r="K31" i="95"/>
  <c r="L30" i="95"/>
  <c r="K30" i="95"/>
  <c r="L29" i="95"/>
  <c r="K29" i="95"/>
  <c r="CG27" i="48"/>
  <c r="CF39" i="50" s="1"/>
  <c r="L28" i="95"/>
  <c r="K28" i="95"/>
  <c r="CG26" i="48"/>
  <c r="CF36" i="50" s="1"/>
  <c r="L27" i="95"/>
  <c r="K27" i="95"/>
  <c r="CG25" i="48"/>
  <c r="CF35" i="50"/>
  <c r="L26" i="95"/>
  <c r="K26" i="95"/>
  <c r="L25" i="95"/>
  <c r="K25" i="95"/>
  <c r="CG23" i="48"/>
  <c r="CF31" i="50"/>
  <c r="L24" i="95"/>
  <c r="CG22" i="48"/>
  <c r="CF30" i="50" s="1"/>
  <c r="K24" i="95"/>
  <c r="L23" i="95"/>
  <c r="K23" i="95"/>
  <c r="L22" i="95"/>
  <c r="K22" i="95"/>
  <c r="CG20" i="48"/>
  <c r="CF28" i="50" s="1"/>
  <c r="L21" i="95"/>
  <c r="K21" i="95"/>
  <c r="CG19" i="48"/>
  <c r="CF27" i="50" s="1"/>
  <c r="L20" i="95"/>
  <c r="CG18" i="48"/>
  <c r="CF26" i="50" s="1"/>
  <c r="K20" i="95"/>
  <c r="L19" i="95"/>
  <c r="K19" i="95"/>
  <c r="CG17" i="48"/>
  <c r="CF24" i="50" s="1"/>
  <c r="L18" i="95"/>
  <c r="K18" i="95"/>
  <c r="CG16" i="48"/>
  <c r="CF23" i="50" s="1"/>
  <c r="L17" i="95"/>
  <c r="K17" i="95"/>
  <c r="L15" i="95"/>
  <c r="K15" i="95"/>
  <c r="L14" i="95"/>
  <c r="K14" i="95"/>
  <c r="CG12" i="48"/>
  <c r="CF16" i="50" s="1"/>
  <c r="L13" i="95"/>
  <c r="K13" i="95"/>
  <c r="L11" i="95"/>
  <c r="K11" i="95"/>
  <c r="CG9" i="48"/>
  <c r="CF13" i="50"/>
  <c r="L10" i="95"/>
  <c r="K10" i="95"/>
  <c r="CG8" i="48"/>
  <c r="CF10" i="50"/>
  <c r="L9" i="95"/>
  <c r="K9" i="95"/>
  <c r="L8" i="95"/>
  <c r="K8" i="95"/>
  <c r="CG6" i="48"/>
  <c r="CF8" i="50" s="1"/>
  <c r="L7" i="95"/>
  <c r="CG5" i="48"/>
  <c r="CF7" i="50" s="1"/>
  <c r="K7" i="95"/>
  <c r="L6" i="95"/>
  <c r="K6" i="95"/>
  <c r="CG4" i="48"/>
  <c r="CF5" i="50" s="1"/>
  <c r="L5" i="95"/>
  <c r="K5" i="95"/>
  <c r="CG3" i="48"/>
  <c r="CF3" i="50" s="1"/>
  <c r="CF10" i="48"/>
  <c r="CE14" i="50"/>
  <c r="CF14" i="48"/>
  <c r="CE20" i="50"/>
  <c r="CF40" i="48"/>
  <c r="CE63" i="50"/>
  <c r="L53" i="94"/>
  <c r="K53" i="94"/>
  <c r="L52" i="94"/>
  <c r="K52" i="94"/>
  <c r="CF50" i="48"/>
  <c r="CE83" i="50" s="1"/>
  <c r="L51" i="94"/>
  <c r="CF49" i="48"/>
  <c r="CE81" i="50" s="1"/>
  <c r="K51" i="94"/>
  <c r="L50" i="94"/>
  <c r="K50" i="94"/>
  <c r="CF48" i="48"/>
  <c r="CE78" i="50" s="1"/>
  <c r="L49" i="94"/>
  <c r="K49" i="94"/>
  <c r="L48" i="94"/>
  <c r="K48" i="94"/>
  <c r="CF46" i="48"/>
  <c r="CE75" i="50"/>
  <c r="L47" i="94"/>
  <c r="K47" i="94"/>
  <c r="CF45" i="48"/>
  <c r="CE73" i="50"/>
  <c r="L46" i="94"/>
  <c r="K46" i="94"/>
  <c r="CF44" i="48"/>
  <c r="CE70" i="50"/>
  <c r="L45" i="94"/>
  <c r="K45" i="94"/>
  <c r="CF43" i="48"/>
  <c r="CE69" i="50"/>
  <c r="L44" i="94"/>
  <c r="K44" i="94"/>
  <c r="CF42" i="48"/>
  <c r="CE67" i="50"/>
  <c r="L43" i="94"/>
  <c r="K43" i="94"/>
  <c r="L41" i="94"/>
  <c r="K41" i="94"/>
  <c r="CF39" i="48"/>
  <c r="CE61" i="50" s="1"/>
  <c r="L40" i="94"/>
  <c r="CF38" i="48"/>
  <c r="CE59" i="50" s="1"/>
  <c r="K40" i="94"/>
  <c r="L39" i="94"/>
  <c r="CF37" i="48"/>
  <c r="CE58" i="50"/>
  <c r="K39" i="94"/>
  <c r="L38" i="94"/>
  <c r="K38" i="94"/>
  <c r="CF36" i="48"/>
  <c r="CE55" i="50" s="1"/>
  <c r="L37" i="94"/>
  <c r="K37" i="94"/>
  <c r="L36" i="94"/>
  <c r="K36" i="94"/>
  <c r="L35" i="94"/>
  <c r="K35" i="94"/>
  <c r="CF33" i="48"/>
  <c r="CE50" i="50" s="1"/>
  <c r="L34" i="94"/>
  <c r="K34" i="94"/>
  <c r="CF32" i="48"/>
  <c r="CE49" i="50" s="1"/>
  <c r="L33" i="94"/>
  <c r="CF31" i="48"/>
  <c r="CE47" i="50" s="1"/>
  <c r="K33" i="94"/>
  <c r="L32" i="94"/>
  <c r="K32" i="94"/>
  <c r="L31" i="94"/>
  <c r="K31" i="94"/>
  <c r="CF29" i="48"/>
  <c r="CE43" i="50"/>
  <c r="L30" i="94"/>
  <c r="K30" i="94"/>
  <c r="L29" i="94"/>
  <c r="CF27" i="48"/>
  <c r="CE39" i="50" s="1"/>
  <c r="K29" i="94"/>
  <c r="L28" i="94"/>
  <c r="K28" i="94"/>
  <c r="CF26" i="48"/>
  <c r="CE36" i="50" s="1"/>
  <c r="L27" i="94"/>
  <c r="K27" i="94"/>
  <c r="L26" i="94"/>
  <c r="K26" i="94"/>
  <c r="CF24" i="48"/>
  <c r="CE33" i="50"/>
  <c r="L25" i="94"/>
  <c r="K25" i="94"/>
  <c r="L24" i="94"/>
  <c r="K24" i="94"/>
  <c r="CF22" i="48"/>
  <c r="CE30" i="50" s="1"/>
  <c r="L23" i="94"/>
  <c r="K23" i="94"/>
  <c r="CF21" i="48"/>
  <c r="CE29" i="50" s="1"/>
  <c r="L22" i="94"/>
  <c r="K22" i="94"/>
  <c r="CF20" i="48"/>
  <c r="CE28" i="50"/>
  <c r="L21" i="94"/>
  <c r="K21" i="94"/>
  <c r="CF19" i="48"/>
  <c r="CE27" i="50" s="1"/>
  <c r="L20" i="94"/>
  <c r="CF18" i="48"/>
  <c r="CE26" i="50"/>
  <c r="K20" i="94"/>
  <c r="L19" i="94"/>
  <c r="K19" i="94"/>
  <c r="CF17" i="48"/>
  <c r="CE24" i="50"/>
  <c r="L18" i="94"/>
  <c r="K18" i="94"/>
  <c r="L17" i="94"/>
  <c r="K17" i="94"/>
  <c r="CF15" i="48"/>
  <c r="CE21" i="50"/>
  <c r="L15" i="94"/>
  <c r="CF13" i="48"/>
  <c r="CE19" i="50" s="1"/>
  <c r="K15" i="94"/>
  <c r="L14" i="94"/>
  <c r="K14" i="94"/>
  <c r="CF12" i="48"/>
  <c r="CE16" i="50"/>
  <c r="L13" i="94"/>
  <c r="K13" i="94"/>
  <c r="L11" i="94"/>
  <c r="K11" i="94"/>
  <c r="L10" i="94"/>
  <c r="K10" i="94"/>
  <c r="L9" i="94"/>
  <c r="K9" i="94"/>
  <c r="CF7" i="48"/>
  <c r="CE9" i="50"/>
  <c r="L8" i="94"/>
  <c r="K8" i="94"/>
  <c r="L7" i="94"/>
  <c r="CF5" i="48"/>
  <c r="CE7" i="50"/>
  <c r="K7" i="94"/>
  <c r="L6" i="94"/>
  <c r="K6" i="94"/>
  <c r="CF4" i="48"/>
  <c r="CE5" i="50"/>
  <c r="L5" i="94"/>
  <c r="K5" i="94"/>
  <c r="CF3" i="48"/>
  <c r="CE3" i="50"/>
  <c r="CE10" i="48"/>
  <c r="CD14" i="50" s="1"/>
  <c r="CE14" i="48"/>
  <c r="CD20" i="50"/>
  <c r="CE40" i="48"/>
  <c r="CD63" i="50" s="1"/>
  <c r="L53" i="93"/>
  <c r="K53" i="93"/>
  <c r="L52" i="93"/>
  <c r="K52" i="93"/>
  <c r="L51" i="93"/>
  <c r="K51" i="93"/>
  <c r="CE49" i="48"/>
  <c r="CD80" i="50" s="1"/>
  <c r="L50" i="93"/>
  <c r="K50" i="93"/>
  <c r="L49" i="93"/>
  <c r="K49" i="93"/>
  <c r="CE47" i="48"/>
  <c r="CD77" i="50"/>
  <c r="L48" i="93"/>
  <c r="CE46" i="48"/>
  <c r="CD75" i="50" s="1"/>
  <c r="K48" i="93"/>
  <c r="L47" i="93"/>
  <c r="K47" i="93"/>
  <c r="CE45" i="48"/>
  <c r="CD72" i="50"/>
  <c r="L46" i="93"/>
  <c r="K46" i="93"/>
  <c r="CE44" i="48"/>
  <c r="CD70" i="50"/>
  <c r="L45" i="93"/>
  <c r="CE43" i="48"/>
  <c r="CD68" i="50" s="1"/>
  <c r="K45" i="93"/>
  <c r="L44" i="93"/>
  <c r="K44" i="93"/>
  <c r="CE42" i="48"/>
  <c r="CD67" i="50"/>
  <c r="L43" i="93"/>
  <c r="K43" i="93"/>
  <c r="CE41" i="48"/>
  <c r="CD65" i="50"/>
  <c r="L41" i="93"/>
  <c r="CE39" i="48"/>
  <c r="CD62" i="50" s="1"/>
  <c r="K41" i="93"/>
  <c r="L40" i="93"/>
  <c r="K40" i="93"/>
  <c r="CE38" i="48"/>
  <c r="CD60" i="50"/>
  <c r="L39" i="93"/>
  <c r="K39" i="93"/>
  <c r="CE37" i="48"/>
  <c r="CD57" i="50"/>
  <c r="L38" i="93"/>
  <c r="CE36" i="48"/>
  <c r="CD56" i="50" s="1"/>
  <c r="K38" i="93"/>
  <c r="L37" i="93"/>
  <c r="K37" i="93"/>
  <c r="CE35" i="48"/>
  <c r="CD54" i="50"/>
  <c r="L36" i="93"/>
  <c r="K36" i="93"/>
  <c r="CE34" i="48"/>
  <c r="CD51" i="50"/>
  <c r="L35" i="93"/>
  <c r="CE33" i="48"/>
  <c r="CD50" i="50" s="1"/>
  <c r="K35" i="93"/>
  <c r="L34" i="93"/>
  <c r="K34" i="93"/>
  <c r="CE32" i="48"/>
  <c r="CD49" i="50"/>
  <c r="L33" i="93"/>
  <c r="K33" i="93"/>
  <c r="CE31" i="48"/>
  <c r="CD47" i="50"/>
  <c r="L32" i="93"/>
  <c r="CE30" i="48"/>
  <c r="CD45" i="50" s="1"/>
  <c r="K32" i="93"/>
  <c r="L31" i="93"/>
  <c r="K31" i="93"/>
  <c r="CE29" i="48"/>
  <c r="CD43" i="50"/>
  <c r="L30" i="93"/>
  <c r="K30" i="93"/>
  <c r="L29" i="93"/>
  <c r="K29" i="93"/>
  <c r="CE27" i="48"/>
  <c r="CD39" i="50"/>
  <c r="L28" i="93"/>
  <c r="CE26" i="48"/>
  <c r="CD36" i="50"/>
  <c r="K28" i="93"/>
  <c r="L27" i="93"/>
  <c r="K27" i="93"/>
  <c r="L26" i="93"/>
  <c r="K26" i="93"/>
  <c r="CE24" i="48"/>
  <c r="CD33" i="50"/>
  <c r="L25" i="93"/>
  <c r="K25" i="93"/>
  <c r="CE23" i="48"/>
  <c r="CD31" i="50"/>
  <c r="L24" i="93"/>
  <c r="CE22" i="48"/>
  <c r="K24" i="93"/>
  <c r="CD30" i="50"/>
  <c r="L23" i="93"/>
  <c r="K23" i="93"/>
  <c r="CE21" i="48"/>
  <c r="CD29" i="50"/>
  <c r="L22" i="93"/>
  <c r="K22" i="93"/>
  <c r="CE20" i="48"/>
  <c r="CD28" i="50"/>
  <c r="L21" i="93"/>
  <c r="K21" i="93"/>
  <c r="L20" i="93"/>
  <c r="K20" i="93"/>
  <c r="CE18" i="48"/>
  <c r="CD26" i="50" s="1"/>
  <c r="L19" i="93"/>
  <c r="K19" i="93"/>
  <c r="CE17" i="48"/>
  <c r="CD24" i="50"/>
  <c r="L18" i="93"/>
  <c r="CE16" i="48"/>
  <c r="CD23" i="50"/>
  <c r="K18" i="93"/>
  <c r="L17" i="93"/>
  <c r="K17" i="93"/>
  <c r="CE15" i="48"/>
  <c r="CD21" i="50" s="1"/>
  <c r="L15" i="93"/>
  <c r="K15" i="93"/>
  <c r="CE13" i="48"/>
  <c r="CD19" i="50" s="1"/>
  <c r="L14" i="93"/>
  <c r="CE12" i="48"/>
  <c r="CD16" i="50"/>
  <c r="K14" i="93"/>
  <c r="L13" i="93"/>
  <c r="K13" i="93"/>
  <c r="L11" i="93"/>
  <c r="K11" i="93"/>
  <c r="CE9" i="48"/>
  <c r="CD13" i="50"/>
  <c r="L10" i="93"/>
  <c r="K10" i="93"/>
  <c r="CE8" i="48"/>
  <c r="CD10" i="50"/>
  <c r="L9" i="93"/>
  <c r="K9" i="93"/>
  <c r="CE7" i="48"/>
  <c r="CD9" i="50"/>
  <c r="L8" i="93"/>
  <c r="K8" i="93"/>
  <c r="CE6" i="48"/>
  <c r="CD8" i="50"/>
  <c r="L7" i="93"/>
  <c r="K7" i="93"/>
  <c r="CE5" i="48"/>
  <c r="CD7" i="50"/>
  <c r="L6" i="93"/>
  <c r="K6" i="93"/>
  <c r="CE4" i="48"/>
  <c r="CD5" i="50"/>
  <c r="L5" i="93"/>
  <c r="K5" i="93"/>
  <c r="CE3" i="48"/>
  <c r="CD4" i="50"/>
  <c r="CD9" i="48"/>
  <c r="CC13" i="50" s="1"/>
  <c r="CD10" i="48"/>
  <c r="CC14" i="50"/>
  <c r="CD14" i="48"/>
  <c r="CC20" i="50"/>
  <c r="CD29" i="48"/>
  <c r="CC43" i="50"/>
  <c r="CD40" i="48"/>
  <c r="CC63" i="50" s="1"/>
  <c r="L53" i="92"/>
  <c r="K53" i="92"/>
  <c r="CD51" i="48"/>
  <c r="CC85" i="50" s="1"/>
  <c r="L52" i="92"/>
  <c r="K52" i="92"/>
  <c r="CD50" i="48"/>
  <c r="CC83" i="50"/>
  <c r="L51" i="92"/>
  <c r="K51" i="92"/>
  <c r="L50" i="92"/>
  <c r="K50" i="92"/>
  <c r="L49" i="92"/>
  <c r="K49" i="92"/>
  <c r="CD47" i="48"/>
  <c r="CC77" i="50" s="1"/>
  <c r="L48" i="92"/>
  <c r="K48" i="92"/>
  <c r="L47" i="92"/>
  <c r="K47" i="92"/>
  <c r="CD45" i="48"/>
  <c r="CC72" i="50"/>
  <c r="L46" i="92"/>
  <c r="K46" i="92"/>
  <c r="CD44" i="48"/>
  <c r="CC70" i="50" s="1"/>
  <c r="L45" i="92"/>
  <c r="K45" i="92"/>
  <c r="L44" i="92"/>
  <c r="K44" i="92"/>
  <c r="CD42" i="48"/>
  <c r="CC67" i="50"/>
  <c r="L43" i="92"/>
  <c r="K43" i="92"/>
  <c r="CD41" i="48"/>
  <c r="CC65" i="50" s="1"/>
  <c r="L41" i="92"/>
  <c r="K41" i="92"/>
  <c r="CD39" i="48"/>
  <c r="CC61" i="50" s="1"/>
  <c r="L40" i="92"/>
  <c r="K40" i="92"/>
  <c r="CD38" i="48"/>
  <c r="CC60" i="50"/>
  <c r="L39" i="92"/>
  <c r="K39" i="92"/>
  <c r="CD37" i="48"/>
  <c r="CC58" i="50" s="1"/>
  <c r="L38" i="92"/>
  <c r="K38" i="92"/>
  <c r="L37" i="92"/>
  <c r="K37" i="92"/>
  <c r="L36" i="92"/>
  <c r="CC51" i="50"/>
  <c r="K36" i="92"/>
  <c r="CD34" i="48"/>
  <c r="L35" i="92"/>
  <c r="K35" i="92"/>
  <c r="CD33" i="48"/>
  <c r="CC50" i="50" s="1"/>
  <c r="L34" i="92"/>
  <c r="K34" i="92"/>
  <c r="CD32" i="48"/>
  <c r="CC48" i="50" s="1"/>
  <c r="L33" i="92"/>
  <c r="K33" i="92"/>
  <c r="CD31" i="48"/>
  <c r="CC47" i="50"/>
  <c r="L32" i="92"/>
  <c r="K32" i="92"/>
  <c r="L31" i="92"/>
  <c r="K31" i="92"/>
  <c r="L30" i="92"/>
  <c r="K30" i="92"/>
  <c r="CD28" i="48"/>
  <c r="CC41" i="50" s="1"/>
  <c r="L29" i="92"/>
  <c r="K29" i="92"/>
  <c r="L28" i="92"/>
  <c r="K28" i="92"/>
  <c r="CD26" i="48"/>
  <c r="CC36" i="50"/>
  <c r="L27" i="92"/>
  <c r="K27" i="92"/>
  <c r="CD25" i="48"/>
  <c r="CC35" i="50" s="1"/>
  <c r="L26" i="92"/>
  <c r="K26" i="92"/>
  <c r="L25" i="92"/>
  <c r="K25" i="92"/>
  <c r="CD23" i="48"/>
  <c r="CC31" i="50"/>
  <c r="L24" i="92"/>
  <c r="CD22" i="48"/>
  <c r="CC30" i="50" s="1"/>
  <c r="K24" i="92"/>
  <c r="L23" i="92"/>
  <c r="K23" i="92"/>
  <c r="CD21" i="48"/>
  <c r="CC29" i="50" s="1"/>
  <c r="L22" i="92"/>
  <c r="K22" i="92"/>
  <c r="L21" i="92"/>
  <c r="K21" i="92"/>
  <c r="CD19" i="48"/>
  <c r="CC27" i="50"/>
  <c r="L20" i="92"/>
  <c r="K20" i="92"/>
  <c r="L19" i="92"/>
  <c r="CD17" i="48"/>
  <c r="CC24" i="50"/>
  <c r="K19" i="92"/>
  <c r="L18" i="92"/>
  <c r="K18" i="92"/>
  <c r="CD16" i="48"/>
  <c r="CC23" i="50"/>
  <c r="L17" i="92"/>
  <c r="K17" i="92"/>
  <c r="L15" i="92"/>
  <c r="K15" i="92"/>
  <c r="CD13" i="48"/>
  <c r="CC18" i="50" s="1"/>
  <c r="L14" i="92"/>
  <c r="K14" i="92"/>
  <c r="CD12" i="48"/>
  <c r="CC16" i="50"/>
  <c r="L13" i="92"/>
  <c r="K13" i="92"/>
  <c r="L11" i="92"/>
  <c r="K11" i="92"/>
  <c r="L10" i="92"/>
  <c r="K10" i="92"/>
  <c r="CD8" i="48"/>
  <c r="CC10" i="50" s="1"/>
  <c r="L9" i="92"/>
  <c r="K9" i="92"/>
  <c r="CD7" i="48"/>
  <c r="CC9" i="50"/>
  <c r="L8" i="92"/>
  <c r="K8" i="92"/>
  <c r="L7" i="92"/>
  <c r="K7" i="92"/>
  <c r="L6" i="92"/>
  <c r="K6" i="92"/>
  <c r="L5" i="92"/>
  <c r="K5" i="92"/>
  <c r="CD3" i="48"/>
  <c r="CC3" i="50"/>
  <c r="CC10" i="48"/>
  <c r="CB14" i="50"/>
  <c r="CC14" i="48"/>
  <c r="CB20" i="50" s="1"/>
  <c r="CC40" i="48"/>
  <c r="CB63" i="50"/>
  <c r="CC43" i="48"/>
  <c r="CB69" i="50" s="1"/>
  <c r="CC47" i="48"/>
  <c r="CB77" i="50" s="1"/>
  <c r="L53" i="91"/>
  <c r="K53" i="91"/>
  <c r="CC51" i="48"/>
  <c r="CB85" i="50" s="1"/>
  <c r="L52" i="91"/>
  <c r="K52" i="91"/>
  <c r="CC50" i="48"/>
  <c r="CB83" i="50"/>
  <c r="L51" i="91"/>
  <c r="K51" i="91"/>
  <c r="CC49" i="48"/>
  <c r="CB81" i="50" s="1"/>
  <c r="L50" i="91"/>
  <c r="K50" i="91"/>
  <c r="L49" i="91"/>
  <c r="K49" i="91"/>
  <c r="L48" i="91"/>
  <c r="K48" i="91"/>
  <c r="CC46" i="48"/>
  <c r="CB75" i="50" s="1"/>
  <c r="L47" i="91"/>
  <c r="K47" i="91"/>
  <c r="CC45" i="48"/>
  <c r="CB72" i="50"/>
  <c r="L46" i="91"/>
  <c r="K46" i="91"/>
  <c r="L45" i="91"/>
  <c r="K45" i="91"/>
  <c r="L44" i="91"/>
  <c r="K44" i="91"/>
  <c r="L43" i="91"/>
  <c r="K43" i="91"/>
  <c r="CC41" i="48"/>
  <c r="CB65" i="50" s="1"/>
  <c r="L41" i="91"/>
  <c r="K41" i="91"/>
  <c r="CC39" i="48"/>
  <c r="CB61" i="50"/>
  <c r="L40" i="91"/>
  <c r="K40" i="91"/>
  <c r="CC38" i="48"/>
  <c r="CB60" i="50" s="1"/>
  <c r="L39" i="91"/>
  <c r="K39" i="91"/>
  <c r="L38" i="91"/>
  <c r="CC36" i="48"/>
  <c r="CB56" i="50" s="1"/>
  <c r="K38" i="91"/>
  <c r="L37" i="91"/>
  <c r="K37" i="91"/>
  <c r="CC35" i="48"/>
  <c r="CB53" i="50"/>
  <c r="L36" i="91"/>
  <c r="K36" i="91"/>
  <c r="CC34" i="48"/>
  <c r="CB51" i="50"/>
  <c r="L35" i="91"/>
  <c r="K35" i="91"/>
  <c r="CC33" i="48"/>
  <c r="CB50" i="50"/>
  <c r="L34" i="91"/>
  <c r="K34" i="91"/>
  <c r="CC32" i="48"/>
  <c r="CB49" i="50"/>
  <c r="L33" i="91"/>
  <c r="CC31" i="48"/>
  <c r="CB47" i="50"/>
  <c r="K33" i="91"/>
  <c r="L32" i="91"/>
  <c r="K32" i="91"/>
  <c r="CC30" i="48"/>
  <c r="CB45" i="50"/>
  <c r="L31" i="91"/>
  <c r="K31" i="91"/>
  <c r="L30" i="91"/>
  <c r="K30" i="91"/>
  <c r="CC28" i="48"/>
  <c r="CB41" i="50" s="1"/>
  <c r="L29" i="91"/>
  <c r="K29" i="91"/>
  <c r="CC27" i="48"/>
  <c r="CB38" i="50" s="1"/>
  <c r="L28" i="91"/>
  <c r="K28" i="91"/>
  <c r="CC26" i="48"/>
  <c r="CB36" i="50"/>
  <c r="L27" i="91"/>
  <c r="K27" i="91"/>
  <c r="L26" i="91"/>
  <c r="K26" i="91"/>
  <c r="CC24" i="48"/>
  <c r="CB33" i="50"/>
  <c r="L25" i="91"/>
  <c r="CC23" i="48"/>
  <c r="CB31" i="50" s="1"/>
  <c r="K25" i="91"/>
  <c r="L24" i="91"/>
  <c r="K24" i="91"/>
  <c r="CC22" i="48"/>
  <c r="CB30" i="50"/>
  <c r="L23" i="91"/>
  <c r="CC21" i="48"/>
  <c r="CB29" i="50" s="1"/>
  <c r="K23" i="91"/>
  <c r="L22" i="91"/>
  <c r="K22" i="91"/>
  <c r="CC20" i="48"/>
  <c r="CB28" i="50"/>
  <c r="L21" i="91"/>
  <c r="K21" i="91"/>
  <c r="CC19" i="48"/>
  <c r="CB27" i="50"/>
  <c r="L20" i="91"/>
  <c r="CC18" i="48"/>
  <c r="CB26" i="50" s="1"/>
  <c r="K20" i="91"/>
  <c r="L19" i="91"/>
  <c r="K19" i="91"/>
  <c r="L18" i="91"/>
  <c r="K18" i="91"/>
  <c r="CC16" i="48"/>
  <c r="CB23" i="50"/>
  <c r="L17" i="91"/>
  <c r="K17" i="91"/>
  <c r="CC15" i="48"/>
  <c r="CB21" i="50" s="1"/>
  <c r="L15" i="91"/>
  <c r="K15" i="91"/>
  <c r="CC13" i="48"/>
  <c r="CB18" i="50" s="1"/>
  <c r="L14" i="91"/>
  <c r="K14" i="91"/>
  <c r="CC12" i="48"/>
  <c r="CB16" i="50"/>
  <c r="L13" i="91"/>
  <c r="K13" i="91"/>
  <c r="CC11" i="48"/>
  <c r="CB15" i="50" s="1"/>
  <c r="L11" i="91"/>
  <c r="K11" i="91"/>
  <c r="L10" i="91"/>
  <c r="K10" i="91"/>
  <c r="CC8" i="48"/>
  <c r="CB10" i="50"/>
  <c r="L9" i="91"/>
  <c r="K9" i="91"/>
  <c r="CC7" i="48"/>
  <c r="CB9" i="50"/>
  <c r="L8" i="91"/>
  <c r="CC6" i="48"/>
  <c r="CB8" i="50" s="1"/>
  <c r="K8" i="91"/>
  <c r="L7" i="91"/>
  <c r="K7" i="91"/>
  <c r="L6" i="91"/>
  <c r="K6" i="91"/>
  <c r="CC4" i="48"/>
  <c r="CB6" i="50"/>
  <c r="L5" i="91"/>
  <c r="K5" i="91"/>
  <c r="CA13" i="50"/>
  <c r="CB10" i="48"/>
  <c r="CA14" i="50" s="1"/>
  <c r="CB14" i="48"/>
  <c r="CA20" i="50"/>
  <c r="CB40" i="48"/>
  <c r="CA63" i="50" s="1"/>
  <c r="CB50" i="48"/>
  <c r="CA83" i="50"/>
  <c r="L53" i="90"/>
  <c r="CB51" i="48"/>
  <c r="CA85" i="50"/>
  <c r="K53" i="90"/>
  <c r="L52" i="90"/>
  <c r="K52" i="90"/>
  <c r="L51" i="90"/>
  <c r="K51" i="90"/>
  <c r="CB49" i="48"/>
  <c r="CA81" i="50" s="1"/>
  <c r="L50" i="90"/>
  <c r="K50" i="90"/>
  <c r="CB48" i="48"/>
  <c r="CA78" i="50" s="1"/>
  <c r="L49" i="90"/>
  <c r="K49" i="90"/>
  <c r="L48" i="90"/>
  <c r="K48" i="90"/>
  <c r="CB46" i="48"/>
  <c r="CA75" i="50"/>
  <c r="L47" i="90"/>
  <c r="K47" i="90"/>
  <c r="CB45" i="48"/>
  <c r="CA72" i="50"/>
  <c r="L46" i="90"/>
  <c r="K46" i="90"/>
  <c r="CB44" i="48"/>
  <c r="CA70" i="50" s="1"/>
  <c r="L45" i="90"/>
  <c r="K45" i="90"/>
  <c r="L44" i="90"/>
  <c r="CB42" i="48"/>
  <c r="CA67" i="50" s="1"/>
  <c r="K44" i="90"/>
  <c r="L43" i="90"/>
  <c r="K43" i="90"/>
  <c r="L41" i="90"/>
  <c r="K41" i="90"/>
  <c r="CB39" i="48"/>
  <c r="CA61" i="50" s="1"/>
  <c r="L40" i="90"/>
  <c r="K40" i="90"/>
  <c r="CB38" i="48"/>
  <c r="CA59" i="50"/>
  <c r="L39" i="90"/>
  <c r="K39" i="90"/>
  <c r="L38" i="90"/>
  <c r="K38" i="90"/>
  <c r="CB36" i="48"/>
  <c r="CA56" i="50" s="1"/>
  <c r="L37" i="90"/>
  <c r="K37" i="90"/>
  <c r="CB35" i="48"/>
  <c r="CA54" i="50" s="1"/>
  <c r="L36" i="90"/>
  <c r="K36" i="90"/>
  <c r="L35" i="90"/>
  <c r="K35" i="90"/>
  <c r="CB33" i="48"/>
  <c r="CA50" i="50"/>
  <c r="L34" i="90"/>
  <c r="K34" i="90"/>
  <c r="CB32" i="48"/>
  <c r="CA48" i="50" s="1"/>
  <c r="L33" i="90"/>
  <c r="K33" i="90"/>
  <c r="CB31" i="48"/>
  <c r="CA47" i="50"/>
  <c r="L32" i="90"/>
  <c r="K32" i="90"/>
  <c r="L31" i="90"/>
  <c r="K31" i="90"/>
  <c r="L30" i="90"/>
  <c r="K30" i="90"/>
  <c r="L29" i="90"/>
  <c r="K29" i="90"/>
  <c r="CB27" i="48"/>
  <c r="CA39" i="50" s="1"/>
  <c r="L28" i="90"/>
  <c r="K28" i="90"/>
  <c r="L27" i="90"/>
  <c r="K27" i="90"/>
  <c r="L26" i="90"/>
  <c r="K26" i="90"/>
  <c r="CB24" i="48"/>
  <c r="CA33" i="50" s="1"/>
  <c r="L25" i="90"/>
  <c r="CB23" i="48"/>
  <c r="CA31" i="50" s="1"/>
  <c r="K25" i="90"/>
  <c r="L24" i="90"/>
  <c r="K24" i="90"/>
  <c r="L23" i="90"/>
  <c r="K23" i="90"/>
  <c r="L22" i="90"/>
  <c r="K22" i="90"/>
  <c r="CB20" i="48"/>
  <c r="CA28" i="50" s="1"/>
  <c r="L21" i="90"/>
  <c r="K21" i="90"/>
  <c r="CB19" i="48"/>
  <c r="CA27" i="50" s="1"/>
  <c r="L20" i="90"/>
  <c r="K20" i="90"/>
  <c r="L19" i="90"/>
  <c r="K19" i="90"/>
  <c r="L18" i="90"/>
  <c r="K18" i="90"/>
  <c r="L17" i="90"/>
  <c r="K17" i="90"/>
  <c r="CB15" i="48"/>
  <c r="CA21" i="50" s="1"/>
  <c r="L15" i="90"/>
  <c r="K15" i="90"/>
  <c r="CB13" i="48"/>
  <c r="CA18" i="50"/>
  <c r="L14" i="90"/>
  <c r="K14" i="90"/>
  <c r="CB12" i="48"/>
  <c r="CA16" i="50"/>
  <c r="L13" i="90"/>
  <c r="K13" i="90"/>
  <c r="L11" i="90"/>
  <c r="K11" i="90"/>
  <c r="CB9" i="48"/>
  <c r="L10" i="90"/>
  <c r="K10" i="90"/>
  <c r="L9" i="90"/>
  <c r="K9" i="90"/>
  <c r="CB7" i="48"/>
  <c r="CA9" i="50"/>
  <c r="L8" i="90"/>
  <c r="K8" i="90"/>
  <c r="CB6" i="48"/>
  <c r="CA8" i="50"/>
  <c r="L7" i="90"/>
  <c r="K7" i="90"/>
  <c r="L6" i="90"/>
  <c r="K6" i="90"/>
  <c r="L5" i="90"/>
  <c r="CB3" i="48"/>
  <c r="CA3" i="50" s="1"/>
  <c r="K5" i="90"/>
  <c r="CA10" i="48"/>
  <c r="BZ14" i="50"/>
  <c r="CA14" i="48"/>
  <c r="BZ20" i="50"/>
  <c r="CA40" i="48"/>
  <c r="BZ63" i="50" s="1"/>
  <c r="L53" i="89"/>
  <c r="K53" i="89"/>
  <c r="CA51" i="48"/>
  <c r="BZ85" i="50" s="1"/>
  <c r="L52" i="89"/>
  <c r="K52" i="89"/>
  <c r="CA50" i="48"/>
  <c r="BZ82" i="50"/>
  <c r="L51" i="89"/>
  <c r="K51" i="89"/>
  <c r="CA49" i="48"/>
  <c r="BZ80" i="50" s="1"/>
  <c r="L50" i="89"/>
  <c r="CA48" i="48"/>
  <c r="BZ79" i="50"/>
  <c r="K50" i="89"/>
  <c r="L49" i="89"/>
  <c r="CA47" i="48"/>
  <c r="BZ77" i="50"/>
  <c r="K49" i="89"/>
  <c r="L48" i="89"/>
  <c r="K48" i="89"/>
  <c r="CA46" i="48"/>
  <c r="BZ74" i="50" s="1"/>
  <c r="L47" i="89"/>
  <c r="CA45" i="48"/>
  <c r="BZ72" i="50"/>
  <c r="K47" i="89"/>
  <c r="L46" i="89"/>
  <c r="CA44" i="48"/>
  <c r="BZ70" i="50"/>
  <c r="K46" i="89"/>
  <c r="L45" i="89"/>
  <c r="K45" i="89"/>
  <c r="CA43" i="48"/>
  <c r="BZ69" i="50" s="1"/>
  <c r="L44" i="89"/>
  <c r="CA42" i="48"/>
  <c r="BZ67" i="50"/>
  <c r="K44" i="89"/>
  <c r="L43" i="89"/>
  <c r="K43" i="89"/>
  <c r="CA41" i="48"/>
  <c r="BZ65" i="50"/>
  <c r="L41" i="89"/>
  <c r="K41" i="89"/>
  <c r="CA39" i="48"/>
  <c r="BZ61" i="50" s="1"/>
  <c r="L40" i="89"/>
  <c r="CA38" i="48"/>
  <c r="BZ59" i="50"/>
  <c r="K40" i="89"/>
  <c r="L39" i="89"/>
  <c r="K39" i="89"/>
  <c r="CA37" i="48"/>
  <c r="BZ58" i="50"/>
  <c r="L38" i="89"/>
  <c r="K38" i="89"/>
  <c r="CA36" i="48"/>
  <c r="BZ56" i="50" s="1"/>
  <c r="L37" i="89"/>
  <c r="CA35" i="48"/>
  <c r="BZ53" i="50"/>
  <c r="K37" i="89"/>
  <c r="L36" i="89"/>
  <c r="K36" i="89"/>
  <c r="CA34" i="48"/>
  <c r="BZ51" i="50"/>
  <c r="L35" i="89"/>
  <c r="K35" i="89"/>
  <c r="L34" i="89"/>
  <c r="K34" i="89"/>
  <c r="CA32" i="48"/>
  <c r="BZ49" i="50"/>
  <c r="L33" i="89"/>
  <c r="CA31" i="48"/>
  <c r="BZ47" i="50" s="1"/>
  <c r="K33" i="89"/>
  <c r="L32" i="89"/>
  <c r="K32" i="89"/>
  <c r="CA30" i="48"/>
  <c r="BZ45" i="50"/>
  <c r="L31" i="89"/>
  <c r="K31" i="89"/>
  <c r="CA29" i="48"/>
  <c r="BZ43" i="50"/>
  <c r="L30" i="89"/>
  <c r="CA28" i="48"/>
  <c r="BZ41" i="50" s="1"/>
  <c r="K30" i="89"/>
  <c r="L29" i="89"/>
  <c r="K29" i="89"/>
  <c r="CA27" i="48"/>
  <c r="BZ38" i="50"/>
  <c r="L28" i="89"/>
  <c r="K28" i="89"/>
  <c r="CA26" i="48"/>
  <c r="BZ36" i="50"/>
  <c r="L27" i="89"/>
  <c r="CA25" i="48"/>
  <c r="BZ34" i="50" s="1"/>
  <c r="K27" i="89"/>
  <c r="L26" i="89"/>
  <c r="K26" i="89"/>
  <c r="CA24" i="48"/>
  <c r="BZ33" i="50"/>
  <c r="L25" i="89"/>
  <c r="K25" i="89"/>
  <c r="CA23" i="48"/>
  <c r="BZ31" i="50"/>
  <c r="L24" i="89"/>
  <c r="CA22" i="48"/>
  <c r="BZ30" i="50" s="1"/>
  <c r="K24" i="89"/>
  <c r="L23" i="89"/>
  <c r="K23" i="89"/>
  <c r="L22" i="89"/>
  <c r="K22" i="89"/>
  <c r="CA20" i="48"/>
  <c r="BZ28" i="50" s="1"/>
  <c r="L21" i="89"/>
  <c r="K21" i="89"/>
  <c r="CA19" i="48"/>
  <c r="BZ27" i="50" s="1"/>
  <c r="L20" i="89"/>
  <c r="CA18" i="48"/>
  <c r="K20" i="89"/>
  <c r="BZ26" i="50"/>
  <c r="L19" i="89"/>
  <c r="K19" i="89"/>
  <c r="CA17" i="48"/>
  <c r="BZ24" i="50" s="1"/>
  <c r="L18" i="89"/>
  <c r="K18" i="89"/>
  <c r="CA16" i="48"/>
  <c r="BZ23" i="50" s="1"/>
  <c r="L17" i="89"/>
  <c r="CA15" i="48"/>
  <c r="BZ21" i="50"/>
  <c r="K17" i="89"/>
  <c r="L15" i="89"/>
  <c r="K15" i="89"/>
  <c r="L14" i="89"/>
  <c r="K14" i="89"/>
  <c r="L13" i="89"/>
  <c r="K13" i="89"/>
  <c r="L11" i="89"/>
  <c r="CA9" i="48"/>
  <c r="BZ13" i="50" s="1"/>
  <c r="K11" i="89"/>
  <c r="L10" i="89"/>
  <c r="K10" i="89"/>
  <c r="L9" i="89"/>
  <c r="K9" i="89"/>
  <c r="CA7" i="48"/>
  <c r="BZ9" i="50" s="1"/>
  <c r="L8" i="89"/>
  <c r="CA6" i="48"/>
  <c r="BZ8" i="50"/>
  <c r="K8" i="89"/>
  <c r="L7" i="89"/>
  <c r="K7" i="89"/>
  <c r="L6" i="89"/>
  <c r="K6" i="89"/>
  <c r="CA4" i="48"/>
  <c r="BZ5" i="50"/>
  <c r="L5" i="89"/>
  <c r="K5" i="89"/>
  <c r="CA3" i="48"/>
  <c r="BZ3" i="50"/>
  <c r="BZ10" i="48"/>
  <c r="BY14" i="50" s="1"/>
  <c r="BZ14" i="48"/>
  <c r="BY20" i="50"/>
  <c r="BZ25" i="48"/>
  <c r="BY35" i="50"/>
  <c r="BZ40" i="48"/>
  <c r="BY63" i="50"/>
  <c r="L53" i="88"/>
  <c r="K53" i="88"/>
  <c r="BZ51" i="48"/>
  <c r="BY85" i="50"/>
  <c r="L52" i="88"/>
  <c r="K52" i="88"/>
  <c r="BZ50" i="48"/>
  <c r="BY82" i="50"/>
  <c r="L51" i="88"/>
  <c r="BZ49" i="48"/>
  <c r="BY81" i="50" s="1"/>
  <c r="K51" i="88"/>
  <c r="L50" i="88"/>
  <c r="K50" i="88"/>
  <c r="BZ48" i="48"/>
  <c r="BY78" i="50"/>
  <c r="L49" i="88"/>
  <c r="K49" i="88"/>
  <c r="L48" i="88"/>
  <c r="K48" i="88"/>
  <c r="BZ46" i="48"/>
  <c r="BY74" i="50"/>
  <c r="L47" i="88"/>
  <c r="K47" i="88"/>
  <c r="L46" i="88"/>
  <c r="K46" i="88"/>
  <c r="BZ44" i="48"/>
  <c r="BY70" i="50"/>
  <c r="L45" i="88"/>
  <c r="BZ43" i="48"/>
  <c r="BY69" i="50" s="1"/>
  <c r="K45" i="88"/>
  <c r="L44" i="88"/>
  <c r="K44" i="88"/>
  <c r="L43" i="88"/>
  <c r="K43" i="88"/>
  <c r="L41" i="88"/>
  <c r="BZ39" i="48"/>
  <c r="BY62" i="50" s="1"/>
  <c r="K41" i="88"/>
  <c r="L40" i="88"/>
  <c r="K40" i="88"/>
  <c r="L39" i="88"/>
  <c r="K39" i="88"/>
  <c r="BZ37" i="48"/>
  <c r="BY58" i="50"/>
  <c r="L38" i="88"/>
  <c r="K38" i="88"/>
  <c r="BZ36" i="48"/>
  <c r="BY55" i="50" s="1"/>
  <c r="L37" i="88"/>
  <c r="K37" i="88"/>
  <c r="BZ35" i="48"/>
  <c r="BY54" i="50" s="1"/>
  <c r="L36" i="88"/>
  <c r="K36" i="88"/>
  <c r="L35" i="88"/>
  <c r="K35" i="88"/>
  <c r="L34" i="88"/>
  <c r="K34" i="88"/>
  <c r="L33" i="88"/>
  <c r="K33" i="88"/>
  <c r="BZ31" i="48"/>
  <c r="BY47" i="50"/>
  <c r="L32" i="88"/>
  <c r="K32" i="88"/>
  <c r="BZ30" i="48"/>
  <c r="BY45" i="50"/>
  <c r="L31" i="88"/>
  <c r="K31" i="88"/>
  <c r="BZ29" i="48"/>
  <c r="BY43" i="50"/>
  <c r="L30" i="88"/>
  <c r="K30" i="88"/>
  <c r="L29" i="88"/>
  <c r="K29" i="88"/>
  <c r="L28" i="88"/>
  <c r="K28" i="88"/>
  <c r="BZ26" i="48"/>
  <c r="BY36" i="50"/>
  <c r="L27" i="88"/>
  <c r="K27" i="88"/>
  <c r="L26" i="88"/>
  <c r="K26" i="88"/>
  <c r="BZ24" i="48"/>
  <c r="BY32" i="50" s="1"/>
  <c r="L25" i="88"/>
  <c r="K25" i="88"/>
  <c r="BZ23" i="48"/>
  <c r="BY31" i="50" s="1"/>
  <c r="L24" i="88"/>
  <c r="K24" i="88"/>
  <c r="L23" i="88"/>
  <c r="K23" i="88"/>
  <c r="BZ21" i="48"/>
  <c r="BY29" i="50"/>
  <c r="L22" i="88"/>
  <c r="BZ20" i="48"/>
  <c r="BY28" i="50" s="1"/>
  <c r="K22" i="88"/>
  <c r="L21" i="88"/>
  <c r="BZ19" i="48"/>
  <c r="BY27" i="50" s="1"/>
  <c r="K21" i="88"/>
  <c r="L20" i="88"/>
  <c r="K20" i="88"/>
  <c r="BZ18" i="48"/>
  <c r="BY26" i="50"/>
  <c r="L19" i="88"/>
  <c r="K19" i="88"/>
  <c r="L18" i="88"/>
  <c r="K18" i="88"/>
  <c r="L17" i="88"/>
  <c r="K17" i="88"/>
  <c r="L15" i="88"/>
  <c r="K15" i="88"/>
  <c r="BZ13" i="48"/>
  <c r="BY18" i="50"/>
  <c r="L14" i="88"/>
  <c r="K14" i="88"/>
  <c r="BZ12" i="48"/>
  <c r="BY16" i="50" s="1"/>
  <c r="L13" i="88"/>
  <c r="K13" i="88"/>
  <c r="BZ11" i="48"/>
  <c r="BY15" i="50" s="1"/>
  <c r="L11" i="88"/>
  <c r="K11" i="88"/>
  <c r="BZ9" i="48"/>
  <c r="BY13" i="50"/>
  <c r="L10" i="88"/>
  <c r="K10" i="88"/>
  <c r="L9" i="88"/>
  <c r="K9" i="88"/>
  <c r="BZ7" i="48"/>
  <c r="BY9" i="50"/>
  <c r="L8" i="88"/>
  <c r="K8" i="88"/>
  <c r="L7" i="88"/>
  <c r="BZ5" i="48"/>
  <c r="BY7" i="50"/>
  <c r="K7" i="88"/>
  <c r="L6" i="88"/>
  <c r="K6" i="88"/>
  <c r="BZ4" i="48"/>
  <c r="BY5" i="50" s="1"/>
  <c r="L5" i="88"/>
  <c r="K5" i="88"/>
  <c r="BX20" i="50"/>
  <c r="BY10" i="48"/>
  <c r="BX14" i="50" s="1"/>
  <c r="BY14" i="48"/>
  <c r="BY40" i="48"/>
  <c r="BX63" i="50" s="1"/>
  <c r="L53" i="87"/>
  <c r="K53" i="87"/>
  <c r="BY51" i="48"/>
  <c r="BX85" i="50" s="1"/>
  <c r="L52" i="87"/>
  <c r="K52" i="87"/>
  <c r="BY50" i="48"/>
  <c r="BX83" i="50" s="1"/>
  <c r="L51" i="87"/>
  <c r="K51" i="87"/>
  <c r="L50" i="87"/>
  <c r="K50" i="87"/>
  <c r="L49" i="87"/>
  <c r="K49" i="87"/>
  <c r="BY47" i="48"/>
  <c r="BX76" i="50" s="1"/>
  <c r="L48" i="87"/>
  <c r="K48" i="87"/>
  <c r="BY46" i="48"/>
  <c r="BX75" i="50" s="1"/>
  <c r="L47" i="87"/>
  <c r="K47" i="87"/>
  <c r="BY45" i="48"/>
  <c r="BX72" i="50" s="1"/>
  <c r="L46" i="87"/>
  <c r="K46" i="87"/>
  <c r="BY44" i="48"/>
  <c r="BX70" i="50" s="1"/>
  <c r="L45" i="87"/>
  <c r="BY43" i="48"/>
  <c r="BX69" i="50"/>
  <c r="K45" i="87"/>
  <c r="L44" i="87"/>
  <c r="K44" i="87"/>
  <c r="L43" i="87"/>
  <c r="K43" i="87"/>
  <c r="BY41" i="48"/>
  <c r="BX64" i="50"/>
  <c r="L41" i="87"/>
  <c r="K41" i="87"/>
  <c r="BY39" i="48"/>
  <c r="BX61" i="50"/>
  <c r="L40" i="87"/>
  <c r="K40" i="87"/>
  <c r="BY38" i="48"/>
  <c r="BX59" i="50"/>
  <c r="L39" i="87"/>
  <c r="K39" i="87"/>
  <c r="BY37" i="48"/>
  <c r="BX57" i="50"/>
  <c r="L38" i="87"/>
  <c r="K38" i="87"/>
  <c r="BY36" i="48"/>
  <c r="BX55" i="50"/>
  <c r="L37" i="87"/>
  <c r="K37" i="87"/>
  <c r="L36" i="87"/>
  <c r="BY34" i="48"/>
  <c r="BX51" i="50"/>
  <c r="K36" i="87"/>
  <c r="L35" i="87"/>
  <c r="K35" i="87"/>
  <c r="BY33" i="48"/>
  <c r="BX50" i="50" s="1"/>
  <c r="L34" i="87"/>
  <c r="K34" i="87"/>
  <c r="L33" i="87"/>
  <c r="BY31" i="48"/>
  <c r="BX47" i="50" s="1"/>
  <c r="K33" i="87"/>
  <c r="L32" i="87"/>
  <c r="K32" i="87"/>
  <c r="L31" i="87"/>
  <c r="K31" i="87"/>
  <c r="BY29" i="48"/>
  <c r="BX42" i="50" s="1"/>
  <c r="L30" i="87"/>
  <c r="K30" i="87"/>
  <c r="BY28" i="48"/>
  <c r="BX41" i="50" s="1"/>
  <c r="L29" i="87"/>
  <c r="K29" i="87"/>
  <c r="BY27" i="48"/>
  <c r="BX39" i="50" s="1"/>
  <c r="L28" i="87"/>
  <c r="K28" i="87"/>
  <c r="BY26" i="48"/>
  <c r="BX36" i="50" s="1"/>
  <c r="L27" i="87"/>
  <c r="K27" i="87"/>
  <c r="BY25" i="48"/>
  <c r="BX35" i="50"/>
  <c r="L26" i="87"/>
  <c r="K26" i="87"/>
  <c r="BY24" i="48"/>
  <c r="BX33" i="50" s="1"/>
  <c r="L25" i="87"/>
  <c r="K25" i="87"/>
  <c r="BY23" i="48"/>
  <c r="BX31" i="50" s="1"/>
  <c r="L24" i="87"/>
  <c r="K24" i="87"/>
  <c r="BY22" i="48"/>
  <c r="BX30" i="50"/>
  <c r="L23" i="87"/>
  <c r="K23" i="87"/>
  <c r="BY21" i="48"/>
  <c r="BX29" i="50" s="1"/>
  <c r="L22" i="87"/>
  <c r="K22" i="87"/>
  <c r="BY20" i="48"/>
  <c r="BX28" i="50" s="1"/>
  <c r="L21" i="87"/>
  <c r="K21" i="87"/>
  <c r="BY19" i="48"/>
  <c r="BX27" i="50"/>
  <c r="L20" i="87"/>
  <c r="BY18" i="48"/>
  <c r="BX26" i="50"/>
  <c r="K20" i="87"/>
  <c r="L19" i="87"/>
  <c r="K19" i="87"/>
  <c r="L18" i="87"/>
  <c r="K18" i="87"/>
  <c r="BY16" i="48"/>
  <c r="BX23" i="50"/>
  <c r="L17" i="87"/>
  <c r="K17" i="87"/>
  <c r="BY15" i="48"/>
  <c r="BX21" i="50"/>
  <c r="L15" i="87"/>
  <c r="K15" i="87"/>
  <c r="BY13" i="48"/>
  <c r="BX18" i="50"/>
  <c r="L14" i="87"/>
  <c r="K14" i="87"/>
  <c r="BY12" i="48"/>
  <c r="BX16" i="50"/>
  <c r="L13" i="87"/>
  <c r="K13" i="87"/>
  <c r="L11" i="87"/>
  <c r="BY9" i="48"/>
  <c r="BX13" i="50"/>
  <c r="K11" i="87"/>
  <c r="L10" i="87"/>
  <c r="K10" i="87"/>
  <c r="L9" i="87"/>
  <c r="K9" i="87"/>
  <c r="BY7" i="48"/>
  <c r="BX9" i="50"/>
  <c r="L8" i="87"/>
  <c r="BY6" i="48"/>
  <c r="BX8" i="50" s="1"/>
  <c r="K8" i="87"/>
  <c r="L7" i="87"/>
  <c r="K7" i="87"/>
  <c r="BY5" i="48"/>
  <c r="BX7" i="50"/>
  <c r="L6" i="87"/>
  <c r="K6" i="87"/>
  <c r="BY4" i="48"/>
  <c r="BX5" i="50"/>
  <c r="L5" i="87"/>
  <c r="K5" i="87"/>
  <c r="BX9" i="48"/>
  <c r="BW13" i="50"/>
  <c r="BX10" i="48"/>
  <c r="BW14" i="50" s="1"/>
  <c r="BX14" i="48"/>
  <c r="BW20" i="50"/>
  <c r="BX26" i="48"/>
  <c r="BW36" i="50" s="1"/>
  <c r="BX40" i="48"/>
  <c r="BW63" i="50"/>
  <c r="BX50" i="48"/>
  <c r="BW83" i="50" s="1"/>
  <c r="K33" i="86"/>
  <c r="BX31" i="48"/>
  <c r="BW47" i="50"/>
  <c r="L33" i="86"/>
  <c r="K49" i="86"/>
  <c r="BX47" i="48"/>
  <c r="BW77" i="50" s="1"/>
  <c r="L49" i="86"/>
  <c r="L53" i="86"/>
  <c r="K53" i="86"/>
  <c r="BX51" i="48"/>
  <c r="BW85" i="50"/>
  <c r="L52" i="86"/>
  <c r="K52" i="86"/>
  <c r="L51" i="86"/>
  <c r="BX49" i="48"/>
  <c r="BW81" i="50" s="1"/>
  <c r="K51" i="86"/>
  <c r="L50" i="86"/>
  <c r="K50" i="86"/>
  <c r="L48" i="86"/>
  <c r="K48" i="86"/>
  <c r="L47" i="86"/>
  <c r="BX45" i="48"/>
  <c r="BW72" i="50" s="1"/>
  <c r="K47" i="86"/>
  <c r="L46" i="86"/>
  <c r="K46" i="86"/>
  <c r="BX44" i="48"/>
  <c r="BW70" i="50"/>
  <c r="L45" i="86"/>
  <c r="K45" i="86"/>
  <c r="BX43" i="48"/>
  <c r="BW68" i="50"/>
  <c r="L44" i="86"/>
  <c r="K44" i="86"/>
  <c r="L43" i="86"/>
  <c r="K43" i="86"/>
  <c r="L41" i="86"/>
  <c r="K41" i="86"/>
  <c r="BX39" i="48"/>
  <c r="BW61" i="50"/>
  <c r="L40" i="86"/>
  <c r="K40" i="86"/>
  <c r="BX38" i="48"/>
  <c r="BW59" i="50"/>
  <c r="L39" i="86"/>
  <c r="BX37" i="48"/>
  <c r="BW57" i="50" s="1"/>
  <c r="K39" i="86"/>
  <c r="L38" i="86"/>
  <c r="K38" i="86"/>
  <c r="BX36" i="48"/>
  <c r="BW55" i="50"/>
  <c r="L37" i="86"/>
  <c r="K37" i="86"/>
  <c r="L36" i="86"/>
  <c r="K36" i="86"/>
  <c r="L35" i="86"/>
  <c r="BX33" i="48"/>
  <c r="BW50" i="50" s="1"/>
  <c r="K35" i="86"/>
  <c r="L34" i="86"/>
  <c r="K34" i="86"/>
  <c r="L32" i="86"/>
  <c r="K32" i="86"/>
  <c r="BX30" i="48"/>
  <c r="BW45" i="50" s="1"/>
  <c r="L31" i="86"/>
  <c r="K31" i="86"/>
  <c r="BX29" i="48"/>
  <c r="BW43" i="50" s="1"/>
  <c r="L30" i="86"/>
  <c r="K30" i="86"/>
  <c r="L29" i="86"/>
  <c r="K29" i="86"/>
  <c r="L28" i="86"/>
  <c r="K28" i="86"/>
  <c r="L27" i="86"/>
  <c r="BX25" i="48"/>
  <c r="BW35" i="50" s="1"/>
  <c r="K27" i="86"/>
  <c r="L26" i="86"/>
  <c r="K26" i="86"/>
  <c r="BX24" i="48"/>
  <c r="BW33" i="50"/>
  <c r="L25" i="86"/>
  <c r="K25" i="86"/>
  <c r="BX23" i="48"/>
  <c r="BW31" i="50"/>
  <c r="L24" i="86"/>
  <c r="K24" i="86"/>
  <c r="L23" i="86"/>
  <c r="K23" i="86"/>
  <c r="BX21" i="48"/>
  <c r="BW29" i="50"/>
  <c r="L22" i="86"/>
  <c r="BX20" i="48"/>
  <c r="BW28" i="50"/>
  <c r="K22" i="86"/>
  <c r="L21" i="86"/>
  <c r="K21" i="86"/>
  <c r="BX19" i="48"/>
  <c r="BW27" i="50" s="1"/>
  <c r="L20" i="86"/>
  <c r="K20" i="86"/>
  <c r="BX18" i="48"/>
  <c r="BW26" i="50" s="1"/>
  <c r="L19" i="86"/>
  <c r="BX17" i="48"/>
  <c r="BW24" i="50"/>
  <c r="K19" i="86"/>
  <c r="L18" i="86"/>
  <c r="K18" i="86"/>
  <c r="L17" i="86"/>
  <c r="K17" i="86"/>
  <c r="L15" i="86"/>
  <c r="K15" i="86"/>
  <c r="L14" i="86"/>
  <c r="K14" i="86"/>
  <c r="BX12" i="48"/>
  <c r="BW16" i="50"/>
  <c r="L13" i="86"/>
  <c r="K13" i="86"/>
  <c r="BX11" i="48"/>
  <c r="BW15" i="50"/>
  <c r="L11" i="86"/>
  <c r="K11" i="86"/>
  <c r="L10" i="86"/>
  <c r="K10" i="86"/>
  <c r="L9" i="86"/>
  <c r="K9" i="86"/>
  <c r="L8" i="86"/>
  <c r="BX6" i="48"/>
  <c r="BW8" i="50"/>
  <c r="K8" i="86"/>
  <c r="L7" i="86"/>
  <c r="K7" i="86"/>
  <c r="BX5" i="48"/>
  <c r="BW7" i="50" s="1"/>
  <c r="L6" i="86"/>
  <c r="K6" i="86"/>
  <c r="BX4" i="48"/>
  <c r="BW5" i="50"/>
  <c r="L5" i="86"/>
  <c r="BX3" i="48"/>
  <c r="BW4" i="50"/>
  <c r="K5" i="86"/>
  <c r="BW10" i="48"/>
  <c r="BV14" i="50"/>
  <c r="BW14" i="48"/>
  <c r="BV20" i="50" s="1"/>
  <c r="BW31" i="48"/>
  <c r="BW40" i="48"/>
  <c r="BV63" i="50" s="1"/>
  <c r="BW47" i="48"/>
  <c r="L53" i="85"/>
  <c r="K53" i="85"/>
  <c r="BW51" i="48"/>
  <c r="BV84" i="50" s="1"/>
  <c r="L52" i="85"/>
  <c r="K52" i="85"/>
  <c r="L51" i="85"/>
  <c r="K51" i="85"/>
  <c r="L50" i="85"/>
  <c r="K50" i="85"/>
  <c r="BW48" i="48"/>
  <c r="BV78" i="50" s="1"/>
  <c r="L48" i="85"/>
  <c r="K48" i="85"/>
  <c r="BW46" i="48"/>
  <c r="BV74" i="50" s="1"/>
  <c r="L47" i="85"/>
  <c r="K47" i="85"/>
  <c r="BW45" i="48"/>
  <c r="BV72" i="50" s="1"/>
  <c r="L46" i="85"/>
  <c r="K46" i="85"/>
  <c r="BW44" i="48"/>
  <c r="BV70" i="50"/>
  <c r="L45" i="85"/>
  <c r="K45" i="85"/>
  <c r="L44" i="85"/>
  <c r="K44" i="85"/>
  <c r="L43" i="85"/>
  <c r="K43" i="85"/>
  <c r="BW41" i="48"/>
  <c r="BV65" i="50" s="1"/>
  <c r="L41" i="85"/>
  <c r="BW39" i="48"/>
  <c r="BV61" i="50" s="1"/>
  <c r="K41" i="85"/>
  <c r="L40" i="85"/>
  <c r="K40" i="85"/>
  <c r="BW38" i="48"/>
  <c r="BV60" i="50" s="1"/>
  <c r="L39" i="85"/>
  <c r="K39" i="85"/>
  <c r="L38" i="85"/>
  <c r="K38" i="85"/>
  <c r="L37" i="85"/>
  <c r="K37" i="85"/>
  <c r="BW35" i="48"/>
  <c r="BV54" i="50" s="1"/>
  <c r="L36" i="85"/>
  <c r="BW34" i="48"/>
  <c r="BV51" i="50"/>
  <c r="K36" i="85"/>
  <c r="L35" i="85"/>
  <c r="K35" i="85"/>
  <c r="BW33" i="48"/>
  <c r="BV50" i="50" s="1"/>
  <c r="L34" i="85"/>
  <c r="BW32" i="48"/>
  <c r="BV49" i="50"/>
  <c r="K34" i="85"/>
  <c r="L32" i="85"/>
  <c r="K32" i="85"/>
  <c r="BW30" i="48"/>
  <c r="BV45" i="50" s="1"/>
  <c r="L31" i="85"/>
  <c r="K31" i="85"/>
  <c r="L30" i="85"/>
  <c r="K30" i="85"/>
  <c r="BW28" i="48"/>
  <c r="BV41" i="50"/>
  <c r="L29" i="85"/>
  <c r="K29" i="85"/>
  <c r="L28" i="85"/>
  <c r="K28" i="85"/>
  <c r="BW26" i="48"/>
  <c r="BV36" i="50" s="1"/>
  <c r="L27" i="85"/>
  <c r="K27" i="85"/>
  <c r="L26" i="85"/>
  <c r="BW24" i="48"/>
  <c r="BV33" i="50" s="1"/>
  <c r="K26" i="85"/>
  <c r="L25" i="85"/>
  <c r="K25" i="85"/>
  <c r="L24" i="85"/>
  <c r="K24" i="85"/>
  <c r="BW22" i="48"/>
  <c r="BV30" i="50" s="1"/>
  <c r="L23" i="85"/>
  <c r="K23" i="85"/>
  <c r="L22" i="85"/>
  <c r="BW20" i="48"/>
  <c r="BV28" i="50" s="1"/>
  <c r="K22" i="85"/>
  <c r="L21" i="85"/>
  <c r="K21" i="85"/>
  <c r="BW19" i="48"/>
  <c r="BV27" i="50"/>
  <c r="L20" i="85"/>
  <c r="K20" i="85"/>
  <c r="L19" i="85"/>
  <c r="K19" i="85"/>
  <c r="L18" i="85"/>
  <c r="K18" i="85"/>
  <c r="BW16" i="48"/>
  <c r="BV23" i="50"/>
  <c r="L17" i="85"/>
  <c r="K17" i="85"/>
  <c r="L15" i="85"/>
  <c r="K15" i="85"/>
  <c r="BW13" i="48"/>
  <c r="BV18" i="50" s="1"/>
  <c r="L14" i="85"/>
  <c r="BW12" i="48"/>
  <c r="BV16" i="50" s="1"/>
  <c r="K14" i="85"/>
  <c r="L13" i="85"/>
  <c r="K13" i="85"/>
  <c r="BW11" i="48"/>
  <c r="BV15" i="50" s="1"/>
  <c r="L11" i="85"/>
  <c r="K11" i="85"/>
  <c r="L10" i="85"/>
  <c r="BW8" i="48"/>
  <c r="BV10" i="50" s="1"/>
  <c r="K10" i="85"/>
  <c r="L9" i="85"/>
  <c r="K9" i="85"/>
  <c r="BW7" i="48"/>
  <c r="BV9" i="50"/>
  <c r="L8" i="85"/>
  <c r="K8" i="85"/>
  <c r="BW6" i="48"/>
  <c r="BV8" i="50"/>
  <c r="L7" i="85"/>
  <c r="BW5" i="48"/>
  <c r="BV7" i="50" s="1"/>
  <c r="K7" i="85"/>
  <c r="L6" i="85"/>
  <c r="K6" i="85"/>
  <c r="BW4" i="48"/>
  <c r="BV5" i="50"/>
  <c r="L5" i="85"/>
  <c r="K5" i="85"/>
  <c r="BW3" i="48"/>
  <c r="BV3" i="50"/>
  <c r="BV10" i="48"/>
  <c r="BU14" i="50" s="1"/>
  <c r="BV14" i="48"/>
  <c r="BU20" i="50"/>
  <c r="BV40" i="48"/>
  <c r="BU63" i="50" s="1"/>
  <c r="L53" i="84"/>
  <c r="K53" i="84"/>
  <c r="BV51" i="48"/>
  <c r="BU84" i="50" s="1"/>
  <c r="L52" i="84"/>
  <c r="K52" i="84"/>
  <c r="BV50" i="48"/>
  <c r="BU82" i="50" s="1"/>
  <c r="L51" i="84"/>
  <c r="BV49" i="48"/>
  <c r="BU80" i="50" s="1"/>
  <c r="K51" i="84"/>
  <c r="L50" i="84"/>
  <c r="K50" i="84"/>
  <c r="BV48" i="48"/>
  <c r="BU78" i="50"/>
  <c r="L49" i="84"/>
  <c r="K49" i="84"/>
  <c r="BV47" i="48"/>
  <c r="BU76" i="50" s="1"/>
  <c r="L48" i="84"/>
  <c r="BV46" i="48"/>
  <c r="BU74" i="50" s="1"/>
  <c r="K48" i="84"/>
  <c r="L47" i="84"/>
  <c r="K47" i="84"/>
  <c r="BV45" i="48"/>
  <c r="BU72" i="50"/>
  <c r="L46" i="84"/>
  <c r="K46" i="84"/>
  <c r="BV44" i="48"/>
  <c r="BU70" i="50" s="1"/>
  <c r="L45" i="84"/>
  <c r="BV43" i="48"/>
  <c r="BU69" i="50" s="1"/>
  <c r="K45" i="84"/>
  <c r="L44" i="84"/>
  <c r="K44" i="84"/>
  <c r="BV42" i="48"/>
  <c r="BU67" i="50" s="1"/>
  <c r="L43" i="84"/>
  <c r="K43" i="84"/>
  <c r="BV41" i="48"/>
  <c r="BU64" i="50" s="1"/>
  <c r="L41" i="84"/>
  <c r="BV39" i="48"/>
  <c r="BU61" i="50" s="1"/>
  <c r="K41" i="84"/>
  <c r="L40" i="84"/>
  <c r="K40" i="84"/>
  <c r="BV38" i="48"/>
  <c r="BU60" i="50" s="1"/>
  <c r="L39" i="84"/>
  <c r="K39" i="84"/>
  <c r="L38" i="84"/>
  <c r="BV36" i="48"/>
  <c r="BU55" i="50" s="1"/>
  <c r="K38" i="84"/>
  <c r="L37" i="84"/>
  <c r="K37" i="84"/>
  <c r="BV35" i="48"/>
  <c r="BU53" i="50"/>
  <c r="L36" i="84"/>
  <c r="K36" i="84"/>
  <c r="L35" i="84"/>
  <c r="BV33" i="48"/>
  <c r="BU50" i="50"/>
  <c r="K35" i="84"/>
  <c r="L34" i="84"/>
  <c r="K34" i="84"/>
  <c r="BV32" i="48"/>
  <c r="BU49" i="50" s="1"/>
  <c r="L33" i="84"/>
  <c r="K33" i="84"/>
  <c r="L32" i="84"/>
  <c r="K32" i="84"/>
  <c r="L31" i="84"/>
  <c r="K31" i="84"/>
  <c r="BV29" i="48"/>
  <c r="BU43" i="50" s="1"/>
  <c r="L30" i="84"/>
  <c r="K30" i="84"/>
  <c r="BV28" i="48"/>
  <c r="BU41" i="50" s="1"/>
  <c r="L29" i="84"/>
  <c r="K29" i="84"/>
  <c r="L28" i="84"/>
  <c r="BV26" i="48"/>
  <c r="BU36" i="50" s="1"/>
  <c r="K28" i="84"/>
  <c r="L27" i="84"/>
  <c r="K27" i="84"/>
  <c r="BV25" i="48"/>
  <c r="BU35" i="50"/>
  <c r="L26" i="84"/>
  <c r="K26" i="84"/>
  <c r="L25" i="84"/>
  <c r="K25" i="84"/>
  <c r="L24" i="84"/>
  <c r="K24" i="84"/>
  <c r="BV22" i="48"/>
  <c r="BU30" i="50"/>
  <c r="L23" i="84"/>
  <c r="K23" i="84"/>
  <c r="BV21" i="48"/>
  <c r="BU29" i="50"/>
  <c r="L22" i="84"/>
  <c r="BV20" i="48"/>
  <c r="BU28" i="50" s="1"/>
  <c r="K22" i="84"/>
  <c r="L21" i="84"/>
  <c r="K21" i="84"/>
  <c r="BV19" i="48"/>
  <c r="BU27" i="50"/>
  <c r="L20" i="84"/>
  <c r="K20" i="84"/>
  <c r="BV18" i="48"/>
  <c r="BU26" i="50"/>
  <c r="L19" i="84"/>
  <c r="BV17" i="48"/>
  <c r="BU24" i="50" s="1"/>
  <c r="K19" i="84"/>
  <c r="L18" i="84"/>
  <c r="K18" i="84"/>
  <c r="BV16" i="48"/>
  <c r="BU23" i="50"/>
  <c r="L17" i="84"/>
  <c r="K17" i="84"/>
  <c r="BV15" i="48"/>
  <c r="BU21" i="50"/>
  <c r="L15" i="84"/>
  <c r="BV13" i="48"/>
  <c r="BU18" i="50" s="1"/>
  <c r="K15" i="84"/>
  <c r="L14" i="84"/>
  <c r="K14" i="84"/>
  <c r="BV12" i="48"/>
  <c r="BU16" i="50"/>
  <c r="L13" i="84"/>
  <c r="BV11" i="48"/>
  <c r="BU15" i="50" s="1"/>
  <c r="K13" i="84"/>
  <c r="L11" i="84"/>
  <c r="BV9" i="48"/>
  <c r="BU13" i="50" s="1"/>
  <c r="K11" i="84"/>
  <c r="L10" i="84"/>
  <c r="K10" i="84"/>
  <c r="BV8" i="48"/>
  <c r="BU10" i="50"/>
  <c r="L9" i="84"/>
  <c r="K9" i="84"/>
  <c r="BV7" i="48"/>
  <c r="BU9" i="50"/>
  <c r="L8" i="84"/>
  <c r="BV6" i="48"/>
  <c r="BU8" i="50" s="1"/>
  <c r="K8" i="84"/>
  <c r="L7" i="84"/>
  <c r="K7" i="84"/>
  <c r="L6" i="84"/>
  <c r="K6" i="84"/>
  <c r="BV4" i="48"/>
  <c r="BU5" i="50" s="1"/>
  <c r="L5" i="84"/>
  <c r="K5" i="84"/>
  <c r="BV3" i="48"/>
  <c r="BU3" i="50" s="1"/>
  <c r="BT20" i="50"/>
  <c r="BU10" i="48"/>
  <c r="BT14" i="50" s="1"/>
  <c r="BU40" i="48"/>
  <c r="BT63" i="50" s="1"/>
  <c r="L53" i="83"/>
  <c r="K53" i="83"/>
  <c r="BU51" i="48"/>
  <c r="BT84" i="50" s="1"/>
  <c r="L52" i="83"/>
  <c r="K52" i="83"/>
  <c r="L51" i="83"/>
  <c r="K51" i="83"/>
  <c r="L50" i="83"/>
  <c r="K50" i="83"/>
  <c r="L49" i="83"/>
  <c r="K49" i="83"/>
  <c r="BU47" i="48"/>
  <c r="BT77" i="50"/>
  <c r="L48" i="83"/>
  <c r="K48" i="83"/>
  <c r="BU46" i="48"/>
  <c r="BT75" i="50"/>
  <c r="L47" i="83"/>
  <c r="K47" i="83"/>
  <c r="L46" i="83"/>
  <c r="K46" i="83"/>
  <c r="BU44" i="48"/>
  <c r="BT70" i="50" s="1"/>
  <c r="L45" i="83"/>
  <c r="K45" i="83"/>
  <c r="BU43" i="48"/>
  <c r="BT69" i="50" s="1"/>
  <c r="L44" i="83"/>
  <c r="K44" i="83"/>
  <c r="L43" i="83"/>
  <c r="K43" i="83"/>
  <c r="BU41" i="48"/>
  <c r="BT64" i="50"/>
  <c r="L41" i="83"/>
  <c r="K41" i="83"/>
  <c r="BU39" i="48"/>
  <c r="BT61" i="50"/>
  <c r="L40" i="83"/>
  <c r="K40" i="83"/>
  <c r="BU38" i="48"/>
  <c r="BT59" i="50" s="1"/>
  <c r="L39" i="83"/>
  <c r="K39" i="83"/>
  <c r="BU37" i="48"/>
  <c r="BT57" i="50"/>
  <c r="L38" i="83"/>
  <c r="K38" i="83"/>
  <c r="L37" i="83"/>
  <c r="K37" i="83"/>
  <c r="BU35" i="48"/>
  <c r="BT54" i="50" s="1"/>
  <c r="L36" i="83"/>
  <c r="K36" i="83"/>
  <c r="BU34" i="48"/>
  <c r="BT51" i="50" s="1"/>
  <c r="L35" i="83"/>
  <c r="K35" i="83"/>
  <c r="BU33" i="48"/>
  <c r="BT50" i="50" s="1"/>
  <c r="L34" i="83"/>
  <c r="BT48" i="50"/>
  <c r="K34" i="83"/>
  <c r="BU32" i="48"/>
  <c r="L33" i="83"/>
  <c r="K33" i="83"/>
  <c r="BU31" i="48"/>
  <c r="BT46" i="50" s="1"/>
  <c r="L32" i="83"/>
  <c r="K32" i="83"/>
  <c r="BU30" i="48"/>
  <c r="BT44" i="50" s="1"/>
  <c r="L31" i="83"/>
  <c r="K31" i="83"/>
  <c r="L30" i="83"/>
  <c r="K30" i="83"/>
  <c r="L29" i="83"/>
  <c r="K29" i="83"/>
  <c r="BU27" i="48"/>
  <c r="BT38" i="50" s="1"/>
  <c r="L28" i="83"/>
  <c r="K28" i="83"/>
  <c r="L27" i="83"/>
  <c r="K27" i="83"/>
  <c r="L26" i="83"/>
  <c r="BU24" i="48"/>
  <c r="BT32" i="50" s="1"/>
  <c r="K26" i="83"/>
  <c r="L25" i="83"/>
  <c r="K25" i="83"/>
  <c r="BU23" i="48"/>
  <c r="BT31" i="50" s="1"/>
  <c r="L24" i="83"/>
  <c r="BU22" i="48"/>
  <c r="BT30" i="50" s="1"/>
  <c r="K24" i="83"/>
  <c r="L23" i="83"/>
  <c r="BU21" i="48"/>
  <c r="BT29" i="50"/>
  <c r="K23" i="83"/>
  <c r="L22" i="83"/>
  <c r="K22" i="83"/>
  <c r="BU20" i="48"/>
  <c r="BT28" i="50" s="1"/>
  <c r="L21" i="83"/>
  <c r="BU19" i="48"/>
  <c r="BT27" i="50"/>
  <c r="K21" i="83"/>
  <c r="L20" i="83"/>
  <c r="K20" i="83"/>
  <c r="L19" i="83"/>
  <c r="K19" i="83"/>
  <c r="BU17" i="48"/>
  <c r="BT24" i="50"/>
  <c r="L18" i="83"/>
  <c r="BU16" i="48"/>
  <c r="BT23" i="50"/>
  <c r="K18" i="83"/>
  <c r="L17" i="83"/>
  <c r="K17" i="83"/>
  <c r="BU15" i="48"/>
  <c r="BT21" i="50"/>
  <c r="L15" i="83"/>
  <c r="K15" i="83"/>
  <c r="BU13" i="48"/>
  <c r="BT18" i="50"/>
  <c r="L14" i="83"/>
  <c r="K14" i="83"/>
  <c r="L13" i="83"/>
  <c r="K13" i="83"/>
  <c r="L11" i="83"/>
  <c r="K11" i="83"/>
  <c r="BU9" i="48"/>
  <c r="BT12" i="50"/>
  <c r="L10" i="83"/>
  <c r="K10" i="83"/>
  <c r="BU8" i="48"/>
  <c r="BT11" i="50"/>
  <c r="L9" i="83"/>
  <c r="K9" i="83"/>
  <c r="BU7" i="48"/>
  <c r="BT9" i="50" s="1"/>
  <c r="L8" i="83"/>
  <c r="K8" i="83"/>
  <c r="BU6" i="48"/>
  <c r="BT8" i="50"/>
  <c r="L7" i="83"/>
  <c r="K7" i="83"/>
  <c r="L6" i="83"/>
  <c r="K6" i="83"/>
  <c r="BU4" i="48"/>
  <c r="BT5" i="50" s="1"/>
  <c r="L5" i="83"/>
  <c r="BU3" i="48"/>
  <c r="BT3" i="50" s="1"/>
  <c r="K5" i="83"/>
  <c r="BS20" i="50"/>
  <c r="BT50" i="48"/>
  <c r="BS83" i="50" s="1"/>
  <c r="L52" i="82"/>
  <c r="K52" i="82"/>
  <c r="BT10" i="48"/>
  <c r="BS14" i="50" s="1"/>
  <c r="BT40" i="48"/>
  <c r="BS63" i="50"/>
  <c r="L53" i="82"/>
  <c r="BT51" i="48"/>
  <c r="BS85" i="50" s="1"/>
  <c r="K53" i="82"/>
  <c r="L51" i="82"/>
  <c r="BT49" i="48"/>
  <c r="BS81" i="50" s="1"/>
  <c r="K51" i="82"/>
  <c r="L50" i="82"/>
  <c r="K50" i="82"/>
  <c r="BT48" i="48"/>
  <c r="BS78" i="50"/>
  <c r="L49" i="82"/>
  <c r="K49" i="82"/>
  <c r="L48" i="82"/>
  <c r="K48" i="82"/>
  <c r="BT46" i="48"/>
  <c r="BS75" i="50"/>
  <c r="L47" i="82"/>
  <c r="K47" i="82"/>
  <c r="BT45" i="48"/>
  <c r="BS72" i="50" s="1"/>
  <c r="L46" i="82"/>
  <c r="K46" i="82"/>
  <c r="BT44" i="48"/>
  <c r="BS70" i="50"/>
  <c r="L45" i="82"/>
  <c r="BT43" i="48"/>
  <c r="BS69" i="50"/>
  <c r="K45" i="82"/>
  <c r="L44" i="82"/>
  <c r="BT42" i="48"/>
  <c r="BS67" i="50"/>
  <c r="K44" i="82"/>
  <c r="L43" i="82"/>
  <c r="K43" i="82"/>
  <c r="BT41" i="48"/>
  <c r="BS64" i="50"/>
  <c r="L41" i="82"/>
  <c r="BT39" i="48"/>
  <c r="BS61" i="50"/>
  <c r="K41" i="82"/>
  <c r="L40" i="82"/>
  <c r="K40" i="82"/>
  <c r="BT38" i="48"/>
  <c r="BS59" i="50" s="1"/>
  <c r="L39" i="82"/>
  <c r="K39" i="82"/>
  <c r="L38" i="82"/>
  <c r="BT36" i="48"/>
  <c r="BS56" i="50" s="1"/>
  <c r="K38" i="82"/>
  <c r="L37" i="82"/>
  <c r="K37" i="82"/>
  <c r="BT35" i="48"/>
  <c r="BS53" i="50"/>
  <c r="L36" i="82"/>
  <c r="K36" i="82"/>
  <c r="BT34" i="48"/>
  <c r="BS51" i="50"/>
  <c r="L35" i="82"/>
  <c r="BT33" i="48"/>
  <c r="BS50" i="50" s="1"/>
  <c r="K35" i="82"/>
  <c r="L34" i="82"/>
  <c r="K34" i="82"/>
  <c r="BT32" i="48"/>
  <c r="BS49" i="50"/>
  <c r="L33" i="82"/>
  <c r="K33" i="82"/>
  <c r="BT31" i="48"/>
  <c r="BS47" i="50"/>
  <c r="L32" i="82"/>
  <c r="K32" i="82"/>
  <c r="L31" i="82"/>
  <c r="K31" i="82"/>
  <c r="BT29" i="48"/>
  <c r="BS43" i="50" s="1"/>
  <c r="L30" i="82"/>
  <c r="K30" i="82"/>
  <c r="L29" i="82"/>
  <c r="BT27" i="48"/>
  <c r="BS39" i="50" s="1"/>
  <c r="K29" i="82"/>
  <c r="L28" i="82"/>
  <c r="K28" i="82"/>
  <c r="BT26" i="48"/>
  <c r="BS36" i="50"/>
  <c r="L27" i="82"/>
  <c r="K27" i="82"/>
  <c r="BT25" i="48"/>
  <c r="BS35" i="50"/>
  <c r="L26" i="82"/>
  <c r="BT24" i="48"/>
  <c r="BS33" i="50" s="1"/>
  <c r="K26" i="82"/>
  <c r="L25" i="82"/>
  <c r="K25" i="82"/>
  <c r="L24" i="82"/>
  <c r="K24" i="82"/>
  <c r="BT22" i="48"/>
  <c r="BS30" i="50"/>
  <c r="L23" i="82"/>
  <c r="K23" i="82"/>
  <c r="BT21" i="48"/>
  <c r="BS29" i="50" s="1"/>
  <c r="L22" i="82"/>
  <c r="K22" i="82"/>
  <c r="BT20" i="48"/>
  <c r="BS28" i="50" s="1"/>
  <c r="L21" i="82"/>
  <c r="BT19" i="48"/>
  <c r="BS27" i="50"/>
  <c r="K21" i="82"/>
  <c r="L20" i="82"/>
  <c r="K20" i="82"/>
  <c r="L19" i="82"/>
  <c r="BT17" i="48"/>
  <c r="BS24" i="50" s="1"/>
  <c r="K19" i="82"/>
  <c r="L18" i="82"/>
  <c r="K18" i="82"/>
  <c r="BT16" i="48"/>
  <c r="BS23" i="50"/>
  <c r="L17" i="82"/>
  <c r="K17" i="82"/>
  <c r="BT15" i="48"/>
  <c r="BS21" i="50"/>
  <c r="L16" i="82"/>
  <c r="K16" i="82"/>
  <c r="L15" i="82"/>
  <c r="K15" i="82"/>
  <c r="BT13" i="48"/>
  <c r="BS18" i="50"/>
  <c r="L14" i="82"/>
  <c r="K14" i="82"/>
  <c r="BT12" i="48"/>
  <c r="BS16" i="50"/>
  <c r="L13" i="82"/>
  <c r="K13" i="82"/>
  <c r="BT11" i="48"/>
  <c r="BS15" i="50" s="1"/>
  <c r="L11" i="82"/>
  <c r="K11" i="82"/>
  <c r="L10" i="82"/>
  <c r="K10" i="82"/>
  <c r="BT8" i="48"/>
  <c r="BS10" i="50"/>
  <c r="L9" i="82"/>
  <c r="K9" i="82"/>
  <c r="L8" i="82"/>
  <c r="BT6" i="48"/>
  <c r="BS8" i="50"/>
  <c r="K8" i="82"/>
  <c r="L7" i="82"/>
  <c r="K7" i="82"/>
  <c r="BT5" i="48"/>
  <c r="BS7" i="50" s="1"/>
  <c r="L6" i="82"/>
  <c r="K6" i="82"/>
  <c r="BT4" i="48"/>
  <c r="BS5" i="50" s="1"/>
  <c r="L5" i="82"/>
  <c r="BT3" i="48"/>
  <c r="BS3" i="50" s="1"/>
  <c r="K5" i="82"/>
  <c r="L50" i="72"/>
  <c r="BR20" i="50"/>
  <c r="BS10" i="48"/>
  <c r="BR14" i="50" s="1"/>
  <c r="BS25" i="48"/>
  <c r="BR35" i="50"/>
  <c r="BS40" i="48"/>
  <c r="L53" i="81"/>
  <c r="K53" i="81"/>
  <c r="L52" i="81"/>
  <c r="K52" i="81"/>
  <c r="L51" i="81"/>
  <c r="K51" i="81"/>
  <c r="L50" i="81"/>
  <c r="K50" i="81"/>
  <c r="L49" i="81"/>
  <c r="K49" i="81"/>
  <c r="BS47" i="48"/>
  <c r="BR77" i="50"/>
  <c r="L48" i="81"/>
  <c r="K48" i="81"/>
  <c r="BS46" i="48"/>
  <c r="BR75" i="50" s="1"/>
  <c r="L47" i="81"/>
  <c r="K47" i="81"/>
  <c r="BS45" i="48"/>
  <c r="BR72" i="50"/>
  <c r="L46" i="81"/>
  <c r="K46" i="81"/>
  <c r="L45" i="81"/>
  <c r="K45" i="81"/>
  <c r="L44" i="81"/>
  <c r="K44" i="81"/>
  <c r="BS42" i="48"/>
  <c r="BR67" i="50" s="1"/>
  <c r="L43" i="81"/>
  <c r="K43" i="81"/>
  <c r="L41" i="81"/>
  <c r="K41" i="81"/>
  <c r="BS39" i="48"/>
  <c r="BR61" i="50" s="1"/>
  <c r="L40" i="81"/>
  <c r="K40" i="81"/>
  <c r="BS38" i="48"/>
  <c r="BR59" i="50" s="1"/>
  <c r="L39" i="81"/>
  <c r="K39" i="81"/>
  <c r="BS37" i="48"/>
  <c r="BR57" i="50" s="1"/>
  <c r="L38" i="81"/>
  <c r="K38" i="81"/>
  <c r="L37" i="81"/>
  <c r="K37" i="81"/>
  <c r="BS35" i="48"/>
  <c r="BR53" i="50"/>
  <c r="L36" i="81"/>
  <c r="K36" i="81"/>
  <c r="BS34" i="48"/>
  <c r="BR51" i="50" s="1"/>
  <c r="L35" i="81"/>
  <c r="K35" i="81"/>
  <c r="L34" i="81"/>
  <c r="K34" i="81"/>
  <c r="L33" i="81"/>
  <c r="K33" i="81"/>
  <c r="L32" i="81"/>
  <c r="K32" i="81"/>
  <c r="BS30" i="48"/>
  <c r="BR45" i="50" s="1"/>
  <c r="L31" i="81"/>
  <c r="K31" i="81"/>
  <c r="BS29" i="48"/>
  <c r="BR43" i="50" s="1"/>
  <c r="L30" i="81"/>
  <c r="K30" i="81"/>
  <c r="BS28" i="48"/>
  <c r="BR41" i="50" s="1"/>
  <c r="L29" i="81"/>
  <c r="K29" i="81"/>
  <c r="BS27" i="48"/>
  <c r="BR38" i="50" s="1"/>
  <c r="L28" i="81"/>
  <c r="K28" i="81"/>
  <c r="BS26" i="48"/>
  <c r="BR36" i="50" s="1"/>
  <c r="L27" i="81"/>
  <c r="K27" i="81"/>
  <c r="L26" i="81"/>
  <c r="K26" i="81"/>
  <c r="L25" i="81"/>
  <c r="K25" i="81"/>
  <c r="BS23" i="48"/>
  <c r="BR31" i="50" s="1"/>
  <c r="L24" i="81"/>
  <c r="K24" i="81"/>
  <c r="BS22" i="48"/>
  <c r="BR30" i="50" s="1"/>
  <c r="L23" i="81"/>
  <c r="BS21" i="48"/>
  <c r="BR29" i="50" s="1"/>
  <c r="K23" i="81"/>
  <c r="L22" i="81"/>
  <c r="K22" i="81"/>
  <c r="L21" i="81"/>
  <c r="K21" i="81"/>
  <c r="L20" i="81"/>
  <c r="K20" i="81"/>
  <c r="BS18" i="48"/>
  <c r="BR26" i="50" s="1"/>
  <c r="L19" i="81"/>
  <c r="K19" i="81"/>
  <c r="BS17" i="48"/>
  <c r="BR25" i="50" s="1"/>
  <c r="L18" i="81"/>
  <c r="K18" i="81"/>
  <c r="L17" i="81"/>
  <c r="K17" i="81"/>
  <c r="BS15" i="48"/>
  <c r="BR21" i="50" s="1"/>
  <c r="L16" i="81"/>
  <c r="K16" i="81"/>
  <c r="L15" i="81"/>
  <c r="K15" i="81"/>
  <c r="L14" i="81"/>
  <c r="K14" i="81"/>
  <c r="L13" i="81"/>
  <c r="K13" i="81"/>
  <c r="BS11" i="48"/>
  <c r="BR15" i="50" s="1"/>
  <c r="L11" i="81"/>
  <c r="K11" i="81"/>
  <c r="BS9" i="48"/>
  <c r="BR13" i="50" s="1"/>
  <c r="L10" i="81"/>
  <c r="K10" i="81"/>
  <c r="BS8" i="48"/>
  <c r="BR10" i="50" s="1"/>
  <c r="L9" i="81"/>
  <c r="K9" i="81"/>
  <c r="BS7" i="48"/>
  <c r="BR9" i="50" s="1"/>
  <c r="L8" i="81"/>
  <c r="K8" i="81"/>
  <c r="BS6" i="48"/>
  <c r="BR8" i="50" s="1"/>
  <c r="L7" i="81"/>
  <c r="K7" i="81"/>
  <c r="BS5" i="48"/>
  <c r="BR7" i="50" s="1"/>
  <c r="L6" i="81"/>
  <c r="K6" i="81"/>
  <c r="L5" i="81"/>
  <c r="K5" i="81"/>
  <c r="BF20" i="50"/>
  <c r="BG20" i="50"/>
  <c r="BH20" i="50"/>
  <c r="BI20" i="50"/>
  <c r="BJ20" i="50"/>
  <c r="BK20" i="50"/>
  <c r="BL20" i="50"/>
  <c r="BM20" i="50"/>
  <c r="BN20" i="50"/>
  <c r="BO20" i="50"/>
  <c r="BP20" i="50"/>
  <c r="BQ20" i="50"/>
  <c r="BB8" i="48"/>
  <c r="BA10" i="50"/>
  <c r="BD8" i="48"/>
  <c r="BC10" i="50" s="1"/>
  <c r="BE8" i="48"/>
  <c r="BD10" i="50" s="1"/>
  <c r="BF8" i="48"/>
  <c r="BE10" i="50" s="1"/>
  <c r="BG8" i="48"/>
  <c r="BF10" i="50"/>
  <c r="BH8" i="48"/>
  <c r="BG10" i="50" s="1"/>
  <c r="BJ8" i="48"/>
  <c r="BI10" i="50" s="1"/>
  <c r="BL8" i="48"/>
  <c r="BK10" i="50" s="1"/>
  <c r="BM8" i="48"/>
  <c r="BL10" i="50"/>
  <c r="BB10" i="48"/>
  <c r="BA14" i="50" s="1"/>
  <c r="BD10" i="48"/>
  <c r="BC14" i="50"/>
  <c r="BE10" i="48"/>
  <c r="BD14" i="50" s="1"/>
  <c r="BF10" i="48"/>
  <c r="BE14" i="50"/>
  <c r="BG10" i="48"/>
  <c r="BF14" i="50" s="1"/>
  <c r="BH10" i="48"/>
  <c r="BG14" i="50" s="1"/>
  <c r="BI10" i="48"/>
  <c r="BH14" i="50" s="1"/>
  <c r="BJ10" i="48"/>
  <c r="BI14" i="50"/>
  <c r="BK10" i="48"/>
  <c r="BJ14" i="50" s="1"/>
  <c r="BL10" i="48"/>
  <c r="BK14" i="50" s="1"/>
  <c r="BM10" i="48"/>
  <c r="BL14" i="50" s="1"/>
  <c r="BN10" i="48"/>
  <c r="BM14" i="50"/>
  <c r="BO10" i="48"/>
  <c r="BN14" i="50" s="1"/>
  <c r="BP10" i="48"/>
  <c r="BO14" i="50"/>
  <c r="BQ10" i="48"/>
  <c r="BP14" i="50" s="1"/>
  <c r="BR10" i="48"/>
  <c r="BQ14" i="50"/>
  <c r="BB40" i="48"/>
  <c r="BD40" i="48"/>
  <c r="BE40" i="48"/>
  <c r="BF40" i="48"/>
  <c r="BG40" i="48"/>
  <c r="BH40" i="48"/>
  <c r="BI40" i="48"/>
  <c r="BJ40" i="48"/>
  <c r="BK40" i="48"/>
  <c r="BL40" i="48"/>
  <c r="BM40" i="48"/>
  <c r="BN40" i="48"/>
  <c r="BO40" i="48"/>
  <c r="BP40" i="48"/>
  <c r="BQ40" i="48"/>
  <c r="BR40" i="48"/>
  <c r="K5" i="80"/>
  <c r="L5" i="80"/>
  <c r="BR3" i="48"/>
  <c r="K6" i="80"/>
  <c r="L6" i="80"/>
  <c r="BR4" i="48"/>
  <c r="BQ6" i="50"/>
  <c r="K7" i="80"/>
  <c r="BR5" i="48"/>
  <c r="BQ7" i="50" s="1"/>
  <c r="L7" i="80"/>
  <c r="K8" i="80"/>
  <c r="BR6" i="48"/>
  <c r="BQ8" i="50" s="1"/>
  <c r="L8" i="80"/>
  <c r="K9" i="80"/>
  <c r="L9" i="80"/>
  <c r="BR7" i="48"/>
  <c r="BQ9" i="50"/>
  <c r="K10" i="80"/>
  <c r="BR8" i="48"/>
  <c r="BQ10" i="50" s="1"/>
  <c r="L10" i="80"/>
  <c r="K11" i="80"/>
  <c r="L11" i="80"/>
  <c r="K13" i="80"/>
  <c r="L13" i="80"/>
  <c r="BR11" i="48"/>
  <c r="BQ15" i="50"/>
  <c r="K14" i="80"/>
  <c r="L14" i="80"/>
  <c r="K15" i="80"/>
  <c r="L15" i="80"/>
  <c r="K16" i="80"/>
  <c r="L16" i="80"/>
  <c r="K17" i="80"/>
  <c r="BR15" i="48"/>
  <c r="L17" i="80"/>
  <c r="K18" i="80"/>
  <c r="L18" i="80"/>
  <c r="BR16" i="48"/>
  <c r="BQ23" i="50" s="1"/>
  <c r="K19" i="80"/>
  <c r="BR17" i="48"/>
  <c r="BQ24" i="50" s="1"/>
  <c r="L19" i="80"/>
  <c r="K20" i="80"/>
  <c r="L20" i="80"/>
  <c r="K21" i="80"/>
  <c r="L21" i="80"/>
  <c r="BR19" i="48"/>
  <c r="BQ27" i="50"/>
  <c r="K22" i="80"/>
  <c r="BR20" i="48"/>
  <c r="BQ28" i="50"/>
  <c r="L22" i="80"/>
  <c r="K23" i="80"/>
  <c r="BR21" i="48"/>
  <c r="BQ29" i="50"/>
  <c r="L23" i="80"/>
  <c r="K24" i="80"/>
  <c r="BR22" i="48"/>
  <c r="BQ30" i="50"/>
  <c r="L24" i="80"/>
  <c r="K25" i="80"/>
  <c r="BR23" i="48"/>
  <c r="BQ31" i="50"/>
  <c r="L25" i="80"/>
  <c r="K26" i="80"/>
  <c r="L26" i="80"/>
  <c r="K27" i="80"/>
  <c r="L27" i="80"/>
  <c r="K28" i="80"/>
  <c r="L28" i="80"/>
  <c r="BR26" i="48"/>
  <c r="BQ36" i="50"/>
  <c r="K29" i="80"/>
  <c r="BR27" i="48"/>
  <c r="L29" i="80"/>
  <c r="K30" i="80"/>
  <c r="L30" i="80"/>
  <c r="K31" i="80"/>
  <c r="BR29" i="48"/>
  <c r="L31" i="80"/>
  <c r="K32" i="80"/>
  <c r="BR30" i="48"/>
  <c r="L32" i="80"/>
  <c r="K33" i="80"/>
  <c r="L33" i="80"/>
  <c r="K34" i="80"/>
  <c r="BR32" i="48"/>
  <c r="L34" i="80"/>
  <c r="K35" i="80"/>
  <c r="BR33" i="48"/>
  <c r="BQ50" i="50"/>
  <c r="L35" i="80"/>
  <c r="K36" i="80"/>
  <c r="L36" i="80"/>
  <c r="K37" i="80"/>
  <c r="BR35" i="48"/>
  <c r="L37" i="80"/>
  <c r="K38" i="80"/>
  <c r="BR36" i="48"/>
  <c r="L38" i="80"/>
  <c r="K39" i="80"/>
  <c r="BR37" i="48"/>
  <c r="L39" i="80"/>
  <c r="K40" i="80"/>
  <c r="BR38" i="48"/>
  <c r="BQ59" i="50" s="1"/>
  <c r="L40" i="80"/>
  <c r="K41" i="80"/>
  <c r="L41" i="80"/>
  <c r="K43" i="80"/>
  <c r="L43" i="80"/>
  <c r="K44" i="80"/>
  <c r="BR42" i="48"/>
  <c r="L44" i="80"/>
  <c r="K45" i="80"/>
  <c r="L45" i="80"/>
  <c r="K46" i="80"/>
  <c r="L46" i="80"/>
  <c r="BR44" i="48"/>
  <c r="BQ70" i="50"/>
  <c r="K47" i="80"/>
  <c r="BR45" i="48"/>
  <c r="BQ72" i="50"/>
  <c r="L47" i="80"/>
  <c r="K48" i="80"/>
  <c r="L48" i="80"/>
  <c r="K49" i="80"/>
  <c r="L49" i="80"/>
  <c r="K50" i="80"/>
  <c r="L50" i="80"/>
  <c r="K51" i="80"/>
  <c r="L51" i="80"/>
  <c r="BR49" i="48"/>
  <c r="BQ81" i="50" s="1"/>
  <c r="K52" i="80"/>
  <c r="L52" i="80"/>
  <c r="K53" i="80"/>
  <c r="L53" i="80"/>
  <c r="K5" i="79"/>
  <c r="BQ3" i="48"/>
  <c r="L5" i="79"/>
  <c r="K6" i="79"/>
  <c r="BQ4" i="48"/>
  <c r="BP5" i="50"/>
  <c r="L6" i="79"/>
  <c r="K7" i="79"/>
  <c r="L7" i="79"/>
  <c r="K8" i="79"/>
  <c r="BQ6" i="48"/>
  <c r="BP8" i="50" s="1"/>
  <c r="L8" i="79"/>
  <c r="K9" i="79"/>
  <c r="BQ7" i="48"/>
  <c r="BP9" i="50" s="1"/>
  <c r="L9" i="79"/>
  <c r="K10" i="79"/>
  <c r="L10" i="79"/>
  <c r="K11" i="79"/>
  <c r="BQ9" i="48"/>
  <c r="L11" i="79"/>
  <c r="K13" i="79"/>
  <c r="BQ11" i="48"/>
  <c r="BP15" i="50"/>
  <c r="L13" i="79"/>
  <c r="K14" i="79"/>
  <c r="L14" i="79"/>
  <c r="K15" i="79"/>
  <c r="L15" i="79"/>
  <c r="K16" i="79"/>
  <c r="L16" i="79"/>
  <c r="K17" i="79"/>
  <c r="BQ15" i="48"/>
  <c r="L17" i="79"/>
  <c r="K18" i="79"/>
  <c r="BQ16" i="48"/>
  <c r="BP23" i="50" s="1"/>
  <c r="L18" i="79"/>
  <c r="K19" i="79"/>
  <c r="L19" i="79"/>
  <c r="BQ17" i="48"/>
  <c r="BP24" i="50" s="1"/>
  <c r="K20" i="79"/>
  <c r="BQ18" i="48"/>
  <c r="BP26" i="50"/>
  <c r="L20" i="79"/>
  <c r="K21" i="79"/>
  <c r="BQ19" i="48"/>
  <c r="BP27" i="50" s="1"/>
  <c r="L21" i="79"/>
  <c r="K22" i="79"/>
  <c r="L22" i="79"/>
  <c r="BQ20" i="48"/>
  <c r="BP28" i="50" s="1"/>
  <c r="K23" i="79"/>
  <c r="BQ21" i="48"/>
  <c r="BP29" i="50"/>
  <c r="L23" i="79"/>
  <c r="K24" i="79"/>
  <c r="L24" i="79"/>
  <c r="K25" i="79"/>
  <c r="L25" i="79"/>
  <c r="BQ23" i="48"/>
  <c r="BP31" i="50" s="1"/>
  <c r="K26" i="79"/>
  <c r="L26" i="79"/>
  <c r="BQ24" i="48"/>
  <c r="K27" i="79"/>
  <c r="BQ25" i="48"/>
  <c r="L27" i="79"/>
  <c r="K28" i="79"/>
  <c r="L28" i="79"/>
  <c r="BQ26" i="48"/>
  <c r="BP36" i="50" s="1"/>
  <c r="K29" i="79"/>
  <c r="BQ27" i="48"/>
  <c r="L29" i="79"/>
  <c r="K30" i="79"/>
  <c r="BQ28" i="48"/>
  <c r="L30" i="79"/>
  <c r="K31" i="79"/>
  <c r="BQ29" i="48"/>
  <c r="L31" i="79"/>
  <c r="K32" i="79"/>
  <c r="L32" i="79"/>
  <c r="K33" i="79"/>
  <c r="BQ31" i="48"/>
  <c r="L33" i="79"/>
  <c r="K34" i="79"/>
  <c r="L34" i="79"/>
  <c r="K35" i="79"/>
  <c r="L35" i="79"/>
  <c r="BQ33" i="48"/>
  <c r="BP50" i="50"/>
  <c r="K36" i="79"/>
  <c r="BQ34" i="48"/>
  <c r="L36" i="79"/>
  <c r="K37" i="79"/>
  <c r="L37" i="79"/>
  <c r="K38" i="79"/>
  <c r="BQ36" i="48"/>
  <c r="L38" i="79"/>
  <c r="K39" i="79"/>
  <c r="L39" i="79"/>
  <c r="BQ37" i="48"/>
  <c r="K40" i="79"/>
  <c r="L40" i="79"/>
  <c r="K41" i="79"/>
  <c r="L41" i="79"/>
  <c r="BQ39" i="48"/>
  <c r="K43" i="79"/>
  <c r="BQ41" i="48"/>
  <c r="L43" i="79"/>
  <c r="K44" i="79"/>
  <c r="L44" i="79"/>
  <c r="BQ42" i="48"/>
  <c r="K45" i="79"/>
  <c r="L45" i="79"/>
  <c r="K46" i="79"/>
  <c r="BQ44" i="48"/>
  <c r="BP70" i="50"/>
  <c r="L46" i="79"/>
  <c r="K47" i="79"/>
  <c r="BQ45" i="48"/>
  <c r="BP72" i="50"/>
  <c r="L47" i="79"/>
  <c r="K48" i="79"/>
  <c r="L48" i="79"/>
  <c r="K49" i="79"/>
  <c r="L49" i="79"/>
  <c r="K50" i="79"/>
  <c r="L50" i="79"/>
  <c r="K51" i="79"/>
  <c r="BQ49" i="48"/>
  <c r="BP80" i="50" s="1"/>
  <c r="L51" i="79"/>
  <c r="K52" i="79"/>
  <c r="L52" i="79"/>
  <c r="K53" i="79"/>
  <c r="L53" i="79"/>
  <c r="K5" i="78"/>
  <c r="L5" i="78"/>
  <c r="BP3" i="48"/>
  <c r="K6" i="78"/>
  <c r="L6" i="78"/>
  <c r="BP4" i="48"/>
  <c r="BO5" i="50" s="1"/>
  <c r="K7" i="78"/>
  <c r="BP5" i="48"/>
  <c r="BO7" i="50" s="1"/>
  <c r="L7" i="78"/>
  <c r="K8" i="78"/>
  <c r="BP6" i="48"/>
  <c r="BO8" i="50" s="1"/>
  <c r="L8" i="78"/>
  <c r="K9" i="78"/>
  <c r="L9" i="78"/>
  <c r="BP7" i="48"/>
  <c r="BO9" i="50" s="1"/>
  <c r="K10" i="78"/>
  <c r="BP8" i="48"/>
  <c r="BO10" i="50" s="1"/>
  <c r="L10" i="78"/>
  <c r="K11" i="78"/>
  <c r="BP9" i="48"/>
  <c r="L11" i="78"/>
  <c r="K13" i="78"/>
  <c r="BP11" i="48"/>
  <c r="BO15" i="50"/>
  <c r="L13" i="78"/>
  <c r="K14" i="78"/>
  <c r="L14" i="78"/>
  <c r="K15" i="78"/>
  <c r="L15" i="78"/>
  <c r="K16" i="78"/>
  <c r="L16" i="78"/>
  <c r="K17" i="78"/>
  <c r="L17" i="78"/>
  <c r="BP15" i="48"/>
  <c r="K18" i="78"/>
  <c r="L18" i="78"/>
  <c r="BP16" i="48"/>
  <c r="BO23" i="50" s="1"/>
  <c r="K19" i="78"/>
  <c r="BP17" i="48"/>
  <c r="BO24" i="50" s="1"/>
  <c r="L19" i="78"/>
  <c r="K20" i="78"/>
  <c r="BP18" i="48"/>
  <c r="BO26" i="50"/>
  <c r="L20" i="78"/>
  <c r="K21" i="78"/>
  <c r="L21" i="78"/>
  <c r="BP19" i="48"/>
  <c r="BO27" i="50" s="1"/>
  <c r="K22" i="78"/>
  <c r="BP20" i="48"/>
  <c r="BO28" i="50"/>
  <c r="L22" i="78"/>
  <c r="K23" i="78"/>
  <c r="BP21" i="48"/>
  <c r="BO29" i="50" s="1"/>
  <c r="L23" i="78"/>
  <c r="K24" i="78"/>
  <c r="L24" i="78"/>
  <c r="BP22" i="48"/>
  <c r="BO30" i="50" s="1"/>
  <c r="K25" i="78"/>
  <c r="BP23" i="48"/>
  <c r="BO31" i="50"/>
  <c r="L25" i="78"/>
  <c r="K26" i="78"/>
  <c r="BP24" i="48"/>
  <c r="L26" i="78"/>
  <c r="K27" i="78"/>
  <c r="L27" i="78"/>
  <c r="K28" i="78"/>
  <c r="BP26" i="48"/>
  <c r="BO36" i="50" s="1"/>
  <c r="L28" i="78"/>
  <c r="K29" i="78"/>
  <c r="L29" i="78"/>
  <c r="K30" i="78"/>
  <c r="L30" i="78"/>
  <c r="BP28" i="48"/>
  <c r="K31" i="78"/>
  <c r="L31" i="78"/>
  <c r="K32" i="78"/>
  <c r="L32" i="78"/>
  <c r="BP30" i="48"/>
  <c r="K33" i="78"/>
  <c r="L33" i="78"/>
  <c r="K34" i="78"/>
  <c r="L34" i="78"/>
  <c r="BP32" i="48"/>
  <c r="K35" i="78"/>
  <c r="BP33" i="48"/>
  <c r="BO50" i="50" s="1"/>
  <c r="L35" i="78"/>
  <c r="K36" i="78"/>
  <c r="L36" i="78"/>
  <c r="K37" i="78"/>
  <c r="BP35" i="48"/>
  <c r="L37" i="78"/>
  <c r="K38" i="78"/>
  <c r="L38" i="78"/>
  <c r="BP36" i="48"/>
  <c r="K39" i="78"/>
  <c r="L39" i="78"/>
  <c r="K40" i="78"/>
  <c r="L40" i="78"/>
  <c r="BP38" i="48"/>
  <c r="BO59" i="50"/>
  <c r="K41" i="78"/>
  <c r="L41" i="78"/>
  <c r="K43" i="78"/>
  <c r="L43" i="78"/>
  <c r="BP41" i="48"/>
  <c r="K44" i="78"/>
  <c r="L44" i="78"/>
  <c r="BP42" i="48"/>
  <c r="K45" i="78"/>
  <c r="L45" i="78"/>
  <c r="BP43" i="48"/>
  <c r="BO69" i="50"/>
  <c r="K46" i="78"/>
  <c r="L46" i="78"/>
  <c r="K47" i="78"/>
  <c r="L47" i="78"/>
  <c r="BP45" i="48"/>
  <c r="BO72" i="50" s="1"/>
  <c r="K48" i="78"/>
  <c r="BP46" i="48"/>
  <c r="BO74" i="50" s="1"/>
  <c r="L48" i="78"/>
  <c r="K49" i="78"/>
  <c r="O49" i="78"/>
  <c r="L49" i="78"/>
  <c r="BP47" i="48"/>
  <c r="BO77" i="50" s="1"/>
  <c r="K50" i="78"/>
  <c r="L50" i="78"/>
  <c r="K51" i="78"/>
  <c r="BP49" i="48"/>
  <c r="BO80" i="50"/>
  <c r="L51" i="78"/>
  <c r="K52" i="78"/>
  <c r="L52" i="78"/>
  <c r="K53" i="78"/>
  <c r="BP51" i="48"/>
  <c r="BO84" i="50" s="1"/>
  <c r="L53" i="78"/>
  <c r="K5" i="77"/>
  <c r="L5" i="77"/>
  <c r="BO3" i="48"/>
  <c r="K6" i="77"/>
  <c r="L6" i="77"/>
  <c r="K7" i="77"/>
  <c r="L7" i="77"/>
  <c r="BO5" i="48"/>
  <c r="BN7" i="50" s="1"/>
  <c r="K8" i="77"/>
  <c r="BO6" i="48"/>
  <c r="BN8" i="50" s="1"/>
  <c r="L8" i="77"/>
  <c r="K9" i="77"/>
  <c r="BO7" i="48"/>
  <c r="BN9" i="50"/>
  <c r="L9" i="77"/>
  <c r="K10" i="77"/>
  <c r="L10" i="77"/>
  <c r="BO8" i="48"/>
  <c r="BN11" i="50" s="1"/>
  <c r="K11" i="77"/>
  <c r="L11" i="77"/>
  <c r="K13" i="77"/>
  <c r="L13" i="77"/>
  <c r="BO11" i="48"/>
  <c r="BN15" i="50" s="1"/>
  <c r="K14" i="77"/>
  <c r="BO12" i="48"/>
  <c r="L14" i="77"/>
  <c r="K15" i="77"/>
  <c r="L15" i="77"/>
  <c r="K16" i="77"/>
  <c r="L16" i="77"/>
  <c r="K17" i="77"/>
  <c r="BO15" i="48"/>
  <c r="L17" i="77"/>
  <c r="K18" i="77"/>
  <c r="BO16" i="48"/>
  <c r="BN23" i="50"/>
  <c r="L18" i="77"/>
  <c r="K19" i="77"/>
  <c r="L19" i="77"/>
  <c r="BO17" i="48"/>
  <c r="BN24" i="50"/>
  <c r="K20" i="77"/>
  <c r="BO18" i="48"/>
  <c r="BN26" i="50" s="1"/>
  <c r="L20" i="77"/>
  <c r="K21" i="77"/>
  <c r="BO19" i="48"/>
  <c r="BN27" i="50"/>
  <c r="L21" i="77"/>
  <c r="K22" i="77"/>
  <c r="L22" i="77"/>
  <c r="BO20" i="48"/>
  <c r="BN28" i="50"/>
  <c r="K23" i="77"/>
  <c r="BO21" i="48"/>
  <c r="BN29" i="50" s="1"/>
  <c r="L23" i="77"/>
  <c r="K24" i="77"/>
  <c r="BO22" i="48"/>
  <c r="BN30" i="50"/>
  <c r="L24" i="77"/>
  <c r="K25" i="77"/>
  <c r="L25" i="77"/>
  <c r="BO23" i="48"/>
  <c r="BN31" i="50" s="1"/>
  <c r="K26" i="77"/>
  <c r="BO24" i="48"/>
  <c r="L26" i="77"/>
  <c r="K27" i="77"/>
  <c r="L27" i="77"/>
  <c r="BO25" i="48"/>
  <c r="K28" i="77"/>
  <c r="L28" i="77"/>
  <c r="K29" i="77"/>
  <c r="L29" i="77"/>
  <c r="K30" i="77"/>
  <c r="BO28" i="48"/>
  <c r="L30" i="77"/>
  <c r="K31" i="77"/>
  <c r="BO29" i="48"/>
  <c r="L31" i="77"/>
  <c r="K32" i="77"/>
  <c r="L32" i="77"/>
  <c r="K33" i="77"/>
  <c r="L33" i="77"/>
  <c r="K34" i="77"/>
  <c r="L34" i="77"/>
  <c r="BO32" i="48"/>
  <c r="K35" i="77"/>
  <c r="L35" i="77"/>
  <c r="K36" i="77"/>
  <c r="BO34" i="48"/>
  <c r="L36" i="77"/>
  <c r="K37" i="77"/>
  <c r="BO35" i="48"/>
  <c r="L37" i="77"/>
  <c r="K38" i="77"/>
  <c r="BO36" i="48"/>
  <c r="L38" i="77"/>
  <c r="K39" i="77"/>
  <c r="BO37" i="48"/>
  <c r="L39" i="77"/>
  <c r="K40" i="77"/>
  <c r="BO38" i="48"/>
  <c r="BN59" i="50"/>
  <c r="L40" i="77"/>
  <c r="K41" i="77"/>
  <c r="L41" i="77"/>
  <c r="BO39" i="48"/>
  <c r="K43" i="77"/>
  <c r="L43" i="77"/>
  <c r="K44" i="77"/>
  <c r="BO42" i="48"/>
  <c r="L44" i="77"/>
  <c r="K45" i="77"/>
  <c r="BO43" i="48"/>
  <c r="BN68" i="50"/>
  <c r="L45" i="77"/>
  <c r="K46" i="77"/>
  <c r="BO44" i="48"/>
  <c r="BN70" i="50" s="1"/>
  <c r="L46" i="77"/>
  <c r="K47" i="77"/>
  <c r="BO45" i="48"/>
  <c r="BN72" i="50" s="1"/>
  <c r="L47" i="77"/>
  <c r="K48" i="77"/>
  <c r="BO46" i="48"/>
  <c r="BN74" i="50"/>
  <c r="L48" i="77"/>
  <c r="K49" i="77"/>
  <c r="BO47" i="48"/>
  <c r="BN76" i="50" s="1"/>
  <c r="L49" i="77"/>
  <c r="K50" i="77"/>
  <c r="BO48" i="48"/>
  <c r="BN78" i="50" s="1"/>
  <c r="L50" i="77"/>
  <c r="K51" i="77"/>
  <c r="BO49" i="48"/>
  <c r="BN81" i="50"/>
  <c r="L51" i="77"/>
  <c r="K52" i="77"/>
  <c r="BO50" i="48"/>
  <c r="BN83" i="50" s="1"/>
  <c r="L52" i="77"/>
  <c r="K53" i="77"/>
  <c r="BO51" i="48"/>
  <c r="BN84" i="50" s="1"/>
  <c r="L53" i="77"/>
  <c r="K5" i="76"/>
  <c r="BN3" i="48"/>
  <c r="L5" i="76"/>
  <c r="K6" i="76"/>
  <c r="L6" i="76"/>
  <c r="K7" i="76"/>
  <c r="L7" i="76"/>
  <c r="K8" i="76"/>
  <c r="L8" i="76"/>
  <c r="K9" i="76"/>
  <c r="L9" i="76"/>
  <c r="K10" i="76"/>
  <c r="L10" i="76"/>
  <c r="K11" i="76"/>
  <c r="L11" i="76"/>
  <c r="K13" i="76"/>
  <c r="BN11" i="48"/>
  <c r="BM15" i="50"/>
  <c r="L13" i="76"/>
  <c r="K14" i="76"/>
  <c r="L14" i="76"/>
  <c r="K15" i="76"/>
  <c r="BN13" i="48"/>
  <c r="BM18" i="50"/>
  <c r="L15" i="76"/>
  <c r="K16" i="76"/>
  <c r="L16" i="76"/>
  <c r="K17" i="76"/>
  <c r="L17" i="76"/>
  <c r="K18" i="76"/>
  <c r="L18" i="76"/>
  <c r="K19" i="76"/>
  <c r="L19" i="76"/>
  <c r="K20" i="76"/>
  <c r="L20" i="76"/>
  <c r="BN18" i="48"/>
  <c r="BM26" i="50"/>
  <c r="K21" i="76"/>
  <c r="L21" i="76"/>
  <c r="K22" i="76"/>
  <c r="L22" i="76"/>
  <c r="K23" i="76"/>
  <c r="L23" i="76"/>
  <c r="K24" i="76"/>
  <c r="L24" i="76"/>
  <c r="BN22" i="48"/>
  <c r="BM30" i="50" s="1"/>
  <c r="K25" i="76"/>
  <c r="BN23" i="48"/>
  <c r="BM31" i="50" s="1"/>
  <c r="L25" i="76"/>
  <c r="K26" i="76"/>
  <c r="BN24" i="48"/>
  <c r="L26" i="76"/>
  <c r="K27" i="76"/>
  <c r="BN25" i="48"/>
  <c r="L27" i="76"/>
  <c r="K28" i="76"/>
  <c r="L28" i="76"/>
  <c r="K29" i="76"/>
  <c r="L29" i="76"/>
  <c r="K30" i="76"/>
  <c r="L30" i="76"/>
  <c r="K31" i="76"/>
  <c r="L31" i="76"/>
  <c r="K32" i="76"/>
  <c r="BN30" i="48"/>
  <c r="L32" i="76"/>
  <c r="K33" i="76"/>
  <c r="BN31" i="48"/>
  <c r="L33" i="76"/>
  <c r="K34" i="76"/>
  <c r="L34" i="76"/>
  <c r="K35" i="76"/>
  <c r="L35" i="76"/>
  <c r="BN33" i="48"/>
  <c r="BM50" i="50" s="1"/>
  <c r="K36" i="76"/>
  <c r="BN34" i="48"/>
  <c r="L36" i="76"/>
  <c r="K37" i="76"/>
  <c r="L37" i="76"/>
  <c r="K38" i="76"/>
  <c r="L38" i="76"/>
  <c r="K39" i="76"/>
  <c r="L39" i="76"/>
  <c r="BN37" i="48"/>
  <c r="K40" i="76"/>
  <c r="L40" i="76"/>
  <c r="BN38" i="48"/>
  <c r="BM60" i="50" s="1"/>
  <c r="K41" i="76"/>
  <c r="BN39" i="48"/>
  <c r="L41" i="76"/>
  <c r="K43" i="76"/>
  <c r="L43" i="76"/>
  <c r="K44" i="76"/>
  <c r="L44" i="76"/>
  <c r="K45" i="76"/>
  <c r="BN43" i="48"/>
  <c r="BM69" i="50" s="1"/>
  <c r="L45" i="76"/>
  <c r="K46" i="76"/>
  <c r="L46" i="76"/>
  <c r="BN44" i="48"/>
  <c r="BM70" i="50"/>
  <c r="K47" i="76"/>
  <c r="BN45" i="48"/>
  <c r="BM72" i="50" s="1"/>
  <c r="L47" i="76"/>
  <c r="K48" i="76"/>
  <c r="BN46" i="48"/>
  <c r="BM74" i="50" s="1"/>
  <c r="L48" i="76"/>
  <c r="K49" i="76"/>
  <c r="L49" i="76"/>
  <c r="K50" i="76"/>
  <c r="L50" i="76"/>
  <c r="K51" i="76"/>
  <c r="L51" i="76"/>
  <c r="K52" i="76"/>
  <c r="L52" i="76"/>
  <c r="K53" i="76"/>
  <c r="L53" i="76"/>
  <c r="K5" i="75"/>
  <c r="BM3" i="48"/>
  <c r="L5" i="75"/>
  <c r="K6" i="75"/>
  <c r="L6" i="75"/>
  <c r="K7" i="75"/>
  <c r="L7" i="75"/>
  <c r="K8" i="75"/>
  <c r="L8" i="75"/>
  <c r="K9" i="75"/>
  <c r="BM7" i="48"/>
  <c r="BL9" i="50" s="1"/>
  <c r="L9" i="75"/>
  <c r="K11" i="75"/>
  <c r="L11" i="75"/>
  <c r="BM9" i="48"/>
  <c r="K13" i="75"/>
  <c r="L13" i="75"/>
  <c r="BM11" i="48"/>
  <c r="BL15" i="50"/>
  <c r="K14" i="75"/>
  <c r="L14" i="75"/>
  <c r="BM12" i="48"/>
  <c r="K15" i="75"/>
  <c r="L15" i="75"/>
  <c r="K16" i="75"/>
  <c r="L16" i="75"/>
  <c r="K17" i="75"/>
  <c r="BM15" i="48"/>
  <c r="L17" i="75"/>
  <c r="K18" i="75"/>
  <c r="BM16" i="48"/>
  <c r="BL23" i="50" s="1"/>
  <c r="L18" i="75"/>
  <c r="K19" i="75"/>
  <c r="L19" i="75"/>
  <c r="K20" i="75"/>
  <c r="L20" i="75"/>
  <c r="BM18" i="48"/>
  <c r="BL26" i="50"/>
  <c r="K21" i="75"/>
  <c r="L21" i="75"/>
  <c r="K22" i="75"/>
  <c r="BM20" i="48"/>
  <c r="BL28" i="50" s="1"/>
  <c r="L22" i="75"/>
  <c r="K23" i="75"/>
  <c r="L23" i="75"/>
  <c r="K24" i="75"/>
  <c r="L24" i="75"/>
  <c r="BM22" i="48"/>
  <c r="BL30" i="50"/>
  <c r="K25" i="75"/>
  <c r="L25" i="75"/>
  <c r="K26" i="75"/>
  <c r="L26" i="75"/>
  <c r="K27" i="75"/>
  <c r="BM25" i="48"/>
  <c r="L27" i="75"/>
  <c r="K28" i="75"/>
  <c r="BM26" i="48"/>
  <c r="BL36" i="50" s="1"/>
  <c r="L28" i="75"/>
  <c r="K29" i="75"/>
  <c r="BM27" i="48"/>
  <c r="L29" i="75"/>
  <c r="K30" i="75"/>
  <c r="L30" i="75"/>
  <c r="BM28" i="48"/>
  <c r="K31" i="75"/>
  <c r="L31" i="75"/>
  <c r="BM29" i="48"/>
  <c r="K32" i="75"/>
  <c r="BM30" i="48"/>
  <c r="L32" i="75"/>
  <c r="K33" i="75"/>
  <c r="L33" i="75"/>
  <c r="K34" i="75"/>
  <c r="BM32" i="48"/>
  <c r="L34" i="75"/>
  <c r="K35" i="75"/>
  <c r="L35" i="75"/>
  <c r="K36" i="75"/>
  <c r="L36" i="75"/>
  <c r="K37" i="75"/>
  <c r="L37" i="75"/>
  <c r="K38" i="75"/>
  <c r="BM36" i="48"/>
  <c r="L38" i="75"/>
  <c r="K39" i="75"/>
  <c r="BM37" i="48"/>
  <c r="L39" i="75"/>
  <c r="K40" i="75"/>
  <c r="L40" i="75"/>
  <c r="K41" i="75"/>
  <c r="BM39" i="48"/>
  <c r="L41" i="75"/>
  <c r="K43" i="75"/>
  <c r="BM41" i="48"/>
  <c r="L43" i="75"/>
  <c r="K44" i="75"/>
  <c r="BM42" i="48"/>
  <c r="L44" i="75"/>
  <c r="K45" i="75"/>
  <c r="L45" i="75"/>
  <c r="BM43" i="48"/>
  <c r="BL69" i="50"/>
  <c r="K46" i="75"/>
  <c r="BM44" i="48"/>
  <c r="BL70" i="50" s="1"/>
  <c r="L46" i="75"/>
  <c r="K47" i="75"/>
  <c r="BM45" i="48"/>
  <c r="BL72" i="50"/>
  <c r="L47" i="75"/>
  <c r="K48" i="75"/>
  <c r="L48" i="75"/>
  <c r="BM46" i="48"/>
  <c r="BL75" i="50"/>
  <c r="K49" i="75"/>
  <c r="BM47" i="48"/>
  <c r="BL76" i="50" s="1"/>
  <c r="L49" i="75"/>
  <c r="K50" i="75"/>
  <c r="BM48" i="48"/>
  <c r="BL78" i="50"/>
  <c r="L50" i="75"/>
  <c r="K51" i="75"/>
  <c r="BM49" i="48"/>
  <c r="BL80" i="50" s="1"/>
  <c r="L51" i="75"/>
  <c r="K52" i="75"/>
  <c r="BM50" i="48"/>
  <c r="BL83" i="50" s="1"/>
  <c r="L52" i="75"/>
  <c r="K53" i="75"/>
  <c r="BM51" i="48"/>
  <c r="BL84" i="50"/>
  <c r="L53" i="75"/>
  <c r="K5" i="74"/>
  <c r="L5" i="74"/>
  <c r="BL3" i="48"/>
  <c r="K6" i="74"/>
  <c r="L6" i="74"/>
  <c r="BL4" i="48"/>
  <c r="BK5" i="50" s="1"/>
  <c r="K7" i="74"/>
  <c r="BL5" i="48"/>
  <c r="BK7" i="50"/>
  <c r="L7" i="74"/>
  <c r="K8" i="74"/>
  <c r="BL6" i="48"/>
  <c r="BK8" i="50"/>
  <c r="L8" i="74"/>
  <c r="K9" i="74"/>
  <c r="L9" i="74"/>
  <c r="K11" i="74"/>
  <c r="BL9" i="48"/>
  <c r="L11" i="74"/>
  <c r="K13" i="74"/>
  <c r="L13" i="74"/>
  <c r="K14" i="74"/>
  <c r="BL12" i="48"/>
  <c r="L14" i="74"/>
  <c r="K15" i="74"/>
  <c r="BL13" i="48"/>
  <c r="BK18" i="50"/>
  <c r="L15" i="74"/>
  <c r="K16" i="74"/>
  <c r="L16" i="74"/>
  <c r="K17" i="74"/>
  <c r="L17" i="74"/>
  <c r="BL15" i="48"/>
  <c r="K18" i="74"/>
  <c r="BL16" i="48"/>
  <c r="BK23" i="50" s="1"/>
  <c r="L18" i="74"/>
  <c r="K19" i="74"/>
  <c r="BL17" i="48"/>
  <c r="BK24" i="50"/>
  <c r="L19" i="74"/>
  <c r="K20" i="74"/>
  <c r="BL18" i="48"/>
  <c r="BK26" i="50" s="1"/>
  <c r="L20" i="74"/>
  <c r="K21" i="74"/>
  <c r="BL19" i="48"/>
  <c r="BK27" i="50" s="1"/>
  <c r="L21" i="74"/>
  <c r="K22" i="74"/>
  <c r="BL20" i="48"/>
  <c r="BK28" i="50"/>
  <c r="L22" i="74"/>
  <c r="K23" i="74"/>
  <c r="L23" i="74"/>
  <c r="K24" i="74"/>
  <c r="L24" i="74"/>
  <c r="K25" i="74"/>
  <c r="BL23" i="48"/>
  <c r="BK31" i="50" s="1"/>
  <c r="L25" i="74"/>
  <c r="K26" i="74"/>
  <c r="L26" i="74"/>
  <c r="BL24" i="48"/>
  <c r="K27" i="74"/>
  <c r="L27" i="74"/>
  <c r="BL25" i="48"/>
  <c r="K28" i="74"/>
  <c r="L28" i="74"/>
  <c r="K29" i="74"/>
  <c r="BL27" i="48"/>
  <c r="L29" i="74"/>
  <c r="K30" i="74"/>
  <c r="BL28" i="48"/>
  <c r="L30" i="74"/>
  <c r="K31" i="74"/>
  <c r="BL29" i="48"/>
  <c r="L31" i="74"/>
  <c r="K32" i="74"/>
  <c r="BL30" i="48"/>
  <c r="L32" i="74"/>
  <c r="K33" i="74"/>
  <c r="BL31" i="48"/>
  <c r="L33" i="74"/>
  <c r="K34" i="74"/>
  <c r="BL32" i="48"/>
  <c r="L34" i="74"/>
  <c r="K35" i="74"/>
  <c r="L35" i="74"/>
  <c r="K36" i="74"/>
  <c r="L36" i="74"/>
  <c r="K37" i="74"/>
  <c r="BL35" i="48"/>
  <c r="L37" i="74"/>
  <c r="K38" i="74"/>
  <c r="L38" i="74"/>
  <c r="BL36" i="48"/>
  <c r="K39" i="74"/>
  <c r="L39" i="74"/>
  <c r="K40" i="74"/>
  <c r="L40" i="74"/>
  <c r="BL38" i="48"/>
  <c r="BK60" i="50" s="1"/>
  <c r="K41" i="74"/>
  <c r="BL39" i="48"/>
  <c r="L41" i="74"/>
  <c r="K43" i="74"/>
  <c r="BL41" i="48"/>
  <c r="L43" i="74"/>
  <c r="K44" i="74"/>
  <c r="BL42" i="48"/>
  <c r="L44" i="74"/>
  <c r="K45" i="74"/>
  <c r="BL43" i="48"/>
  <c r="BK69" i="50" s="1"/>
  <c r="L45" i="74"/>
  <c r="K46" i="74"/>
  <c r="BL44" i="48"/>
  <c r="BK70" i="50" s="1"/>
  <c r="L46" i="74"/>
  <c r="K47" i="74"/>
  <c r="L47" i="74"/>
  <c r="K48" i="74"/>
  <c r="BL46" i="48"/>
  <c r="BK74" i="50" s="1"/>
  <c r="L48" i="74"/>
  <c r="K49" i="74"/>
  <c r="L49" i="74"/>
  <c r="K50" i="74"/>
  <c r="L50" i="74"/>
  <c r="K51" i="74"/>
  <c r="L51" i="74"/>
  <c r="K52" i="74"/>
  <c r="BL50" i="48"/>
  <c r="BK83" i="50"/>
  <c r="L52" i="74"/>
  <c r="K53" i="74"/>
  <c r="BL51" i="48"/>
  <c r="BK85" i="50" s="1"/>
  <c r="L53" i="74"/>
  <c r="K5" i="73"/>
  <c r="BK3" i="48"/>
  <c r="L5" i="73"/>
  <c r="K6" i="73"/>
  <c r="L6" i="73"/>
  <c r="K7" i="73"/>
  <c r="L7" i="73"/>
  <c r="BK5" i="48"/>
  <c r="BJ7" i="50" s="1"/>
  <c r="K8" i="73"/>
  <c r="L8" i="73"/>
  <c r="K9" i="73"/>
  <c r="L9" i="73"/>
  <c r="K10" i="73"/>
  <c r="BK8" i="48"/>
  <c r="BJ11" i="50" s="1"/>
  <c r="L10" i="73"/>
  <c r="K11" i="73"/>
  <c r="L11" i="73"/>
  <c r="K13" i="73"/>
  <c r="L13" i="73"/>
  <c r="K14" i="73"/>
  <c r="L14" i="73"/>
  <c r="K15" i="73"/>
  <c r="L15" i="73"/>
  <c r="BK13" i="48"/>
  <c r="BJ18" i="50" s="1"/>
  <c r="K16" i="73"/>
  <c r="L16" i="73"/>
  <c r="K17" i="73"/>
  <c r="L17" i="73"/>
  <c r="BK15" i="48"/>
  <c r="K18" i="73"/>
  <c r="BK16" i="48"/>
  <c r="BJ23" i="50" s="1"/>
  <c r="L18" i="73"/>
  <c r="K19" i="73"/>
  <c r="BK17" i="48"/>
  <c r="BJ24" i="50" s="1"/>
  <c r="L19" i="73"/>
  <c r="K20" i="73"/>
  <c r="L20" i="73"/>
  <c r="K21" i="73"/>
  <c r="BK19" i="48"/>
  <c r="BJ27" i="50" s="1"/>
  <c r="L21" i="73"/>
  <c r="K22" i="73"/>
  <c r="L22" i="73"/>
  <c r="K23" i="73"/>
  <c r="BK21" i="48"/>
  <c r="BJ29" i="50" s="1"/>
  <c r="L23" i="73"/>
  <c r="K24" i="73"/>
  <c r="BK22" i="48"/>
  <c r="BJ30" i="50"/>
  <c r="L24" i="73"/>
  <c r="K25" i="73"/>
  <c r="L25" i="73"/>
  <c r="K26" i="73"/>
  <c r="BK24" i="48"/>
  <c r="L26" i="73"/>
  <c r="K27" i="73"/>
  <c r="L27" i="73"/>
  <c r="K28" i="73"/>
  <c r="L28" i="73"/>
  <c r="K29" i="73"/>
  <c r="BK27" i="48"/>
  <c r="L29" i="73"/>
  <c r="K30" i="73"/>
  <c r="BK28" i="48"/>
  <c r="L30" i="73"/>
  <c r="K31" i="73"/>
  <c r="L31" i="73"/>
  <c r="K32" i="73"/>
  <c r="L32" i="73"/>
  <c r="BK30" i="48"/>
  <c r="K33" i="73"/>
  <c r="BK31" i="48"/>
  <c r="L33" i="73"/>
  <c r="K34" i="73"/>
  <c r="BK32" i="48"/>
  <c r="L34" i="73"/>
  <c r="K35" i="73"/>
  <c r="BK33" i="48"/>
  <c r="BJ50" i="50"/>
  <c r="L35" i="73"/>
  <c r="K36" i="73"/>
  <c r="BK34" i="48"/>
  <c r="L36" i="73"/>
  <c r="K37" i="73"/>
  <c r="L37" i="73"/>
  <c r="K38" i="73"/>
  <c r="BK36" i="48"/>
  <c r="L38" i="73"/>
  <c r="K39" i="73"/>
  <c r="L39" i="73"/>
  <c r="BK37" i="48"/>
  <c r="K40" i="73"/>
  <c r="L40" i="73"/>
  <c r="BK38" i="48"/>
  <c r="BJ60" i="50"/>
  <c r="K41" i="73"/>
  <c r="L41" i="73"/>
  <c r="BK39" i="48"/>
  <c r="K43" i="73"/>
  <c r="BK41" i="48"/>
  <c r="L43" i="73"/>
  <c r="K44" i="73"/>
  <c r="BK42" i="48"/>
  <c r="L44" i="73"/>
  <c r="K45" i="73"/>
  <c r="BK43" i="48"/>
  <c r="BJ68" i="50"/>
  <c r="L45" i="73"/>
  <c r="K46" i="73"/>
  <c r="BK44" i="48"/>
  <c r="BJ71" i="50" s="1"/>
  <c r="L46" i="73"/>
  <c r="K47" i="73"/>
  <c r="BK45" i="48"/>
  <c r="BJ72" i="50"/>
  <c r="L47" i="73"/>
  <c r="K48" i="73"/>
  <c r="BK46" i="48"/>
  <c r="BJ74" i="50"/>
  <c r="L48" i="73"/>
  <c r="K49" i="73"/>
  <c r="BK47" i="48"/>
  <c r="BJ76" i="50" s="1"/>
  <c r="L49" i="73"/>
  <c r="K50" i="73"/>
  <c r="L50" i="73"/>
  <c r="K51" i="73"/>
  <c r="BK49" i="48"/>
  <c r="BJ81" i="50" s="1"/>
  <c r="L51" i="73"/>
  <c r="K5" i="72"/>
  <c r="BJ3" i="48"/>
  <c r="L5" i="72"/>
  <c r="K6" i="72"/>
  <c r="BJ4" i="48"/>
  <c r="BI5" i="50" s="1"/>
  <c r="L6" i="72"/>
  <c r="K7" i="72"/>
  <c r="L7" i="72"/>
  <c r="K8" i="72"/>
  <c r="BJ6" i="48"/>
  <c r="BI8" i="50" s="1"/>
  <c r="L8" i="72"/>
  <c r="K9" i="72"/>
  <c r="L9" i="72"/>
  <c r="BJ7" i="48"/>
  <c r="BI9" i="50" s="1"/>
  <c r="K10" i="72"/>
  <c r="L10" i="72"/>
  <c r="K11" i="72"/>
  <c r="BJ9" i="48"/>
  <c r="L11" i="72"/>
  <c r="K13" i="72"/>
  <c r="L13" i="72"/>
  <c r="K14" i="72"/>
  <c r="L14" i="72"/>
  <c r="K15" i="72"/>
  <c r="BJ13" i="48"/>
  <c r="BI18" i="50" s="1"/>
  <c r="L15" i="72"/>
  <c r="K16" i="72"/>
  <c r="L16" i="72"/>
  <c r="K17" i="72"/>
  <c r="L17" i="72"/>
  <c r="BJ15" i="48"/>
  <c r="K18" i="72"/>
  <c r="L18" i="72"/>
  <c r="BJ16" i="48"/>
  <c r="BI23" i="50"/>
  <c r="K19" i="72"/>
  <c r="BJ17" i="48"/>
  <c r="BI24" i="50" s="1"/>
  <c r="L19" i="72"/>
  <c r="K20" i="72"/>
  <c r="BJ18" i="48"/>
  <c r="BI26" i="50" s="1"/>
  <c r="L20" i="72"/>
  <c r="K21" i="72"/>
  <c r="L21" i="72"/>
  <c r="BJ19" i="48"/>
  <c r="BI27" i="50"/>
  <c r="K22" i="72"/>
  <c r="BJ20" i="48"/>
  <c r="BI28" i="50" s="1"/>
  <c r="L22" i="72"/>
  <c r="K23" i="72"/>
  <c r="L23" i="72"/>
  <c r="K24" i="72"/>
  <c r="L24" i="72"/>
  <c r="BJ22" i="48"/>
  <c r="BI30" i="50"/>
  <c r="K25" i="72"/>
  <c r="L25" i="72"/>
  <c r="BJ23" i="48"/>
  <c r="BI31" i="50" s="1"/>
  <c r="K26" i="72"/>
  <c r="L26" i="72"/>
  <c r="K27" i="72"/>
  <c r="L27" i="72"/>
  <c r="BJ25" i="48"/>
  <c r="K28" i="72"/>
  <c r="BJ26" i="48"/>
  <c r="BI36" i="50"/>
  <c r="L28" i="72"/>
  <c r="K29" i="72"/>
  <c r="BJ27" i="48"/>
  <c r="L29" i="72"/>
  <c r="K30" i="72"/>
  <c r="BJ28" i="48"/>
  <c r="L30" i="72"/>
  <c r="K31" i="72"/>
  <c r="L31" i="72"/>
  <c r="K32" i="72"/>
  <c r="L32" i="72"/>
  <c r="K33" i="72"/>
  <c r="L33" i="72"/>
  <c r="K34" i="72"/>
  <c r="BJ32" i="48"/>
  <c r="L34" i="72"/>
  <c r="K35" i="72"/>
  <c r="L35" i="72"/>
  <c r="K36" i="72"/>
  <c r="BJ34" i="48"/>
  <c r="L36" i="72"/>
  <c r="K37" i="72"/>
  <c r="BJ35" i="48"/>
  <c r="L37" i="72"/>
  <c r="K38" i="72"/>
  <c r="BJ36" i="48"/>
  <c r="L38" i="72"/>
  <c r="K39" i="72"/>
  <c r="L39" i="72"/>
  <c r="BJ37" i="48"/>
  <c r="K40" i="72"/>
  <c r="L40" i="72"/>
  <c r="BJ38" i="48"/>
  <c r="BI60" i="50" s="1"/>
  <c r="K41" i="72"/>
  <c r="L41" i="72"/>
  <c r="K43" i="72"/>
  <c r="BJ41" i="48"/>
  <c r="L43" i="72"/>
  <c r="K44" i="72"/>
  <c r="L44" i="72"/>
  <c r="K45" i="72"/>
  <c r="BJ43" i="48"/>
  <c r="BI68" i="50"/>
  <c r="L45" i="72"/>
  <c r="K46" i="72"/>
  <c r="BJ44" i="48"/>
  <c r="BI70" i="50"/>
  <c r="L46" i="72"/>
  <c r="K47" i="72"/>
  <c r="L47" i="72"/>
  <c r="K48" i="72"/>
  <c r="L48" i="72"/>
  <c r="K49" i="72"/>
  <c r="L49" i="72"/>
  <c r="K50" i="72"/>
  <c r="K51" i="72"/>
  <c r="L51" i="72"/>
  <c r="K5" i="71"/>
  <c r="BI3" i="48"/>
  <c r="L5" i="71"/>
  <c r="K6" i="71"/>
  <c r="BI4" i="48"/>
  <c r="BH5" i="50" s="1"/>
  <c r="L6" i="71"/>
  <c r="K7" i="71"/>
  <c r="L7" i="71"/>
  <c r="K8" i="71"/>
  <c r="L8" i="71"/>
  <c r="K9" i="71"/>
  <c r="L9" i="71"/>
  <c r="K10" i="71"/>
  <c r="BI8" i="48"/>
  <c r="BH10" i="50"/>
  <c r="L10" i="71"/>
  <c r="K11" i="71"/>
  <c r="L11" i="71"/>
  <c r="K13" i="71"/>
  <c r="L13" i="71"/>
  <c r="K14" i="71"/>
  <c r="L14" i="71"/>
  <c r="K15" i="71"/>
  <c r="BI13" i="48"/>
  <c r="BH18" i="50"/>
  <c r="L15" i="71"/>
  <c r="K16" i="71"/>
  <c r="L16" i="71"/>
  <c r="K17" i="71"/>
  <c r="L17" i="71"/>
  <c r="BI15" i="48"/>
  <c r="K18" i="71"/>
  <c r="L18" i="71"/>
  <c r="K19" i="71"/>
  <c r="L19" i="71"/>
  <c r="BI17" i="48"/>
  <c r="BH24" i="50"/>
  <c r="K20" i="71"/>
  <c r="BI18" i="48"/>
  <c r="BH26" i="50"/>
  <c r="L20" i="71"/>
  <c r="K21" i="71"/>
  <c r="L21" i="71"/>
  <c r="BI19" i="48"/>
  <c r="BH27" i="50"/>
  <c r="K22" i="71"/>
  <c r="L22" i="71"/>
  <c r="BI20" i="48"/>
  <c r="BH28" i="50"/>
  <c r="K23" i="71"/>
  <c r="BI21" i="48"/>
  <c r="BH29" i="50"/>
  <c r="L23" i="71"/>
  <c r="K24" i="71"/>
  <c r="L24" i="71"/>
  <c r="K25" i="71"/>
  <c r="L25" i="71"/>
  <c r="K26" i="71"/>
  <c r="L26" i="71"/>
  <c r="BI24" i="48"/>
  <c r="K27" i="71"/>
  <c r="BI25" i="48"/>
  <c r="L27" i="71"/>
  <c r="K28" i="71"/>
  <c r="BI26" i="48"/>
  <c r="BH36" i="50" s="1"/>
  <c r="L28" i="71"/>
  <c r="K29" i="71"/>
  <c r="BI27" i="48"/>
  <c r="L29" i="71"/>
  <c r="K30" i="71"/>
  <c r="L30" i="71"/>
  <c r="K31" i="71"/>
  <c r="L31" i="71"/>
  <c r="K32" i="71"/>
  <c r="L32" i="71"/>
  <c r="BI30" i="48"/>
  <c r="K33" i="71"/>
  <c r="BI31" i="48"/>
  <c r="L33" i="71"/>
  <c r="K34" i="71"/>
  <c r="L34" i="71"/>
  <c r="K35" i="71"/>
  <c r="BI33" i="48"/>
  <c r="BH50" i="50"/>
  <c r="L35" i="71"/>
  <c r="K36" i="71"/>
  <c r="L36" i="71"/>
  <c r="K37" i="71"/>
  <c r="L37" i="71"/>
  <c r="K38" i="71"/>
  <c r="BI36" i="48"/>
  <c r="L38" i="71"/>
  <c r="K39" i="71"/>
  <c r="BI37" i="48"/>
  <c r="L39" i="71"/>
  <c r="K40" i="71"/>
  <c r="BI38" i="48"/>
  <c r="BH59" i="50"/>
  <c r="L40" i="71"/>
  <c r="K41" i="71"/>
  <c r="L41" i="71"/>
  <c r="BI39" i="48"/>
  <c r="K43" i="71"/>
  <c r="BI41" i="48"/>
  <c r="L43" i="71"/>
  <c r="K44" i="71"/>
  <c r="L44" i="71"/>
  <c r="K45" i="71"/>
  <c r="L45" i="71"/>
  <c r="K46" i="71"/>
  <c r="L46" i="71"/>
  <c r="K47" i="71"/>
  <c r="L47" i="71"/>
  <c r="K48" i="71"/>
  <c r="L48" i="71"/>
  <c r="BI44" i="48"/>
  <c r="BH70" i="50" s="1"/>
  <c r="K49" i="71"/>
  <c r="BI45" i="48"/>
  <c r="BH72" i="50"/>
  <c r="L49" i="71"/>
  <c r="K50" i="71"/>
  <c r="L50" i="71"/>
  <c r="K51" i="71"/>
  <c r="BI47" i="48"/>
  <c r="BH77" i="50"/>
  <c r="L51" i="71"/>
  <c r="K5" i="70"/>
  <c r="L5" i="70"/>
  <c r="K6" i="70"/>
  <c r="L6" i="70"/>
  <c r="K7" i="70"/>
  <c r="L7" i="70"/>
  <c r="K8" i="70"/>
  <c r="L8" i="70"/>
  <c r="K9" i="70"/>
  <c r="L9" i="70"/>
  <c r="BH7" i="48"/>
  <c r="BG9" i="50" s="1"/>
  <c r="K11" i="70"/>
  <c r="BH9" i="48"/>
  <c r="L11" i="70"/>
  <c r="K13" i="70"/>
  <c r="BH11" i="48"/>
  <c r="BG15" i="50" s="1"/>
  <c r="L13" i="70"/>
  <c r="K14" i="70"/>
  <c r="L14" i="70"/>
  <c r="K15" i="70"/>
  <c r="BH13" i="48"/>
  <c r="BG18" i="50" s="1"/>
  <c r="L15" i="70"/>
  <c r="K16" i="70"/>
  <c r="L16" i="70"/>
  <c r="K17" i="70"/>
  <c r="L17" i="70"/>
  <c r="BH15" i="48"/>
  <c r="K18" i="70"/>
  <c r="L18" i="70"/>
  <c r="BH16" i="48"/>
  <c r="BG23" i="50" s="1"/>
  <c r="K19" i="70"/>
  <c r="L19" i="70"/>
  <c r="K20" i="70"/>
  <c r="BH18" i="48"/>
  <c r="BG26" i="50" s="1"/>
  <c r="L20" i="70"/>
  <c r="K21" i="70"/>
  <c r="BH19" i="48"/>
  <c r="BG27" i="50"/>
  <c r="L21" i="70"/>
  <c r="K22" i="70"/>
  <c r="L22" i="70"/>
  <c r="BH20" i="48"/>
  <c r="BG28" i="50" s="1"/>
  <c r="K23" i="70"/>
  <c r="BH21" i="48"/>
  <c r="BG29" i="50" s="1"/>
  <c r="L23" i="70"/>
  <c r="K24" i="70"/>
  <c r="BH22" i="48"/>
  <c r="BG30" i="50"/>
  <c r="L24" i="70"/>
  <c r="K25" i="70"/>
  <c r="BH23" i="48"/>
  <c r="BG31" i="50"/>
  <c r="L25" i="70"/>
  <c r="K26" i="70"/>
  <c r="L26" i="70"/>
  <c r="K27" i="70"/>
  <c r="L27" i="70"/>
  <c r="BH25" i="48"/>
  <c r="K28" i="70"/>
  <c r="BH26" i="48"/>
  <c r="BG36" i="50"/>
  <c r="L28" i="70"/>
  <c r="K29" i="70"/>
  <c r="L29" i="70"/>
  <c r="K30" i="70"/>
  <c r="L30" i="70"/>
  <c r="K31" i="70"/>
  <c r="L31" i="70"/>
  <c r="BH29" i="48"/>
  <c r="K32" i="70"/>
  <c r="BH30" i="48"/>
  <c r="L32" i="70"/>
  <c r="K33" i="70"/>
  <c r="BH31" i="48"/>
  <c r="L33" i="70"/>
  <c r="K34" i="70"/>
  <c r="BH32" i="48"/>
  <c r="L34" i="70"/>
  <c r="K35" i="70"/>
  <c r="L35" i="70"/>
  <c r="K36" i="70"/>
  <c r="L36" i="70"/>
  <c r="K37" i="70"/>
  <c r="L37" i="70"/>
  <c r="K38" i="70"/>
  <c r="L38" i="70"/>
  <c r="K39" i="70"/>
  <c r="BH37" i="48"/>
  <c r="L39" i="70"/>
  <c r="K40" i="70"/>
  <c r="L40" i="70"/>
  <c r="K41" i="70"/>
  <c r="L41" i="70"/>
  <c r="K43" i="70"/>
  <c r="BH41" i="48"/>
  <c r="L43" i="70"/>
  <c r="K44" i="70"/>
  <c r="BH42" i="48"/>
  <c r="L44" i="70"/>
  <c r="K45" i="70"/>
  <c r="BH43" i="48"/>
  <c r="BG69" i="50"/>
  <c r="L45" i="70"/>
  <c r="K46" i="70"/>
  <c r="L46" i="70"/>
  <c r="K47" i="70"/>
  <c r="L47" i="70"/>
  <c r="BH49" i="48"/>
  <c r="BG81" i="50"/>
  <c r="K48" i="70"/>
  <c r="BH44" i="48"/>
  <c r="BG70" i="50"/>
  <c r="L48" i="70"/>
  <c r="K49" i="70"/>
  <c r="BH45" i="48"/>
  <c r="BG72" i="50" s="1"/>
  <c r="L49" i="70"/>
  <c r="K50" i="70"/>
  <c r="L50" i="70"/>
  <c r="BH46" i="48"/>
  <c r="BG74" i="50"/>
  <c r="K5" i="69"/>
  <c r="BG3" i="48"/>
  <c r="L5" i="69"/>
  <c r="K6" i="69"/>
  <c r="L6" i="69"/>
  <c r="K7" i="69"/>
  <c r="L7" i="69"/>
  <c r="K8" i="69"/>
  <c r="BG6" i="48"/>
  <c r="BF8" i="50" s="1"/>
  <c r="L8" i="69"/>
  <c r="K9" i="69"/>
  <c r="BG7" i="48"/>
  <c r="BF9" i="50" s="1"/>
  <c r="L9" i="69"/>
  <c r="K11" i="69"/>
  <c r="BG9" i="48"/>
  <c r="L11" i="69"/>
  <c r="K13" i="69"/>
  <c r="BG11" i="48"/>
  <c r="BF15" i="50"/>
  <c r="L13" i="69"/>
  <c r="K14" i="69"/>
  <c r="L14" i="69"/>
  <c r="K15" i="69"/>
  <c r="BG13" i="48"/>
  <c r="BF18" i="50"/>
  <c r="L15" i="69"/>
  <c r="K16" i="69"/>
  <c r="L16" i="69"/>
  <c r="K17" i="69"/>
  <c r="BG15" i="48"/>
  <c r="L17" i="69"/>
  <c r="K18" i="69"/>
  <c r="BG16" i="48"/>
  <c r="BF23" i="50"/>
  <c r="L18" i="69"/>
  <c r="K19" i="69"/>
  <c r="L19" i="69"/>
  <c r="K20" i="69"/>
  <c r="BG18" i="48"/>
  <c r="BF26" i="50" s="1"/>
  <c r="L20" i="69"/>
  <c r="K21" i="69"/>
  <c r="BG19" i="48"/>
  <c r="BF27" i="50" s="1"/>
  <c r="L21" i="69"/>
  <c r="K22" i="69"/>
  <c r="L22" i="69"/>
  <c r="K23" i="69"/>
  <c r="BG21" i="48"/>
  <c r="L23" i="69"/>
  <c r="BF29" i="50"/>
  <c r="K24" i="69"/>
  <c r="BG22" i="48"/>
  <c r="BF30" i="50" s="1"/>
  <c r="L24" i="69"/>
  <c r="K25" i="69"/>
  <c r="L25" i="69"/>
  <c r="K26" i="69"/>
  <c r="BG24" i="48"/>
  <c r="L26" i="69"/>
  <c r="K27" i="69"/>
  <c r="L27" i="69"/>
  <c r="BG25" i="48"/>
  <c r="K28" i="69"/>
  <c r="BG26" i="48"/>
  <c r="BF36" i="50" s="1"/>
  <c r="L28" i="69"/>
  <c r="K29" i="69"/>
  <c r="L29" i="69"/>
  <c r="K30" i="69"/>
  <c r="BG28" i="48"/>
  <c r="L30" i="69"/>
  <c r="K31" i="69"/>
  <c r="L31" i="69"/>
  <c r="K32" i="69"/>
  <c r="BG30" i="48"/>
  <c r="L32" i="69"/>
  <c r="K33" i="69"/>
  <c r="L33" i="69"/>
  <c r="BG31" i="48"/>
  <c r="K34" i="69"/>
  <c r="L34" i="69"/>
  <c r="K35" i="69"/>
  <c r="L35" i="69"/>
  <c r="K36" i="69"/>
  <c r="L36" i="69"/>
  <c r="K37" i="69"/>
  <c r="BG35" i="48"/>
  <c r="L37" i="69"/>
  <c r="K38" i="69"/>
  <c r="L38" i="69"/>
  <c r="BG36" i="48"/>
  <c r="K39" i="69"/>
  <c r="L39" i="69"/>
  <c r="K40" i="69"/>
  <c r="L40" i="69"/>
  <c r="BG38" i="48"/>
  <c r="BF59" i="50" s="1"/>
  <c r="K41" i="69"/>
  <c r="BG39" i="48"/>
  <c r="L41" i="69"/>
  <c r="K43" i="69"/>
  <c r="L43" i="69"/>
  <c r="BG41" i="48"/>
  <c r="K44" i="69"/>
  <c r="BG42" i="48"/>
  <c r="L44" i="69"/>
  <c r="K45" i="69"/>
  <c r="L45" i="69"/>
  <c r="BG43" i="48"/>
  <c r="BF69" i="50"/>
  <c r="K46" i="69"/>
  <c r="L46" i="69"/>
  <c r="K47" i="69"/>
  <c r="L47" i="69"/>
  <c r="K5" i="68"/>
  <c r="L5" i="68"/>
  <c r="K6" i="68"/>
  <c r="BF4" i="48"/>
  <c r="BE5" i="50" s="1"/>
  <c r="L6" i="68"/>
  <c r="K7" i="68"/>
  <c r="L7" i="68"/>
  <c r="K8" i="68"/>
  <c r="L8" i="68"/>
  <c r="K9" i="68"/>
  <c r="BF7" i="48"/>
  <c r="BE9" i="50" s="1"/>
  <c r="L9" i="68"/>
  <c r="K11" i="68"/>
  <c r="L11" i="68"/>
  <c r="K13" i="68"/>
  <c r="BF11" i="48"/>
  <c r="BE15" i="50" s="1"/>
  <c r="L13" i="68"/>
  <c r="K14" i="68"/>
  <c r="L14" i="68"/>
  <c r="K15" i="68"/>
  <c r="BF13" i="48"/>
  <c r="BE18" i="50" s="1"/>
  <c r="L15" i="68"/>
  <c r="K16" i="68"/>
  <c r="L16" i="68"/>
  <c r="BF14" i="48"/>
  <c r="BE20" i="50"/>
  <c r="K17" i="68"/>
  <c r="L17" i="68"/>
  <c r="K18" i="68"/>
  <c r="L18" i="68"/>
  <c r="K19" i="68"/>
  <c r="BF17" i="48"/>
  <c r="BE25" i="50" s="1"/>
  <c r="L19" i="68"/>
  <c r="K20" i="68"/>
  <c r="L20" i="68"/>
  <c r="BF18" i="48"/>
  <c r="BE26" i="50"/>
  <c r="K21" i="68"/>
  <c r="L21" i="68"/>
  <c r="K22" i="68"/>
  <c r="BF20" i="48"/>
  <c r="BE28" i="50" s="1"/>
  <c r="L22" i="68"/>
  <c r="K23" i="68"/>
  <c r="L23" i="68"/>
  <c r="K24" i="68"/>
  <c r="BF22" i="48"/>
  <c r="BE30" i="50"/>
  <c r="L24" i="68"/>
  <c r="K25" i="68"/>
  <c r="L25" i="68"/>
  <c r="K26" i="68"/>
  <c r="BF24" i="48"/>
  <c r="L26" i="68"/>
  <c r="K27" i="68"/>
  <c r="BF25" i="48"/>
  <c r="L27" i="68"/>
  <c r="K28" i="68"/>
  <c r="BF26" i="48"/>
  <c r="BE36" i="50"/>
  <c r="L28" i="68"/>
  <c r="K29" i="68"/>
  <c r="L29" i="68"/>
  <c r="K30" i="68"/>
  <c r="L30" i="68"/>
  <c r="BF28" i="48"/>
  <c r="K31" i="68"/>
  <c r="BF29" i="48"/>
  <c r="L31" i="68"/>
  <c r="K32" i="68"/>
  <c r="L32" i="68"/>
  <c r="K33" i="68"/>
  <c r="BF31" i="48"/>
  <c r="L33" i="68"/>
  <c r="K34" i="68"/>
  <c r="L34" i="68"/>
  <c r="K35" i="68"/>
  <c r="BF33" i="48"/>
  <c r="BE50" i="50"/>
  <c r="L35" i="68"/>
  <c r="K36" i="68"/>
  <c r="L36" i="68"/>
  <c r="K37" i="68"/>
  <c r="L37" i="68"/>
  <c r="K38" i="68"/>
  <c r="BF36" i="48"/>
  <c r="L38" i="68"/>
  <c r="K39" i="68"/>
  <c r="L39" i="68"/>
  <c r="K40" i="68"/>
  <c r="L40" i="68"/>
  <c r="K41" i="68"/>
  <c r="BF39" i="48"/>
  <c r="L41" i="68"/>
  <c r="K43" i="68"/>
  <c r="L43" i="68"/>
  <c r="K44" i="68"/>
  <c r="BF42" i="48"/>
  <c r="L44" i="68"/>
  <c r="K45" i="68"/>
  <c r="L45" i="68"/>
  <c r="BF43" i="48"/>
  <c r="BE69" i="50"/>
  <c r="K5" i="67"/>
  <c r="BE3" i="48"/>
  <c r="L5" i="67"/>
  <c r="K6" i="67"/>
  <c r="L6" i="67"/>
  <c r="K7" i="67"/>
  <c r="BE5" i="48"/>
  <c r="BD7" i="50"/>
  <c r="L7" i="67"/>
  <c r="K8" i="67"/>
  <c r="BE6" i="48"/>
  <c r="BD8" i="50"/>
  <c r="L8" i="67"/>
  <c r="K9" i="67"/>
  <c r="L9" i="67"/>
  <c r="BE7" i="48"/>
  <c r="BD9" i="50"/>
  <c r="K11" i="67"/>
  <c r="BE9" i="48"/>
  <c r="L11" i="67"/>
  <c r="K13" i="67"/>
  <c r="L13" i="67"/>
  <c r="BE11" i="48"/>
  <c r="BD15" i="50"/>
  <c r="K14" i="67"/>
  <c r="BE12" i="48"/>
  <c r="L14" i="67"/>
  <c r="K15" i="67"/>
  <c r="L15" i="67"/>
  <c r="K16" i="67"/>
  <c r="BE14" i="48"/>
  <c r="BD20" i="50"/>
  <c r="L16" i="67"/>
  <c r="K17" i="67"/>
  <c r="L17" i="67"/>
  <c r="K18" i="67"/>
  <c r="BE16" i="48"/>
  <c r="BD23" i="50"/>
  <c r="L18" i="67"/>
  <c r="K19" i="67"/>
  <c r="L19" i="67"/>
  <c r="K20" i="67"/>
  <c r="L20" i="67"/>
  <c r="K21" i="67"/>
  <c r="BE19" i="48"/>
  <c r="BD27" i="50" s="1"/>
  <c r="L21" i="67"/>
  <c r="K22" i="67"/>
  <c r="L22" i="67"/>
  <c r="K23" i="67"/>
  <c r="L23" i="67"/>
  <c r="BE21" i="48"/>
  <c r="BD29" i="50"/>
  <c r="K24" i="67"/>
  <c r="L24" i="67"/>
  <c r="BE22" i="48"/>
  <c r="BD30" i="50" s="1"/>
  <c r="K25" i="67"/>
  <c r="L25" i="67"/>
  <c r="K26" i="67"/>
  <c r="BE24" i="48"/>
  <c r="L26" i="67"/>
  <c r="K27" i="67"/>
  <c r="BE25" i="48"/>
  <c r="L27" i="67"/>
  <c r="K28" i="67"/>
  <c r="L28" i="67"/>
  <c r="BE26" i="48"/>
  <c r="BD36" i="50" s="1"/>
  <c r="K29" i="67"/>
  <c r="BE27" i="48"/>
  <c r="L29" i="67"/>
  <c r="K30" i="67"/>
  <c r="BE28" i="48"/>
  <c r="L30" i="67"/>
  <c r="K31" i="67"/>
  <c r="BE29" i="48"/>
  <c r="L31" i="67"/>
  <c r="K32" i="67"/>
  <c r="L32" i="67"/>
  <c r="K33" i="67"/>
  <c r="BE31" i="48"/>
  <c r="L33" i="67"/>
  <c r="K34" i="67"/>
  <c r="BE32" i="48"/>
  <c r="L34" i="67"/>
  <c r="K35" i="67"/>
  <c r="BE33" i="48"/>
  <c r="BD50" i="50"/>
  <c r="L35" i="67"/>
  <c r="K36" i="67"/>
  <c r="BE34" i="48"/>
  <c r="L36" i="67"/>
  <c r="K37" i="67"/>
  <c r="L37" i="67"/>
  <c r="K38" i="67"/>
  <c r="L38" i="67"/>
  <c r="K39" i="67"/>
  <c r="BE37" i="48"/>
  <c r="L39" i="67"/>
  <c r="K40" i="67"/>
  <c r="BE38" i="48"/>
  <c r="BD59" i="50" s="1"/>
  <c r="L40" i="67"/>
  <c r="K41" i="67"/>
  <c r="L41" i="67"/>
  <c r="K43" i="67"/>
  <c r="BE41" i="48"/>
  <c r="L43" i="67"/>
  <c r="K44" i="67"/>
  <c r="BE42" i="48"/>
  <c r="L44" i="67"/>
  <c r="K45" i="67"/>
  <c r="L45" i="67"/>
  <c r="BE43" i="48"/>
  <c r="BD69" i="50"/>
  <c r="K5" i="66"/>
  <c r="L5" i="66"/>
  <c r="K6" i="66"/>
  <c r="BD4" i="48"/>
  <c r="BC5" i="50" s="1"/>
  <c r="L6" i="66"/>
  <c r="K7" i="66"/>
  <c r="L7" i="66"/>
  <c r="BD5" i="48"/>
  <c r="BC7" i="50" s="1"/>
  <c r="K8" i="66"/>
  <c r="BD6" i="48"/>
  <c r="BC8" i="50" s="1"/>
  <c r="L8" i="66"/>
  <c r="K9" i="66"/>
  <c r="BD7" i="48"/>
  <c r="BC9" i="50" s="1"/>
  <c r="L9" i="66"/>
  <c r="K11" i="66"/>
  <c r="L11" i="66"/>
  <c r="BD9" i="48"/>
  <c r="K13" i="66"/>
  <c r="L13" i="66"/>
  <c r="BD11" i="48"/>
  <c r="BC15" i="50" s="1"/>
  <c r="K14" i="66"/>
  <c r="BD12" i="48"/>
  <c r="L14" i="66"/>
  <c r="K15" i="66"/>
  <c r="L15" i="66"/>
  <c r="BD13" i="48"/>
  <c r="BC18" i="50" s="1"/>
  <c r="K16" i="66"/>
  <c r="BD14" i="48"/>
  <c r="BC20" i="50" s="1"/>
  <c r="L16" i="66"/>
  <c r="K17" i="66"/>
  <c r="BD15" i="48"/>
  <c r="L17" i="66"/>
  <c r="K18" i="66"/>
  <c r="L18" i="66"/>
  <c r="K19" i="66"/>
  <c r="BD17" i="48"/>
  <c r="BC24" i="50" s="1"/>
  <c r="L19" i="66"/>
  <c r="K20" i="66"/>
  <c r="L20" i="66"/>
  <c r="BD18" i="48"/>
  <c r="BC26" i="50" s="1"/>
  <c r="K21" i="66"/>
  <c r="BD19" i="48"/>
  <c r="BC27" i="50"/>
  <c r="L21" i="66"/>
  <c r="K22" i="66"/>
  <c r="BD20" i="48"/>
  <c r="BC28" i="50" s="1"/>
  <c r="L22" i="66"/>
  <c r="K23" i="66"/>
  <c r="L23" i="66"/>
  <c r="K24" i="66"/>
  <c r="BD22" i="48"/>
  <c r="BC30" i="50" s="1"/>
  <c r="L24" i="66"/>
  <c r="K25" i="66"/>
  <c r="BD23" i="48"/>
  <c r="BC31" i="50"/>
  <c r="L25" i="66"/>
  <c r="K26" i="66"/>
  <c r="BD24" i="48"/>
  <c r="L26" i="66"/>
  <c r="K27" i="66"/>
  <c r="BD25" i="48"/>
  <c r="L27" i="66"/>
  <c r="K28" i="66"/>
  <c r="BD26" i="48"/>
  <c r="BC36" i="50"/>
  <c r="L28" i="66"/>
  <c r="K29" i="66"/>
  <c r="BD27" i="48"/>
  <c r="L29" i="66"/>
  <c r="K30" i="66"/>
  <c r="BD28" i="48"/>
  <c r="L30" i="66"/>
  <c r="K31" i="66"/>
  <c r="L31" i="66"/>
  <c r="BD29" i="48"/>
  <c r="K32" i="66"/>
  <c r="BD30" i="48"/>
  <c r="L32" i="66"/>
  <c r="K33" i="66"/>
  <c r="L33" i="66"/>
  <c r="K34" i="66"/>
  <c r="L34" i="66"/>
  <c r="K35" i="66"/>
  <c r="L35" i="66"/>
  <c r="BD33" i="48"/>
  <c r="BC50" i="50" s="1"/>
  <c r="K36" i="66"/>
  <c r="BD34" i="48"/>
  <c r="L36" i="66"/>
  <c r="K37" i="66"/>
  <c r="BD35" i="48"/>
  <c r="L37" i="66"/>
  <c r="K38" i="66"/>
  <c r="BD36" i="48"/>
  <c r="L38" i="66"/>
  <c r="K39" i="66"/>
  <c r="BD37" i="48"/>
  <c r="L39" i="66"/>
  <c r="K40" i="66"/>
  <c r="L40" i="66"/>
  <c r="K41" i="66"/>
  <c r="BD39" i="48"/>
  <c r="L41" i="66"/>
  <c r="K43" i="66"/>
  <c r="L43" i="66"/>
  <c r="BD41" i="48"/>
  <c r="K44" i="66"/>
  <c r="BD42" i="48"/>
  <c r="L44" i="66"/>
  <c r="K45" i="66"/>
  <c r="BD43" i="48"/>
  <c r="BC69" i="50" s="1"/>
  <c r="L45" i="66"/>
  <c r="K5" i="64"/>
  <c r="BB3" i="48"/>
  <c r="L5" i="64"/>
  <c r="K6" i="64"/>
  <c r="L6" i="64"/>
  <c r="K7" i="64"/>
  <c r="L7" i="64"/>
  <c r="BB5" i="48"/>
  <c r="BA7" i="50" s="1"/>
  <c r="K8" i="64"/>
  <c r="BB6" i="48"/>
  <c r="BA8" i="50"/>
  <c r="L8" i="64"/>
  <c r="K9" i="64"/>
  <c r="L9" i="64"/>
  <c r="K11" i="64"/>
  <c r="L11" i="64"/>
  <c r="BB9" i="48"/>
  <c r="K13" i="64"/>
  <c r="BB11" i="48"/>
  <c r="BA15" i="50" s="1"/>
  <c r="L13" i="64"/>
  <c r="K14" i="64"/>
  <c r="BB12" i="48"/>
  <c r="L14" i="64"/>
  <c r="K15" i="64"/>
  <c r="L15" i="64"/>
  <c r="K16" i="64"/>
  <c r="L16" i="64"/>
  <c r="K17" i="64"/>
  <c r="BB15" i="48"/>
  <c r="L17" i="64"/>
  <c r="K18" i="64"/>
  <c r="L18" i="64"/>
  <c r="K19" i="64"/>
  <c r="BB17" i="48"/>
  <c r="BA25" i="50" s="1"/>
  <c r="L19" i="64"/>
  <c r="K20" i="64"/>
  <c r="L20" i="64"/>
  <c r="BB18" i="48"/>
  <c r="BA26" i="50" s="1"/>
  <c r="K21" i="64"/>
  <c r="L21" i="64"/>
  <c r="K22" i="64"/>
  <c r="BB20" i="48"/>
  <c r="BA28" i="50" s="1"/>
  <c r="L22" i="64"/>
  <c r="K23" i="64"/>
  <c r="BB21" i="48"/>
  <c r="BA29" i="50"/>
  <c r="L23" i="64"/>
  <c r="K24" i="64"/>
  <c r="L24" i="64"/>
  <c r="K25" i="64"/>
  <c r="L25" i="64"/>
  <c r="BB23" i="48"/>
  <c r="BA31" i="50" s="1"/>
  <c r="K26" i="64"/>
  <c r="BB24" i="48"/>
  <c r="L26" i="64"/>
  <c r="K27" i="64"/>
  <c r="BB25" i="48"/>
  <c r="L27" i="64"/>
  <c r="K28" i="64"/>
  <c r="BB26" i="48"/>
  <c r="L28" i="64"/>
  <c r="K29" i="64"/>
  <c r="L29" i="64"/>
  <c r="BB27" i="48"/>
  <c r="K30" i="64"/>
  <c r="L30" i="64"/>
  <c r="K31" i="64"/>
  <c r="L31" i="64"/>
  <c r="K32" i="64"/>
  <c r="L32" i="64"/>
  <c r="BB30" i="48"/>
  <c r="K33" i="64"/>
  <c r="BB31" i="48"/>
  <c r="L33" i="64"/>
  <c r="K34" i="64"/>
  <c r="BB32" i="48"/>
  <c r="L34" i="64"/>
  <c r="K35" i="64"/>
  <c r="BB33" i="48"/>
  <c r="BA50" i="50"/>
  <c r="L35" i="64"/>
  <c r="K36" i="64"/>
  <c r="BB34" i="48"/>
  <c r="L36" i="64"/>
  <c r="K37" i="64"/>
  <c r="L37" i="64"/>
  <c r="BB35" i="48"/>
  <c r="K38" i="64"/>
  <c r="L38" i="64"/>
  <c r="K39" i="64"/>
  <c r="BB37" i="48"/>
  <c r="L39" i="64"/>
  <c r="K40" i="64"/>
  <c r="BB38" i="48"/>
  <c r="BA59" i="50"/>
  <c r="L40" i="64"/>
  <c r="K41" i="64"/>
  <c r="L41" i="64"/>
  <c r="K43" i="64"/>
  <c r="BB41" i="48"/>
  <c r="L43" i="64"/>
  <c r="K44" i="64"/>
  <c r="BB42" i="48"/>
  <c r="L44" i="64"/>
  <c r="K45" i="64"/>
  <c r="BB43" i="48"/>
  <c r="BA69" i="50"/>
  <c r="L45" i="64"/>
  <c r="K5" i="62"/>
  <c r="K6" i="62"/>
  <c r="K7" i="62"/>
  <c r="K8" i="62"/>
  <c r="K9" i="62"/>
  <c r="K11" i="62"/>
  <c r="K13" i="62"/>
  <c r="K14" i="62"/>
  <c r="K15" i="62"/>
  <c r="K16" i="62"/>
  <c r="K17" i="62"/>
  <c r="K18" i="62"/>
  <c r="K19" i="62"/>
  <c r="K20" i="62"/>
  <c r="K21" i="62"/>
  <c r="K22" i="62"/>
  <c r="K24" i="62"/>
  <c r="K25" i="62"/>
  <c r="K26" i="62"/>
  <c r="K27" i="62"/>
  <c r="K28" i="62"/>
  <c r="L29" i="62"/>
  <c r="L30" i="62"/>
  <c r="L31" i="62"/>
  <c r="L32" i="62"/>
  <c r="L33" i="62"/>
  <c r="L34" i="62"/>
  <c r="K35" i="62"/>
  <c r="K36" i="62"/>
  <c r="K37" i="62"/>
  <c r="L38" i="62"/>
  <c r="K39" i="62"/>
  <c r="K40" i="62"/>
  <c r="K41" i="62"/>
  <c r="L43" i="62"/>
  <c r="L44" i="62"/>
  <c r="L45" i="62"/>
  <c r="K5" i="63"/>
  <c r="K6" i="63"/>
  <c r="K7" i="63"/>
  <c r="K8" i="63"/>
  <c r="K9" i="63"/>
  <c r="K11" i="63"/>
  <c r="K13" i="63"/>
  <c r="K14" i="63"/>
  <c r="K15" i="63"/>
  <c r="K16" i="63"/>
  <c r="K17" i="63"/>
  <c r="K18" i="63"/>
  <c r="K19" i="63"/>
  <c r="K20" i="63"/>
  <c r="K21" i="63"/>
  <c r="K25" i="63"/>
  <c r="L26" i="63"/>
  <c r="L27" i="63"/>
  <c r="K28" i="63"/>
  <c r="L29" i="63"/>
  <c r="L30" i="63"/>
  <c r="L31" i="63"/>
  <c r="L32" i="63"/>
  <c r="L33" i="63"/>
  <c r="K34" i="63"/>
  <c r="K35" i="63"/>
  <c r="K36" i="63"/>
  <c r="K37" i="63"/>
  <c r="L38" i="63"/>
  <c r="K39" i="63"/>
  <c r="K40" i="63"/>
  <c r="K41" i="63"/>
  <c r="L44" i="63"/>
  <c r="L45" i="63"/>
  <c r="K5" i="61"/>
  <c r="K6" i="61"/>
  <c r="K7" i="61"/>
  <c r="K8" i="61"/>
  <c r="K9" i="61"/>
  <c r="K11" i="61"/>
  <c r="K13" i="61"/>
  <c r="K14" i="61"/>
  <c r="K16" i="61"/>
  <c r="K17" i="61"/>
  <c r="K18" i="61"/>
  <c r="L19" i="61"/>
  <c r="K20" i="61"/>
  <c r="K25" i="61"/>
  <c r="L26" i="61"/>
  <c r="L27" i="61"/>
  <c r="K28" i="61"/>
  <c r="L29" i="61"/>
  <c r="L30" i="61"/>
  <c r="L31" i="61"/>
  <c r="L32" i="61"/>
  <c r="L33" i="61"/>
  <c r="L34" i="61"/>
  <c r="K35" i="61"/>
  <c r="K36" i="61"/>
  <c r="L37" i="61"/>
  <c r="L38" i="61"/>
  <c r="K39" i="61"/>
  <c r="K40" i="61"/>
  <c r="K41" i="61"/>
  <c r="K43" i="61"/>
  <c r="L44" i="61"/>
  <c r="L45" i="61"/>
  <c r="K5" i="60"/>
  <c r="K6" i="60"/>
  <c r="K7" i="60"/>
  <c r="K8" i="60"/>
  <c r="K9" i="60"/>
  <c r="K11" i="60"/>
  <c r="K13" i="60"/>
  <c r="K14" i="60"/>
  <c r="K15" i="60"/>
  <c r="K17" i="60"/>
  <c r="K18" i="60"/>
  <c r="L19" i="60"/>
  <c r="K20" i="60"/>
  <c r="K25" i="60"/>
  <c r="K26" i="60"/>
  <c r="K27" i="60"/>
  <c r="K28" i="60"/>
  <c r="K29" i="60"/>
  <c r="K30" i="60"/>
  <c r="K31" i="60"/>
  <c r="K32" i="60"/>
  <c r="K33" i="60"/>
  <c r="K34" i="60"/>
  <c r="K35" i="60"/>
  <c r="K36" i="60"/>
  <c r="L37" i="60"/>
  <c r="L38" i="60"/>
  <c r="K39" i="60"/>
  <c r="K40" i="60"/>
  <c r="K41" i="60"/>
  <c r="K43" i="60"/>
  <c r="K44" i="60"/>
  <c r="L45" i="60"/>
  <c r="K5" i="59"/>
  <c r="K6" i="59"/>
  <c r="K7" i="59"/>
  <c r="K8" i="59"/>
  <c r="L11" i="59"/>
  <c r="L14" i="59"/>
  <c r="K15" i="59"/>
  <c r="K17" i="59"/>
  <c r="K18" i="59"/>
  <c r="K19" i="59"/>
  <c r="K20" i="59"/>
  <c r="K25" i="59"/>
  <c r="L26" i="59"/>
  <c r="L27" i="59"/>
  <c r="K28" i="59"/>
  <c r="L29" i="59"/>
  <c r="L30" i="59"/>
  <c r="L31" i="59"/>
  <c r="L32" i="59"/>
  <c r="L33" i="59"/>
  <c r="L34" i="59"/>
  <c r="K35" i="59"/>
  <c r="K36" i="59"/>
  <c r="L38" i="59"/>
  <c r="K39" i="59"/>
  <c r="K40" i="59"/>
  <c r="K41" i="59"/>
  <c r="K43" i="59"/>
  <c r="L44" i="59"/>
  <c r="K5" i="58"/>
  <c r="K6" i="58"/>
  <c r="K7" i="58"/>
  <c r="K8" i="58"/>
  <c r="K9" i="58"/>
  <c r="L11" i="58"/>
  <c r="K14" i="58"/>
  <c r="K15" i="58"/>
  <c r="K17" i="58"/>
  <c r="K18" i="58"/>
  <c r="K19" i="58"/>
  <c r="K20" i="58"/>
  <c r="K25" i="58"/>
  <c r="L26" i="58"/>
  <c r="L27" i="58"/>
  <c r="K28" i="58"/>
  <c r="L29" i="58"/>
  <c r="L30" i="58"/>
  <c r="L31" i="58"/>
  <c r="L32" i="58"/>
  <c r="L33" i="58"/>
  <c r="L34" i="58"/>
  <c r="K35" i="58"/>
  <c r="K36" i="58"/>
  <c r="K38" i="58"/>
  <c r="L38" i="58"/>
  <c r="K39" i="58"/>
  <c r="K40" i="58"/>
  <c r="L41" i="58"/>
  <c r="K43" i="58"/>
  <c r="L44" i="58"/>
  <c r="L5" i="57"/>
  <c r="K6" i="57"/>
  <c r="K7" i="57"/>
  <c r="K8" i="57"/>
  <c r="K9" i="57"/>
  <c r="L11" i="57"/>
  <c r="L14" i="57"/>
  <c r="K15" i="57"/>
  <c r="K16" i="57"/>
  <c r="L17" i="57"/>
  <c r="K18" i="57"/>
  <c r="K19" i="57"/>
  <c r="K20" i="57"/>
  <c r="K24" i="57"/>
  <c r="K25" i="57"/>
  <c r="L26" i="57"/>
  <c r="L27" i="57"/>
  <c r="K28" i="57"/>
  <c r="K29" i="57"/>
  <c r="L30" i="57"/>
  <c r="L31" i="57"/>
  <c r="L32" i="57"/>
  <c r="L33" i="57"/>
  <c r="L34" i="57"/>
  <c r="K35" i="57"/>
  <c r="K36" i="57"/>
  <c r="L38" i="57"/>
  <c r="K39" i="57"/>
  <c r="K40" i="57"/>
  <c r="L41" i="57"/>
  <c r="K43" i="57"/>
  <c r="L44" i="57"/>
  <c r="K5" i="56"/>
  <c r="K6" i="56"/>
  <c r="K7" i="56"/>
  <c r="K8" i="56"/>
  <c r="K9" i="56"/>
  <c r="K10" i="56"/>
  <c r="L11" i="56"/>
  <c r="K13" i="56"/>
  <c r="K14" i="56"/>
  <c r="K15" i="56"/>
  <c r="K16" i="56"/>
  <c r="K17" i="56"/>
  <c r="K18" i="56"/>
  <c r="K19" i="56"/>
  <c r="K20" i="56"/>
  <c r="K21" i="56"/>
  <c r="K24" i="56"/>
  <c r="K25" i="56"/>
  <c r="L26" i="56"/>
  <c r="K27" i="56"/>
  <c r="K28" i="56"/>
  <c r="L29" i="56"/>
  <c r="K30" i="56"/>
  <c r="L31" i="56"/>
  <c r="L32" i="56"/>
  <c r="L33" i="56"/>
  <c r="L34" i="56"/>
  <c r="K35" i="56"/>
  <c r="L36" i="56"/>
  <c r="K37" i="56"/>
  <c r="K38" i="56"/>
  <c r="K39" i="56"/>
  <c r="K40" i="56"/>
  <c r="L41" i="56"/>
  <c r="K43" i="56"/>
  <c r="L44" i="56"/>
  <c r="K5" i="55"/>
  <c r="K6" i="55"/>
  <c r="K7" i="55"/>
  <c r="K8" i="55"/>
  <c r="K9" i="55"/>
  <c r="L11" i="55"/>
  <c r="K13" i="55"/>
  <c r="K14" i="55"/>
  <c r="L15" i="55"/>
  <c r="K16" i="55"/>
  <c r="L17" i="55"/>
  <c r="K18" i="55"/>
  <c r="K19" i="55"/>
  <c r="K20" i="55"/>
  <c r="K21" i="55"/>
  <c r="K22" i="55"/>
  <c r="K23" i="55"/>
  <c r="K24" i="55"/>
  <c r="K25" i="55"/>
  <c r="K26" i="55"/>
  <c r="L26" i="55"/>
  <c r="K27" i="55"/>
  <c r="L27" i="55"/>
  <c r="K28" i="55"/>
  <c r="L29" i="55"/>
  <c r="K30" i="55"/>
  <c r="L31" i="55"/>
  <c r="L32" i="55"/>
  <c r="L33" i="55"/>
  <c r="L34" i="55"/>
  <c r="K35" i="55"/>
  <c r="L36" i="55"/>
  <c r="L37" i="55"/>
  <c r="L38" i="55"/>
  <c r="K39" i="55"/>
  <c r="L41" i="55"/>
  <c r="K43" i="55"/>
  <c r="L44" i="55"/>
  <c r="L5" i="45"/>
  <c r="K6" i="45"/>
  <c r="K8" i="45"/>
  <c r="K9" i="45"/>
  <c r="L11" i="45"/>
  <c r="K14" i="45"/>
  <c r="K15" i="45"/>
  <c r="K17" i="45"/>
  <c r="K18" i="45"/>
  <c r="K19" i="45"/>
  <c r="K20" i="45"/>
  <c r="K25" i="45"/>
  <c r="K26" i="45"/>
  <c r="L27" i="45"/>
  <c r="K28" i="45"/>
  <c r="K29" i="45"/>
  <c r="L30" i="45"/>
  <c r="L31" i="45"/>
  <c r="K32" i="45"/>
  <c r="L33" i="45"/>
  <c r="L34" i="45"/>
  <c r="K35" i="45"/>
  <c r="L36" i="45"/>
  <c r="L37" i="45"/>
  <c r="L38" i="45"/>
  <c r="K39" i="45"/>
  <c r="K40" i="45"/>
  <c r="K41" i="45"/>
  <c r="L43" i="45"/>
  <c r="L44" i="45"/>
  <c r="K5" i="44"/>
  <c r="K6" i="44"/>
  <c r="K7" i="44"/>
  <c r="K8" i="44"/>
  <c r="K9" i="44"/>
  <c r="L11" i="44"/>
  <c r="K15" i="44"/>
  <c r="K17" i="44"/>
  <c r="K18" i="44"/>
  <c r="K19" i="44"/>
  <c r="K20" i="44"/>
  <c r="K25" i="44"/>
  <c r="L26" i="44"/>
  <c r="L27" i="44"/>
  <c r="K28" i="44"/>
  <c r="K29" i="44"/>
  <c r="L30" i="44"/>
  <c r="L31" i="44"/>
  <c r="K32" i="44"/>
  <c r="L33" i="44"/>
  <c r="L34" i="44"/>
  <c r="K35" i="44"/>
  <c r="K36" i="44"/>
  <c r="K37" i="44"/>
  <c r="L38" i="44"/>
  <c r="K39" i="44"/>
  <c r="K40" i="44"/>
  <c r="K41" i="44"/>
  <c r="K43" i="44"/>
  <c r="L44" i="44"/>
  <c r="K5" i="43"/>
  <c r="K6" i="43"/>
  <c r="K7" i="43"/>
  <c r="K8" i="43"/>
  <c r="K9" i="43"/>
  <c r="L11" i="43"/>
  <c r="L14" i="43"/>
  <c r="K15" i="43"/>
  <c r="L17" i="43"/>
  <c r="K18" i="43"/>
  <c r="K19" i="43"/>
  <c r="K20" i="43"/>
  <c r="K25" i="43"/>
  <c r="L26" i="43"/>
  <c r="L27" i="43"/>
  <c r="K28" i="43"/>
  <c r="L29" i="43"/>
  <c r="L30" i="43"/>
  <c r="L31" i="43"/>
  <c r="K32" i="43"/>
  <c r="L33" i="43"/>
  <c r="L34" i="43"/>
  <c r="K35" i="43"/>
  <c r="K36" i="43"/>
  <c r="L37" i="43"/>
  <c r="L38" i="43"/>
  <c r="K39" i="43"/>
  <c r="L40" i="43"/>
  <c r="L41" i="43"/>
  <c r="L43" i="43"/>
  <c r="L44" i="43"/>
  <c r="K5" i="40"/>
  <c r="K6" i="40"/>
  <c r="K7" i="40"/>
  <c r="K8" i="40"/>
  <c r="K9" i="40"/>
  <c r="L11" i="40"/>
  <c r="L14" i="40"/>
  <c r="K15" i="40"/>
  <c r="L17" i="40"/>
  <c r="K18" i="40"/>
  <c r="K19" i="40"/>
  <c r="K20" i="40"/>
  <c r="K21" i="40"/>
  <c r="K24" i="40"/>
  <c r="K25" i="40"/>
  <c r="L26" i="40"/>
  <c r="L27" i="40"/>
  <c r="K28" i="40"/>
  <c r="L29" i="40"/>
  <c r="L30" i="40"/>
  <c r="L31" i="40"/>
  <c r="K32" i="40"/>
  <c r="L33" i="40"/>
  <c r="K34" i="40"/>
  <c r="K35" i="40"/>
  <c r="L36" i="40"/>
  <c r="L37" i="40"/>
  <c r="L38" i="40"/>
  <c r="K39" i="40"/>
  <c r="K40" i="40"/>
  <c r="L41" i="40"/>
  <c r="L43" i="40"/>
  <c r="L44" i="40"/>
  <c r="K5" i="42"/>
  <c r="K6" i="42"/>
  <c r="K7" i="42"/>
  <c r="K8" i="42"/>
  <c r="K9" i="42"/>
  <c r="L11" i="42"/>
  <c r="L14" i="42"/>
  <c r="K15" i="42"/>
  <c r="K16" i="42"/>
  <c r="K17" i="42"/>
  <c r="K18" i="42"/>
  <c r="K19" i="42"/>
  <c r="K20" i="42"/>
  <c r="K21" i="42"/>
  <c r="K24" i="42"/>
  <c r="K25" i="42"/>
  <c r="L26" i="42"/>
  <c r="L27" i="42"/>
  <c r="K28" i="42"/>
  <c r="L29" i="42"/>
  <c r="L30" i="42"/>
  <c r="K31" i="42"/>
  <c r="L32" i="42"/>
  <c r="L33" i="42"/>
  <c r="L34" i="42"/>
  <c r="K35" i="42"/>
  <c r="K36" i="42"/>
  <c r="L37" i="42"/>
  <c r="L38" i="42"/>
  <c r="K39" i="42"/>
  <c r="K40" i="42"/>
  <c r="L41" i="42"/>
  <c r="L43" i="42"/>
  <c r="L44" i="42"/>
  <c r="K5" i="39"/>
  <c r="K6" i="39"/>
  <c r="K7" i="39"/>
  <c r="K8" i="39"/>
  <c r="K9" i="39"/>
  <c r="K11" i="39"/>
  <c r="K13" i="39"/>
  <c r="L14" i="39"/>
  <c r="K15" i="39"/>
  <c r="K16" i="39"/>
  <c r="K17" i="39"/>
  <c r="K18" i="39"/>
  <c r="K19" i="39"/>
  <c r="K20" i="39"/>
  <c r="K21" i="39"/>
  <c r="K22" i="39"/>
  <c r="K23" i="39"/>
  <c r="K24" i="39"/>
  <c r="K25" i="39"/>
  <c r="L26" i="39"/>
  <c r="L27" i="39"/>
  <c r="K28" i="39"/>
  <c r="L29" i="39"/>
  <c r="L30" i="39"/>
  <c r="L31" i="39"/>
  <c r="K32" i="39"/>
  <c r="L33" i="39"/>
  <c r="L34" i="39"/>
  <c r="K35" i="39"/>
  <c r="L36" i="39"/>
  <c r="L37" i="39"/>
  <c r="K38" i="39"/>
  <c r="K39" i="39"/>
  <c r="K40" i="39"/>
  <c r="L41" i="39"/>
  <c r="L43" i="39"/>
  <c r="L44" i="39"/>
  <c r="K5" i="37"/>
  <c r="A6" i="37"/>
  <c r="K6" i="37"/>
  <c r="A7" i="37"/>
  <c r="A8" i="37"/>
  <c r="A9" i="37"/>
  <c r="A10" i="37"/>
  <c r="A11" i="37"/>
  <c r="A12" i="37"/>
  <c r="A13" i="37"/>
  <c r="A14" i="37"/>
  <c r="A15" i="37"/>
  <c r="A16" i="37"/>
  <c r="A17" i="37"/>
  <c r="A18" i="37"/>
  <c r="A19" i="37"/>
  <c r="A20" i="37"/>
  <c r="A21" i="37"/>
  <c r="A22" i="37"/>
  <c r="A23" i="37"/>
  <c r="A24" i="37"/>
  <c r="A25" i="37"/>
  <c r="A26" i="37"/>
  <c r="A27" i="37"/>
  <c r="A28" i="37"/>
  <c r="A29" i="37"/>
  <c r="A30" i="37"/>
  <c r="A31" i="37"/>
  <c r="A32" i="37"/>
  <c r="A33" i="37"/>
  <c r="A34" i="37"/>
  <c r="A35" i="37"/>
  <c r="A36" i="37"/>
  <c r="A37" i="37"/>
  <c r="A38" i="37"/>
  <c r="A39" i="37"/>
  <c r="A40" i="37"/>
  <c r="A41" i="37"/>
  <c r="A42" i="37"/>
  <c r="A43" i="37"/>
  <c r="A44" i="37"/>
  <c r="K7" i="37"/>
  <c r="K8" i="37"/>
  <c r="K9" i="37"/>
  <c r="K11" i="37"/>
  <c r="K13" i="37"/>
  <c r="K14" i="37"/>
  <c r="K15" i="37"/>
  <c r="K16" i="37"/>
  <c r="L17" i="37"/>
  <c r="K18" i="37"/>
  <c r="K19" i="37"/>
  <c r="K20" i="37"/>
  <c r="K21" i="37"/>
  <c r="K22" i="37"/>
  <c r="K23" i="37"/>
  <c r="K24" i="37"/>
  <c r="K25" i="37"/>
  <c r="L26" i="37"/>
  <c r="L27" i="37"/>
  <c r="K28" i="37"/>
  <c r="L29" i="37"/>
  <c r="L30" i="37"/>
  <c r="L31" i="37"/>
  <c r="K32" i="37"/>
  <c r="L33" i="37"/>
  <c r="L34" i="37"/>
  <c r="K35" i="37"/>
  <c r="L36" i="37"/>
  <c r="L37" i="37"/>
  <c r="K38" i="37"/>
  <c r="K39" i="37"/>
  <c r="K40" i="37"/>
  <c r="K41" i="37"/>
  <c r="L43" i="37"/>
  <c r="L44" i="37"/>
  <c r="K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K6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K7" i="35"/>
  <c r="K8" i="35"/>
  <c r="K9" i="35"/>
  <c r="K11" i="35"/>
  <c r="K13" i="35"/>
  <c r="L14" i="35"/>
  <c r="K15" i="35"/>
  <c r="K16" i="35"/>
  <c r="K17" i="35"/>
  <c r="K18" i="35"/>
  <c r="L19" i="35"/>
  <c r="K20" i="35"/>
  <c r="K21" i="35"/>
  <c r="K22" i="35"/>
  <c r="K23" i="35"/>
  <c r="K24" i="35"/>
  <c r="K25" i="35"/>
  <c r="L26" i="35"/>
  <c r="L27" i="35"/>
  <c r="K28" i="35"/>
  <c r="L29" i="35"/>
  <c r="L30" i="35"/>
  <c r="L31" i="35"/>
  <c r="L33" i="35"/>
  <c r="L34" i="35"/>
  <c r="K35" i="35"/>
  <c r="K36" i="35"/>
  <c r="L37" i="35"/>
  <c r="L38" i="35"/>
  <c r="L39" i="35"/>
  <c r="K40" i="35"/>
  <c r="K41" i="35"/>
  <c r="L43" i="35"/>
  <c r="L44" i="35"/>
  <c r="K5" i="34"/>
  <c r="A6" i="34"/>
  <c r="A7" i="34"/>
  <c r="A8" i="34"/>
  <c r="A9" i="34"/>
  <c r="A10" i="34"/>
  <c r="A11" i="34"/>
  <c r="A12" i="34"/>
  <c r="A13" i="34"/>
  <c r="A14" i="34"/>
  <c r="A15" i="34"/>
  <c r="A16" i="34"/>
  <c r="A17" i="34"/>
  <c r="A18" i="34"/>
  <c r="A19" i="34"/>
  <c r="A20" i="34"/>
  <c r="A21" i="34"/>
  <c r="A22" i="34"/>
  <c r="A23" i="34"/>
  <c r="A24" i="34"/>
  <c r="A25" i="34"/>
  <c r="A26" i="34"/>
  <c r="A27" i="34"/>
  <c r="A28" i="34"/>
  <c r="A29" i="34"/>
  <c r="A30" i="34"/>
  <c r="A31" i="34"/>
  <c r="A32" i="34"/>
  <c r="A33" i="34"/>
  <c r="A34" i="34"/>
  <c r="A35" i="34"/>
  <c r="A36" i="34"/>
  <c r="A37" i="34"/>
  <c r="A38" i="34"/>
  <c r="A39" i="34"/>
  <c r="A40" i="34"/>
  <c r="A41" i="34"/>
  <c r="A42" i="34"/>
  <c r="A43" i="34"/>
  <c r="A44" i="34"/>
  <c r="K6" i="34"/>
  <c r="K7" i="34"/>
  <c r="K8" i="34"/>
  <c r="K9" i="34"/>
  <c r="K11" i="34"/>
  <c r="K13" i="34"/>
  <c r="K14" i="34"/>
  <c r="K15" i="34"/>
  <c r="K16" i="34"/>
  <c r="K17" i="34"/>
  <c r="K18" i="34"/>
  <c r="K19" i="34"/>
  <c r="K20" i="34"/>
  <c r="K21" i="34"/>
  <c r="K22" i="34"/>
  <c r="K23" i="34"/>
  <c r="K24" i="34"/>
  <c r="K25" i="34"/>
  <c r="L26" i="34"/>
  <c r="L27" i="34"/>
  <c r="K28" i="34"/>
  <c r="L29" i="34"/>
  <c r="L30" i="34"/>
  <c r="L31" i="34"/>
  <c r="L33" i="34"/>
  <c r="L34" i="34"/>
  <c r="K35" i="34"/>
  <c r="K36" i="34"/>
  <c r="L37" i="34"/>
  <c r="L38" i="34"/>
  <c r="K39" i="34"/>
  <c r="K40" i="34"/>
  <c r="K41" i="34"/>
  <c r="L43" i="34"/>
  <c r="L44" i="34"/>
  <c r="K5" i="33"/>
  <c r="A6" i="33"/>
  <c r="A7" i="33"/>
  <c r="A8" i="33"/>
  <c r="A9" i="33"/>
  <c r="A10" i="33"/>
  <c r="A11" i="33"/>
  <c r="A12" i="33"/>
  <c r="A13" i="33"/>
  <c r="A14" i="33"/>
  <c r="A15" i="33"/>
  <c r="A16" i="33"/>
  <c r="A17" i="33"/>
  <c r="A18" i="33"/>
  <c r="A19" i="33"/>
  <c r="A20" i="33"/>
  <c r="A21" i="33"/>
  <c r="A22" i="33"/>
  <c r="A23" i="33"/>
  <c r="A24" i="33"/>
  <c r="A25" i="33"/>
  <c r="A26" i="33"/>
  <c r="A27" i="33"/>
  <c r="A28" i="33"/>
  <c r="A29" i="33"/>
  <c r="A30" i="33"/>
  <c r="A31" i="33"/>
  <c r="A32" i="33"/>
  <c r="A33" i="33"/>
  <c r="A34" i="33"/>
  <c r="A35" i="33"/>
  <c r="A36" i="33"/>
  <c r="A37" i="33"/>
  <c r="A38" i="33"/>
  <c r="A39" i="33"/>
  <c r="A40" i="33"/>
  <c r="A41" i="33"/>
  <c r="A42" i="33"/>
  <c r="A43" i="33"/>
  <c r="A44" i="33"/>
  <c r="K6" i="33"/>
  <c r="K8" i="33"/>
  <c r="K9" i="33"/>
  <c r="K11" i="33"/>
  <c r="K13" i="33"/>
  <c r="L14" i="33"/>
  <c r="K15" i="33"/>
  <c r="K16" i="33"/>
  <c r="K17" i="33"/>
  <c r="K18" i="33"/>
  <c r="K19" i="33"/>
  <c r="K20" i="33"/>
  <c r="K21" i="33"/>
  <c r="K22" i="33"/>
  <c r="K23" i="33"/>
  <c r="K24" i="33"/>
  <c r="K25" i="33"/>
  <c r="L26" i="33"/>
  <c r="L27" i="33"/>
  <c r="K28" i="33"/>
  <c r="L29" i="33"/>
  <c r="L30" i="33"/>
  <c r="L31" i="33"/>
  <c r="L33" i="33"/>
  <c r="L34" i="33"/>
  <c r="K35" i="33"/>
  <c r="K36" i="33"/>
  <c r="L37" i="33"/>
  <c r="L38" i="33"/>
  <c r="K39" i="33"/>
  <c r="K40" i="33"/>
  <c r="K41" i="33"/>
  <c r="L43" i="33"/>
  <c r="L44" i="33"/>
  <c r="K5" i="32"/>
  <c r="A6" i="32"/>
  <c r="K6" i="32"/>
  <c r="A7" i="32"/>
  <c r="A8" i="32"/>
  <c r="A9" i="32"/>
  <c r="A10" i="32"/>
  <c r="A11" i="32"/>
  <c r="A12" i="32"/>
  <c r="A13" i="32"/>
  <c r="A14" i="32"/>
  <c r="A15" i="32"/>
  <c r="A16" i="32"/>
  <c r="A17" i="32"/>
  <c r="A18" i="32"/>
  <c r="A19" i="32"/>
  <c r="A20" i="32"/>
  <c r="A21" i="32"/>
  <c r="A22" i="32"/>
  <c r="A23" i="32"/>
  <c r="A24" i="32"/>
  <c r="A25" i="32"/>
  <c r="A26" i="32"/>
  <c r="A27" i="32"/>
  <c r="A28" i="32"/>
  <c r="A29" i="32"/>
  <c r="A30" i="32"/>
  <c r="A31" i="32"/>
  <c r="A32" i="32"/>
  <c r="A33" i="32"/>
  <c r="A34" i="32"/>
  <c r="A35" i="32"/>
  <c r="A36" i="32"/>
  <c r="A37" i="32"/>
  <c r="A38" i="32"/>
  <c r="A39" i="32"/>
  <c r="A40" i="32"/>
  <c r="A41" i="32"/>
  <c r="A42" i="32"/>
  <c r="A43" i="32"/>
  <c r="A44" i="32"/>
  <c r="K7" i="32"/>
  <c r="K9" i="32"/>
  <c r="K11" i="32"/>
  <c r="K13" i="32"/>
  <c r="K14" i="32"/>
  <c r="K15" i="32"/>
  <c r="K16" i="32"/>
  <c r="L17" i="32"/>
  <c r="K18" i="32"/>
  <c r="K19" i="32"/>
  <c r="K20" i="32"/>
  <c r="K21" i="32"/>
  <c r="K22" i="32"/>
  <c r="K24" i="32"/>
  <c r="K25" i="32"/>
  <c r="L26" i="32"/>
  <c r="L27" i="32"/>
  <c r="K28" i="32"/>
  <c r="L30" i="32"/>
  <c r="L31" i="32"/>
  <c r="L33" i="32"/>
  <c r="L34" i="32"/>
  <c r="K35" i="32"/>
  <c r="L36" i="32"/>
  <c r="L37" i="32"/>
  <c r="K39" i="32"/>
  <c r="K40" i="32"/>
  <c r="N41" i="32"/>
  <c r="L43" i="32"/>
  <c r="L44" i="32"/>
  <c r="K5" i="31"/>
  <c r="A6" i="31"/>
  <c r="K6" i="31"/>
  <c r="A7" i="31"/>
  <c r="A8" i="31"/>
  <c r="A9" i="31"/>
  <c r="A10" i="31"/>
  <c r="A11" i="31"/>
  <c r="A12" i="31"/>
  <c r="A13" i="31"/>
  <c r="A14" i="31"/>
  <c r="A15" i="31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29" i="31"/>
  <c r="A30" i="31"/>
  <c r="A31" i="31"/>
  <c r="A32" i="31"/>
  <c r="A33" i="31"/>
  <c r="A34" i="31"/>
  <c r="A35" i="31"/>
  <c r="A36" i="31"/>
  <c r="A37" i="31"/>
  <c r="A38" i="31"/>
  <c r="A39" i="31"/>
  <c r="A40" i="31"/>
  <c r="A41" i="31"/>
  <c r="A42" i="31"/>
  <c r="A43" i="31"/>
  <c r="A44" i="31"/>
  <c r="K7" i="31"/>
  <c r="K8" i="31"/>
  <c r="K9" i="31"/>
  <c r="L11" i="31"/>
  <c r="L14" i="31"/>
  <c r="K15" i="31"/>
  <c r="K17" i="31"/>
  <c r="K18" i="31"/>
  <c r="K20" i="31"/>
  <c r="K25" i="31"/>
  <c r="L26" i="31"/>
  <c r="L27" i="31"/>
  <c r="K28" i="31"/>
  <c r="L29" i="31"/>
  <c r="L30" i="31"/>
  <c r="L31" i="31"/>
  <c r="K32" i="31"/>
  <c r="L33" i="31"/>
  <c r="K34" i="31"/>
  <c r="K35" i="31"/>
  <c r="K36" i="31"/>
  <c r="K37" i="31"/>
  <c r="L38" i="31"/>
  <c r="K39" i="31"/>
  <c r="L41" i="31"/>
  <c r="L43" i="31"/>
  <c r="L44" i="31"/>
  <c r="K5" i="28"/>
  <c r="A6" i="28"/>
  <c r="A7" i="28"/>
  <c r="A8" i="28"/>
  <c r="A9" i="28"/>
  <c r="A10" i="28"/>
  <c r="A11" i="28"/>
  <c r="A12" i="28"/>
  <c r="A13" i="28"/>
  <c r="K6" i="28"/>
  <c r="K7" i="28"/>
  <c r="K8" i="28"/>
  <c r="A14" i="28"/>
  <c r="A15" i="28"/>
  <c r="A16" i="28"/>
  <c r="A17" i="28"/>
  <c r="A18" i="28"/>
  <c r="A19" i="28"/>
  <c r="A20" i="28"/>
  <c r="A21" i="28"/>
  <c r="A22" i="28"/>
  <c r="A23" i="28"/>
  <c r="A24" i="28"/>
  <c r="A25" i="28"/>
  <c r="A26" i="28"/>
  <c r="A27" i="28"/>
  <c r="A28" i="28"/>
  <c r="A29" i="28"/>
  <c r="A30" i="28"/>
  <c r="A31" i="28"/>
  <c r="A32" i="28"/>
  <c r="A33" i="28"/>
  <c r="A34" i="28"/>
  <c r="A35" i="28"/>
  <c r="A36" i="28"/>
  <c r="A37" i="28"/>
  <c r="A38" i="28"/>
  <c r="A39" i="28"/>
  <c r="A40" i="28"/>
  <c r="A41" i="28"/>
  <c r="A42" i="28"/>
  <c r="A43" i="28"/>
  <c r="A44" i="28"/>
  <c r="K9" i="28"/>
  <c r="L11" i="28"/>
  <c r="L14" i="28"/>
  <c r="K15" i="28"/>
  <c r="L17" i="28"/>
  <c r="K18" i="28"/>
  <c r="K20" i="28"/>
  <c r="K21" i="28"/>
  <c r="K24" i="28"/>
  <c r="K25" i="28"/>
  <c r="L26" i="28"/>
  <c r="L27" i="28"/>
  <c r="K28" i="28"/>
  <c r="L30" i="28"/>
  <c r="L31" i="28"/>
  <c r="K32" i="28"/>
  <c r="L33" i="28"/>
  <c r="L34" i="28"/>
  <c r="K35" i="28"/>
  <c r="K36" i="28"/>
  <c r="L37" i="28"/>
  <c r="L38" i="28"/>
  <c r="K39" i="28"/>
  <c r="K40" i="28"/>
  <c r="L41" i="28"/>
  <c r="L43" i="28"/>
  <c r="L44" i="28"/>
  <c r="K5" i="27"/>
  <c r="A6" i="27"/>
  <c r="A7" i="27"/>
  <c r="A8" i="27"/>
  <c r="A9" i="27"/>
  <c r="A10" i="27"/>
  <c r="A11" i="27"/>
  <c r="A12" i="27"/>
  <c r="A13" i="27"/>
  <c r="A14" i="27"/>
  <c r="A15" i="27"/>
  <c r="A16" i="27"/>
  <c r="A17" i="27"/>
  <c r="A18" i="27"/>
  <c r="A19" i="27"/>
  <c r="A20" i="27"/>
  <c r="A21" i="27"/>
  <c r="A22" i="27"/>
  <c r="A23" i="27"/>
  <c r="A24" i="27"/>
  <c r="A25" i="27"/>
  <c r="A26" i="27"/>
  <c r="A27" i="27"/>
  <c r="A28" i="27"/>
  <c r="A29" i="27"/>
  <c r="A30" i="27"/>
  <c r="A31" i="27"/>
  <c r="A32" i="27"/>
  <c r="A33" i="27"/>
  <c r="A34" i="27"/>
  <c r="A35" i="27"/>
  <c r="A36" i="27"/>
  <c r="A37" i="27"/>
  <c r="A38" i="27"/>
  <c r="A39" i="27"/>
  <c r="A40" i="27"/>
  <c r="A41" i="27"/>
  <c r="A42" i="27"/>
  <c r="A43" i="27"/>
  <c r="A44" i="27"/>
  <c r="K6" i="27"/>
  <c r="K7" i="27"/>
  <c r="K8" i="27"/>
  <c r="K9" i="27"/>
  <c r="L11" i="27"/>
  <c r="K14" i="27"/>
  <c r="K15" i="27"/>
  <c r="L17" i="27"/>
  <c r="K18" i="27"/>
  <c r="K19" i="27"/>
  <c r="K20" i="27"/>
  <c r="K21" i="27"/>
  <c r="K24" i="27"/>
  <c r="K25" i="27"/>
  <c r="L26" i="27"/>
  <c r="L27" i="27"/>
  <c r="K28" i="27"/>
  <c r="L30" i="27"/>
  <c r="L31" i="27"/>
  <c r="L33" i="27"/>
  <c r="L34" i="27"/>
  <c r="K35" i="27"/>
  <c r="L37" i="27"/>
  <c r="L38" i="27"/>
  <c r="K39" i="27"/>
  <c r="K40" i="27"/>
  <c r="L41" i="27"/>
  <c r="L43" i="27"/>
  <c r="L44" i="27"/>
  <c r="L5" i="26"/>
  <c r="A6" i="26"/>
  <c r="A7" i="26"/>
  <c r="A8" i="26"/>
  <c r="A9" i="26"/>
  <c r="A10" i="26"/>
  <c r="A11" i="26"/>
  <c r="A12" i="26"/>
  <c r="A13" i="26"/>
  <c r="A14" i="26"/>
  <c r="A15" i="26"/>
  <c r="A16" i="26"/>
  <c r="A17" i="26"/>
  <c r="A18" i="26"/>
  <c r="A19" i="26"/>
  <c r="A20" i="26"/>
  <c r="A21" i="26"/>
  <c r="A22" i="26"/>
  <c r="A23" i="26"/>
  <c r="A24" i="26"/>
  <c r="A25" i="26"/>
  <c r="A26" i="26"/>
  <c r="A27" i="26"/>
  <c r="A28" i="26"/>
  <c r="A29" i="26"/>
  <c r="A30" i="26"/>
  <c r="A31" i="26"/>
  <c r="A32" i="26"/>
  <c r="A33" i="26"/>
  <c r="A34" i="26"/>
  <c r="A35" i="26"/>
  <c r="A36" i="26"/>
  <c r="A37" i="26"/>
  <c r="A38" i="26"/>
  <c r="A39" i="26"/>
  <c r="A40" i="26"/>
  <c r="A41" i="26"/>
  <c r="A42" i="26"/>
  <c r="A43" i="26"/>
  <c r="A44" i="26"/>
  <c r="K6" i="26"/>
  <c r="K7" i="26"/>
  <c r="K8" i="26"/>
  <c r="K9" i="26"/>
  <c r="L11" i="26"/>
  <c r="K13" i="26"/>
  <c r="K14" i="26"/>
  <c r="K15" i="26"/>
  <c r="K16" i="26"/>
  <c r="K17" i="26"/>
  <c r="K18" i="26"/>
  <c r="K19" i="26"/>
  <c r="K20" i="26"/>
  <c r="K21" i="26"/>
  <c r="K22" i="26"/>
  <c r="K24" i="26"/>
  <c r="K25" i="26"/>
  <c r="L26" i="26"/>
  <c r="L27" i="26"/>
  <c r="K28" i="26"/>
  <c r="L29" i="26"/>
  <c r="L30" i="26"/>
  <c r="L31" i="26"/>
  <c r="L32" i="26"/>
  <c r="L33" i="26"/>
  <c r="L34" i="26"/>
  <c r="K35" i="26"/>
  <c r="L36" i="26"/>
  <c r="L37" i="26"/>
  <c r="L38" i="26"/>
  <c r="K39" i="26"/>
  <c r="K40" i="26"/>
  <c r="L41" i="26"/>
  <c r="L43" i="26"/>
  <c r="A6" i="47"/>
  <c r="A7" i="47"/>
  <c r="A8" i="47"/>
  <c r="A9" i="47"/>
  <c r="A10" i="47"/>
  <c r="A11" i="47"/>
  <c r="A12" i="47"/>
  <c r="A13" i="47"/>
  <c r="A14" i="47"/>
  <c r="A15" i="47"/>
  <c r="A16" i="47"/>
  <c r="A17" i="47"/>
  <c r="A18" i="47"/>
  <c r="A19" i="47"/>
  <c r="A20" i="47"/>
  <c r="A21" i="47"/>
  <c r="A22" i="47"/>
  <c r="A23" i="47"/>
  <c r="A24" i="47"/>
  <c r="A25" i="47"/>
  <c r="A26" i="47"/>
  <c r="A27" i="47"/>
  <c r="A28" i="47"/>
  <c r="A29" i="47"/>
  <c r="A30" i="47"/>
  <c r="A31" i="47"/>
  <c r="A32" i="47"/>
  <c r="A33" i="47"/>
  <c r="A34" i="47"/>
  <c r="A35" i="47"/>
  <c r="A36" i="47"/>
  <c r="A37" i="47"/>
  <c r="A38" i="47"/>
  <c r="A39" i="47"/>
  <c r="A40" i="47"/>
  <c r="A41" i="47"/>
  <c r="A42" i="47"/>
  <c r="A43" i="47"/>
  <c r="A44" i="47"/>
  <c r="K5" i="25"/>
  <c r="A6" i="25"/>
  <c r="A7" i="25"/>
  <c r="A8" i="25"/>
  <c r="A9" i="25"/>
  <c r="A10" i="25"/>
  <c r="A11" i="25"/>
  <c r="A12" i="25"/>
  <c r="A13" i="25"/>
  <c r="A14" i="25"/>
  <c r="A15" i="25"/>
  <c r="A16" i="25"/>
  <c r="A17" i="25"/>
  <c r="A18" i="25"/>
  <c r="A19" i="25"/>
  <c r="A20" i="25"/>
  <c r="A21" i="25"/>
  <c r="A22" i="25"/>
  <c r="A23" i="25"/>
  <c r="A24" i="25"/>
  <c r="A25" i="25"/>
  <c r="A26" i="25"/>
  <c r="A27" i="25"/>
  <c r="A28" i="25"/>
  <c r="A29" i="25"/>
  <c r="A30" i="25"/>
  <c r="A31" i="25"/>
  <c r="A32" i="25"/>
  <c r="A33" i="25"/>
  <c r="A34" i="25"/>
  <c r="A35" i="25"/>
  <c r="A36" i="25"/>
  <c r="A37" i="25"/>
  <c r="A38" i="25"/>
  <c r="A39" i="25"/>
  <c r="A40" i="25"/>
  <c r="A41" i="25"/>
  <c r="A42" i="25"/>
  <c r="A43" i="25"/>
  <c r="A44" i="25"/>
  <c r="K6" i="25"/>
  <c r="K7" i="25"/>
  <c r="K8" i="25"/>
  <c r="K9" i="25"/>
  <c r="L11" i="25"/>
  <c r="K13" i="25"/>
  <c r="L14" i="25"/>
  <c r="K15" i="25"/>
  <c r="K16" i="25"/>
  <c r="K17" i="25"/>
  <c r="K18" i="25"/>
  <c r="L19" i="25"/>
  <c r="K20" i="25"/>
  <c r="K21" i="25"/>
  <c r="K22" i="25"/>
  <c r="K23" i="25"/>
  <c r="K24" i="25"/>
  <c r="K25" i="25"/>
  <c r="L26" i="25"/>
  <c r="L27" i="25"/>
  <c r="L28" i="25"/>
  <c r="L29" i="25"/>
  <c r="L30" i="25"/>
  <c r="L31" i="25"/>
  <c r="L32" i="25"/>
  <c r="L33" i="25"/>
  <c r="L34" i="25"/>
  <c r="K35" i="25"/>
  <c r="K36" i="25"/>
  <c r="L37" i="25"/>
  <c r="L38" i="25"/>
  <c r="L39" i="25"/>
  <c r="K40" i="25"/>
  <c r="L41" i="25"/>
  <c r="L43" i="25"/>
  <c r="K5" i="24"/>
  <c r="A6" i="24"/>
  <c r="A7" i="24"/>
  <c r="A8" i="24"/>
  <c r="A9" i="24"/>
  <c r="A10" i="24"/>
  <c r="A11" i="24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A40" i="24"/>
  <c r="A41" i="24"/>
  <c r="A42" i="24"/>
  <c r="A43" i="24"/>
  <c r="A44" i="24"/>
  <c r="K6" i="24"/>
  <c r="K7" i="24"/>
  <c r="K8" i="24"/>
  <c r="K9" i="24"/>
  <c r="K11" i="24"/>
  <c r="K13" i="24"/>
  <c r="L14" i="24"/>
  <c r="K15" i="24"/>
  <c r="K16" i="24"/>
  <c r="K17" i="24"/>
  <c r="K18" i="24"/>
  <c r="K19" i="24"/>
  <c r="K20" i="24"/>
  <c r="K21" i="24"/>
  <c r="K22" i="24"/>
  <c r="K23" i="24"/>
  <c r="K24" i="24"/>
  <c r="K25" i="24"/>
  <c r="K26" i="24"/>
  <c r="K27" i="24"/>
  <c r="K28" i="24"/>
  <c r="K29" i="24"/>
  <c r="L30" i="24"/>
  <c r="L31" i="24"/>
  <c r="L32" i="24"/>
  <c r="L33" i="24"/>
  <c r="L34" i="24"/>
  <c r="K35" i="24"/>
  <c r="L37" i="24"/>
  <c r="L38" i="24"/>
  <c r="K39" i="24"/>
  <c r="K40" i="24"/>
  <c r="K41" i="24"/>
  <c r="L43" i="24"/>
  <c r="K5" i="23"/>
  <c r="A6" i="23"/>
  <c r="A7" i="23"/>
  <c r="A8" i="23"/>
  <c r="A9" i="23"/>
  <c r="A10" i="23"/>
  <c r="A11" i="23"/>
  <c r="A12" i="23"/>
  <c r="A13" i="23"/>
  <c r="A14" i="23"/>
  <c r="A15" i="23"/>
  <c r="A16" i="23"/>
  <c r="A17" i="23"/>
  <c r="A18" i="23"/>
  <c r="A19" i="23"/>
  <c r="A20" i="23"/>
  <c r="A21" i="23"/>
  <c r="A22" i="23"/>
  <c r="A23" i="23"/>
  <c r="A24" i="23"/>
  <c r="A25" i="23"/>
  <c r="A26" i="23"/>
  <c r="A27" i="23"/>
  <c r="A28" i="23"/>
  <c r="A29" i="23"/>
  <c r="A30" i="23"/>
  <c r="A31" i="23"/>
  <c r="A32" i="23"/>
  <c r="A33" i="23"/>
  <c r="A34" i="23"/>
  <c r="A35" i="23"/>
  <c r="A36" i="23"/>
  <c r="A37" i="23"/>
  <c r="A38" i="23"/>
  <c r="A39" i="23"/>
  <c r="A40" i="23"/>
  <c r="A41" i="23"/>
  <c r="A42" i="23"/>
  <c r="A43" i="23"/>
  <c r="A44" i="23"/>
  <c r="K6" i="23"/>
  <c r="K7" i="23"/>
  <c r="K8" i="23"/>
  <c r="K9" i="23"/>
  <c r="K11" i="23"/>
  <c r="K13" i="23"/>
  <c r="K14" i="23"/>
  <c r="K15" i="23"/>
  <c r="K16" i="23"/>
  <c r="L17" i="23"/>
  <c r="K18" i="23"/>
  <c r="L19" i="23"/>
  <c r="K20" i="23"/>
  <c r="K21" i="23"/>
  <c r="K22" i="23"/>
  <c r="K23" i="23"/>
  <c r="K24" i="23"/>
  <c r="K25" i="23"/>
  <c r="L26" i="23"/>
  <c r="L27" i="23"/>
  <c r="K28" i="23"/>
  <c r="L29" i="23"/>
  <c r="K30" i="23"/>
  <c r="L31" i="23"/>
  <c r="L32" i="23"/>
  <c r="K33" i="23"/>
  <c r="K34" i="23"/>
  <c r="K35" i="23"/>
  <c r="K36" i="23"/>
  <c r="L37" i="23"/>
  <c r="L38" i="23"/>
  <c r="K39" i="23"/>
  <c r="K40" i="23"/>
  <c r="L41" i="23"/>
  <c r="K43" i="23"/>
  <c r="L44" i="23"/>
  <c r="A6" i="46"/>
  <c r="A7" i="46"/>
  <c r="A8" i="46"/>
  <c r="A9" i="46"/>
  <c r="A10" i="46"/>
  <c r="A11" i="46"/>
  <c r="A12" i="46"/>
  <c r="A13" i="46"/>
  <c r="A14" i="46"/>
  <c r="A15" i="46"/>
  <c r="A16" i="46"/>
  <c r="A17" i="46"/>
  <c r="A18" i="46"/>
  <c r="A19" i="46"/>
  <c r="A20" i="46"/>
  <c r="A21" i="46"/>
  <c r="A22" i="46"/>
  <c r="A23" i="46"/>
  <c r="A24" i="46"/>
  <c r="A25" i="46"/>
  <c r="A26" i="46"/>
  <c r="A27" i="46"/>
  <c r="A28" i="46"/>
  <c r="A29" i="46"/>
  <c r="A30" i="46"/>
  <c r="A31" i="46"/>
  <c r="A32" i="46"/>
  <c r="A33" i="46"/>
  <c r="A34" i="46"/>
  <c r="A35" i="46"/>
  <c r="A36" i="46"/>
  <c r="A37" i="46"/>
  <c r="A38" i="46"/>
  <c r="A39" i="46"/>
  <c r="A40" i="46"/>
  <c r="A41" i="46"/>
  <c r="A42" i="46"/>
  <c r="A43" i="46"/>
  <c r="A44" i="46"/>
  <c r="K5" i="22"/>
  <c r="A6" i="22"/>
  <c r="A7" i="22"/>
  <c r="A8" i="22"/>
  <c r="A9" i="22"/>
  <c r="A10" i="22"/>
  <c r="A11" i="22"/>
  <c r="A12" i="22"/>
  <c r="A13" i="22"/>
  <c r="A14" i="22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29" i="22"/>
  <c r="A30" i="22"/>
  <c r="A31" i="22"/>
  <c r="A32" i="22"/>
  <c r="A33" i="22"/>
  <c r="A34" i="22"/>
  <c r="A35" i="22"/>
  <c r="A36" i="22"/>
  <c r="A37" i="22"/>
  <c r="A38" i="22"/>
  <c r="A39" i="22"/>
  <c r="A40" i="22"/>
  <c r="A41" i="22"/>
  <c r="A42" i="22"/>
  <c r="A43" i="22"/>
  <c r="K6" i="22"/>
  <c r="K7" i="22"/>
  <c r="K8" i="22"/>
  <c r="K9" i="22"/>
  <c r="K11" i="22"/>
  <c r="K13" i="22"/>
  <c r="L14" i="22"/>
  <c r="K15" i="22"/>
  <c r="K16" i="22"/>
  <c r="K17" i="22"/>
  <c r="K18" i="22"/>
  <c r="K19" i="22"/>
  <c r="K20" i="22"/>
  <c r="K21" i="22"/>
  <c r="K22" i="22"/>
  <c r="K23" i="22"/>
  <c r="K24" i="22"/>
  <c r="K25" i="22"/>
  <c r="K26" i="22"/>
  <c r="L27" i="22"/>
  <c r="K28" i="22"/>
  <c r="L29" i="22"/>
  <c r="K30" i="22"/>
  <c r="L31" i="22"/>
  <c r="L32" i="22"/>
  <c r="L33" i="22"/>
  <c r="L34" i="22"/>
  <c r="K35" i="22"/>
  <c r="K36" i="22"/>
  <c r="L37" i="22"/>
  <c r="L38" i="22"/>
  <c r="K39" i="22"/>
  <c r="K40" i="22"/>
  <c r="L41" i="22"/>
  <c r="K43" i="22"/>
  <c r="K5" i="21"/>
  <c r="A6" i="21"/>
  <c r="A7" i="21"/>
  <c r="A8" i="21"/>
  <c r="A9" i="21"/>
  <c r="A10" i="21"/>
  <c r="A11" i="21"/>
  <c r="A12" i="21"/>
  <c r="A13" i="21"/>
  <c r="A14" i="21"/>
  <c r="A15" i="21"/>
  <c r="A16" i="21"/>
  <c r="A17" i="21"/>
  <c r="A18" i="21"/>
  <c r="A19" i="21"/>
  <c r="A20" i="21"/>
  <c r="A21" i="21"/>
  <c r="A22" i="21"/>
  <c r="A23" i="21"/>
  <c r="A24" i="21"/>
  <c r="A25" i="21"/>
  <c r="A26" i="21"/>
  <c r="A27" i="21"/>
  <c r="A28" i="21"/>
  <c r="A29" i="21"/>
  <c r="A30" i="21"/>
  <c r="A31" i="21"/>
  <c r="A32" i="21"/>
  <c r="A33" i="21"/>
  <c r="A34" i="21"/>
  <c r="A35" i="21"/>
  <c r="A36" i="21"/>
  <c r="A37" i="21"/>
  <c r="A38" i="21"/>
  <c r="A39" i="21"/>
  <c r="A40" i="21"/>
  <c r="A41" i="21"/>
  <c r="A42" i="21"/>
  <c r="A43" i="21"/>
  <c r="K6" i="21"/>
  <c r="K7" i="21"/>
  <c r="K8" i="21"/>
  <c r="K9" i="21"/>
  <c r="K11" i="21"/>
  <c r="K13" i="21"/>
  <c r="L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L27" i="21"/>
  <c r="K28" i="21"/>
  <c r="L29" i="21"/>
  <c r="L30" i="21"/>
  <c r="L31" i="21"/>
  <c r="L32" i="21"/>
  <c r="K33" i="21"/>
  <c r="L34" i="21"/>
  <c r="K35" i="21"/>
  <c r="K36" i="21"/>
  <c r="L37" i="21"/>
  <c r="L38" i="21"/>
  <c r="K39" i="21"/>
  <c r="K40" i="21"/>
  <c r="K41" i="21"/>
  <c r="L43" i="21"/>
  <c r="K5" i="20"/>
  <c r="A6" i="20"/>
  <c r="A7" i="20"/>
  <c r="A8" i="20"/>
  <c r="A9" i="20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32" i="20"/>
  <c r="A33" i="20"/>
  <c r="A34" i="20"/>
  <c r="A35" i="20"/>
  <c r="A36" i="20"/>
  <c r="A37" i="20"/>
  <c r="A38" i="20"/>
  <c r="A39" i="20"/>
  <c r="A40" i="20"/>
  <c r="A41" i="20"/>
  <c r="A42" i="20"/>
  <c r="A43" i="20"/>
  <c r="K6" i="20"/>
  <c r="K8" i="20"/>
  <c r="K9" i="20"/>
  <c r="K11" i="20"/>
  <c r="K13" i="20"/>
  <c r="K14" i="20"/>
  <c r="K15" i="20"/>
  <c r="K16" i="20"/>
  <c r="K17" i="20"/>
  <c r="K18" i="20"/>
  <c r="K19" i="20"/>
  <c r="K20" i="20"/>
  <c r="K21" i="20"/>
  <c r="K22" i="20"/>
  <c r="K23" i="20"/>
  <c r="K24" i="20"/>
  <c r="K25" i="20"/>
  <c r="L26" i="20"/>
  <c r="L27" i="20"/>
  <c r="K28" i="20"/>
  <c r="K29" i="20"/>
  <c r="L30" i="20"/>
  <c r="L31" i="20"/>
  <c r="L32" i="20"/>
  <c r="L33" i="20"/>
  <c r="L34" i="20"/>
  <c r="K35" i="20"/>
  <c r="K36" i="20"/>
  <c r="L37" i="20"/>
  <c r="L38" i="20"/>
  <c r="K39" i="20"/>
  <c r="K40" i="20"/>
  <c r="K41" i="20"/>
  <c r="L43" i="20"/>
  <c r="K5" i="19"/>
  <c r="A6" i="19"/>
  <c r="K6" i="19"/>
  <c r="A7" i="19"/>
  <c r="A8" i="19"/>
  <c r="A9" i="19"/>
  <c r="A10" i="19"/>
  <c r="A11" i="19"/>
  <c r="A12" i="19"/>
  <c r="A13" i="19"/>
  <c r="A14" i="19"/>
  <c r="A15" i="19"/>
  <c r="A16" i="19"/>
  <c r="A17" i="19"/>
  <c r="A18" i="19"/>
  <c r="A19" i="19"/>
  <c r="A20" i="19"/>
  <c r="A21" i="19"/>
  <c r="A22" i="19"/>
  <c r="A23" i="19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A38" i="19"/>
  <c r="A39" i="19"/>
  <c r="A40" i="19"/>
  <c r="A41" i="19"/>
  <c r="A42" i="19"/>
  <c r="A43" i="19"/>
  <c r="K8" i="19"/>
  <c r="K9" i="19"/>
  <c r="K13" i="19"/>
  <c r="L14" i="19"/>
  <c r="K15" i="19"/>
  <c r="K16" i="19"/>
  <c r="L17" i="19"/>
  <c r="K18" i="19"/>
  <c r="K19" i="19"/>
  <c r="K20" i="19"/>
  <c r="K21" i="19"/>
  <c r="K22" i="19"/>
  <c r="K23" i="19"/>
  <c r="K24" i="19"/>
  <c r="L26" i="19"/>
  <c r="K27" i="19"/>
  <c r="K28" i="19"/>
  <c r="L30" i="19"/>
  <c r="L31" i="19"/>
  <c r="L33" i="19"/>
  <c r="L34" i="19"/>
  <c r="K35" i="19"/>
  <c r="L36" i="19"/>
  <c r="K37" i="19"/>
  <c r="K38" i="19"/>
  <c r="K39" i="19"/>
  <c r="K40" i="19"/>
  <c r="K41" i="19"/>
  <c r="K42" i="19"/>
  <c r="L43" i="19"/>
  <c r="K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K6" i="18"/>
  <c r="K7" i="18"/>
  <c r="K8" i="18"/>
  <c r="K9" i="18"/>
  <c r="L11" i="18"/>
  <c r="K13" i="18"/>
  <c r="L14" i="18"/>
  <c r="K15" i="18"/>
  <c r="K16" i="18"/>
  <c r="K17" i="18"/>
  <c r="K18" i="18"/>
  <c r="K19" i="18"/>
  <c r="K20" i="18"/>
  <c r="K21" i="18"/>
  <c r="K22" i="18"/>
  <c r="K23" i="18"/>
  <c r="K24" i="18"/>
  <c r="K25" i="18"/>
  <c r="L26" i="18"/>
  <c r="K27" i="18"/>
  <c r="L28" i="18"/>
  <c r="L29" i="18"/>
  <c r="L30" i="18"/>
  <c r="L31" i="18"/>
  <c r="L33" i="18"/>
  <c r="K34" i="18"/>
  <c r="K35" i="18"/>
  <c r="K36" i="18"/>
  <c r="L37" i="18"/>
  <c r="L38" i="18"/>
  <c r="K5" i="17"/>
  <c r="A6" i="17"/>
  <c r="K6" i="17"/>
  <c r="A7" i="17"/>
  <c r="A8" i="17"/>
  <c r="A9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K7" i="17"/>
  <c r="K8" i="17"/>
  <c r="K9" i="17"/>
  <c r="L11" i="17"/>
  <c r="K13" i="17"/>
  <c r="L14" i="17"/>
  <c r="K15" i="17"/>
  <c r="K16" i="17"/>
  <c r="L17" i="17"/>
  <c r="K18" i="17"/>
  <c r="K19" i="17"/>
  <c r="K20" i="17"/>
  <c r="K21" i="17"/>
  <c r="K22" i="17"/>
  <c r="K24" i="17"/>
  <c r="K25" i="17"/>
  <c r="K26" i="17"/>
  <c r="L27" i="17"/>
  <c r="L28" i="17"/>
  <c r="L29" i="17"/>
  <c r="L30" i="17"/>
  <c r="L31" i="17"/>
  <c r="L32" i="17"/>
  <c r="L33" i="17"/>
  <c r="L34" i="17"/>
  <c r="K35" i="17"/>
  <c r="K36" i="17"/>
  <c r="L37" i="17"/>
  <c r="L38" i="17"/>
  <c r="L5" i="16"/>
  <c r="A6" i="16"/>
  <c r="A7" i="16"/>
  <c r="A8" i="16"/>
  <c r="A9" i="16"/>
  <c r="A10" i="16"/>
  <c r="A11" i="16"/>
  <c r="A12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K6" i="16"/>
  <c r="K7" i="16"/>
  <c r="K8" i="16"/>
  <c r="K9" i="16"/>
  <c r="L11" i="16"/>
  <c r="K13" i="16"/>
  <c r="L14" i="16"/>
  <c r="K15" i="16"/>
  <c r="K16" i="16"/>
  <c r="L17" i="16"/>
  <c r="K18" i="16"/>
  <c r="K19" i="16"/>
  <c r="K20" i="16"/>
  <c r="K21" i="16"/>
  <c r="K22" i="16"/>
  <c r="K23" i="16"/>
  <c r="K24" i="16"/>
  <c r="K25" i="16"/>
  <c r="L26" i="16"/>
  <c r="L27" i="16"/>
  <c r="K28" i="16"/>
  <c r="L29" i="16"/>
  <c r="L30" i="16"/>
  <c r="L31" i="16"/>
  <c r="L32" i="16"/>
  <c r="L33" i="16"/>
  <c r="L34" i="16"/>
  <c r="K35" i="16"/>
  <c r="K36" i="16"/>
  <c r="L37" i="16"/>
  <c r="L38" i="16"/>
  <c r="L5" i="15"/>
  <c r="A6" i="15"/>
  <c r="A7" i="15"/>
  <c r="A8" i="15"/>
  <c r="A9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K6" i="15"/>
  <c r="K7" i="15"/>
  <c r="K8" i="15"/>
  <c r="K9" i="15"/>
  <c r="K11" i="15"/>
  <c r="K13" i="15"/>
  <c r="K14" i="15"/>
  <c r="K15" i="15"/>
  <c r="K16" i="15"/>
  <c r="L17" i="15"/>
  <c r="K18" i="15"/>
  <c r="K19" i="15"/>
  <c r="K20" i="15"/>
  <c r="K21" i="15"/>
  <c r="K22" i="15"/>
  <c r="K23" i="15"/>
  <c r="K24" i="15"/>
  <c r="K25" i="15"/>
  <c r="L26" i="15"/>
  <c r="L27" i="15"/>
  <c r="K28" i="15"/>
  <c r="L29" i="15"/>
  <c r="L30" i="15"/>
  <c r="L31" i="15"/>
  <c r="L32" i="15"/>
  <c r="L33" i="15"/>
  <c r="L34" i="15"/>
  <c r="K35" i="15"/>
  <c r="L36" i="15"/>
  <c r="K37" i="15"/>
  <c r="L38" i="15"/>
  <c r="L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K6" i="14"/>
  <c r="K7" i="14"/>
  <c r="K8" i="14"/>
  <c r="K9" i="14"/>
  <c r="L11" i="14"/>
  <c r="K13" i="14"/>
  <c r="L14" i="14"/>
  <c r="K15" i="14"/>
  <c r="K16" i="14"/>
  <c r="L17" i="14"/>
  <c r="K18" i="14"/>
  <c r="K19" i="14"/>
  <c r="K20" i="14"/>
  <c r="K21" i="14"/>
  <c r="K22" i="14"/>
  <c r="K23" i="14"/>
  <c r="K24" i="14"/>
  <c r="K25" i="14"/>
  <c r="L26" i="14"/>
  <c r="L27" i="14"/>
  <c r="K28" i="14"/>
  <c r="L29" i="14"/>
  <c r="K31" i="14"/>
  <c r="K32" i="14"/>
  <c r="K33" i="14"/>
  <c r="K34" i="14"/>
  <c r="K35" i="14"/>
  <c r="L36" i="14"/>
  <c r="K37" i="14"/>
  <c r="K5" i="13"/>
  <c r="A6" i="13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K6" i="13"/>
  <c r="K7" i="13"/>
  <c r="K8" i="13"/>
  <c r="K9" i="13"/>
  <c r="L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L26" i="13"/>
  <c r="L27" i="13"/>
  <c r="L28" i="13"/>
  <c r="L29" i="13"/>
  <c r="L31" i="13"/>
  <c r="L32" i="13"/>
  <c r="L34" i="13"/>
  <c r="BJ21" i="48"/>
  <c r="BI29" i="50" s="1"/>
  <c r="BK9" i="48"/>
  <c r="BM23" i="48"/>
  <c r="BL31" i="50" s="1"/>
  <c r="BU49" i="48"/>
  <c r="BT81" i="50" s="1"/>
  <c r="BD3" i="48"/>
  <c r="BG33" i="48"/>
  <c r="BF50" i="50"/>
  <c r="BG17" i="48"/>
  <c r="BF24" i="50"/>
  <c r="BH36" i="48"/>
  <c r="BI7" i="48"/>
  <c r="BH9" i="50"/>
  <c r="BP44" i="48"/>
  <c r="BO70" i="50" s="1"/>
  <c r="BP27" i="48"/>
  <c r="BT47" i="48"/>
  <c r="BS77" i="50" s="1"/>
  <c r="BB4" i="48"/>
  <c r="BA5" i="50"/>
  <c r="BF32" i="48"/>
  <c r="BF16" i="48"/>
  <c r="BE23" i="50"/>
  <c r="BH35" i="48"/>
  <c r="BI6" i="48"/>
  <c r="BH8" i="50" s="1"/>
  <c r="BS20" i="48"/>
  <c r="BR28" i="50"/>
  <c r="BS36" i="48"/>
  <c r="BR56" i="50" s="1"/>
  <c r="BB13" i="48"/>
  <c r="BA18" i="50"/>
  <c r="BE17" i="48"/>
  <c r="BD24" i="50"/>
  <c r="BG5" i="48"/>
  <c r="BF7" i="50" s="1"/>
  <c r="BH34" i="48"/>
  <c r="BI22" i="48"/>
  <c r="BH30" i="50" s="1"/>
  <c r="BI5" i="48"/>
  <c r="BH7" i="50" s="1"/>
  <c r="BK6" i="48"/>
  <c r="BJ8" i="50" s="1"/>
  <c r="BN9" i="48"/>
  <c r="BU36" i="48"/>
  <c r="BT56" i="50"/>
  <c r="BJ42" i="48"/>
  <c r="BN8" i="48"/>
  <c r="BM10" i="50"/>
  <c r="BN7" i="48"/>
  <c r="BM9" i="50" s="1"/>
  <c r="BD16" i="48"/>
  <c r="BC23" i="50" s="1"/>
  <c r="BE4" i="48"/>
  <c r="BD5" i="50" s="1"/>
  <c r="BG20" i="48"/>
  <c r="BF28" i="50" s="1"/>
  <c r="BH39" i="48"/>
  <c r="BI11" i="48"/>
  <c r="BH15" i="50" s="1"/>
  <c r="BS16" i="48"/>
  <c r="BR23" i="50" s="1"/>
  <c r="BS24" i="48"/>
  <c r="BR33" i="50"/>
  <c r="BS32" i="48"/>
  <c r="BR49" i="50" s="1"/>
  <c r="BS49" i="48"/>
  <c r="BR81" i="50"/>
  <c r="BD31" i="48"/>
  <c r="BE13" i="48"/>
  <c r="BD18" i="50"/>
  <c r="BH38" i="48"/>
  <c r="BG59" i="50"/>
  <c r="BH4" i="48"/>
  <c r="BG5" i="50" s="1"/>
  <c r="BI9" i="48"/>
  <c r="BJ5" i="48"/>
  <c r="BI7" i="50" s="1"/>
  <c r="BK11" i="48"/>
  <c r="BJ15" i="50"/>
  <c r="BM24" i="48"/>
  <c r="BO4" i="48"/>
  <c r="BN5" i="50"/>
  <c r="BF35" i="48"/>
  <c r="BH6" i="48"/>
  <c r="BG8" i="50" s="1"/>
  <c r="BE35" i="48"/>
  <c r="BG48" i="48"/>
  <c r="BF79" i="50" s="1"/>
  <c r="BH27" i="48"/>
  <c r="BE20" i="48"/>
  <c r="BD28" i="50"/>
  <c r="BF27" i="48"/>
  <c r="BD21" i="48"/>
  <c r="BC29" i="50"/>
  <c r="BN47" i="48"/>
  <c r="BM77" i="50"/>
  <c r="BB29" i="48"/>
  <c r="BB14" i="48"/>
  <c r="BA20" i="50"/>
  <c r="BF41" i="48"/>
  <c r="BF15" i="48"/>
  <c r="BG4" i="48"/>
  <c r="BF5" i="50"/>
  <c r="BJ49" i="48"/>
  <c r="BI80" i="50"/>
  <c r="BJ11" i="48"/>
  <c r="BI15" i="50" s="1"/>
  <c r="BL33" i="48"/>
  <c r="BK50" i="50" s="1"/>
  <c r="BE36" i="48"/>
  <c r="BF5" i="48"/>
  <c r="BE7" i="50" s="1"/>
  <c r="BI34" i="48"/>
  <c r="BK18" i="48"/>
  <c r="BJ26" i="50"/>
  <c r="BK7" i="48"/>
  <c r="BJ9" i="50"/>
  <c r="BW17" i="48"/>
  <c r="BV24" i="50" s="1"/>
  <c r="BB39" i="48"/>
  <c r="BD32" i="48"/>
  <c r="BF30" i="48"/>
  <c r="BF9" i="48"/>
  <c r="BK26" i="48"/>
  <c r="BJ36" i="50" s="1"/>
  <c r="BL21" i="48"/>
  <c r="BK29" i="50"/>
  <c r="BL11" i="48"/>
  <c r="BK15" i="50"/>
  <c r="BE23" i="48"/>
  <c r="BD31" i="50" s="1"/>
  <c r="BF34" i="48"/>
  <c r="BM33" i="48"/>
  <c r="BL50" i="50" s="1"/>
  <c r="BM13" i="48"/>
  <c r="BL18" i="50" s="1"/>
  <c r="BB7" i="48"/>
  <c r="BA9" i="50" s="1"/>
  <c r="BF38" i="48"/>
  <c r="BE60" i="50" s="1"/>
  <c r="BF21" i="48"/>
  <c r="BE29" i="50"/>
  <c r="BG29" i="48"/>
  <c r="BI16" i="48"/>
  <c r="BH23" i="50" s="1"/>
  <c r="BE30" i="48"/>
  <c r="BF3" i="48"/>
  <c r="BH28" i="48"/>
  <c r="BI42" i="48"/>
  <c r="BL7" i="48"/>
  <c r="BK9" i="50"/>
  <c r="BM31" i="48"/>
  <c r="BK25" i="48"/>
  <c r="BO26" i="48"/>
  <c r="BN36" i="50" s="1"/>
  <c r="BO9" i="48"/>
  <c r="BV23" i="48"/>
  <c r="BU31" i="50" s="1"/>
  <c r="BQ38" i="48"/>
  <c r="BP60" i="50"/>
  <c r="BS13" i="48"/>
  <c r="BR18" i="50" s="1"/>
  <c r="BS44" i="48"/>
  <c r="BR70" i="50" s="1"/>
  <c r="BW9" i="48"/>
  <c r="BV12" i="50"/>
  <c r="BW23" i="48"/>
  <c r="BV31" i="50"/>
  <c r="BW29" i="48"/>
  <c r="BV43" i="50" s="1"/>
  <c r="BW36" i="48"/>
  <c r="BV56" i="50"/>
  <c r="BW43" i="48"/>
  <c r="BV69" i="50" s="1"/>
  <c r="BW50" i="48"/>
  <c r="BV82" i="50" s="1"/>
  <c r="CG7" i="48"/>
  <c r="CF9" i="50"/>
  <c r="CG15" i="48"/>
  <c r="CF21" i="50"/>
  <c r="CG39" i="48"/>
  <c r="CF62" i="50" s="1"/>
  <c r="BR47" i="48"/>
  <c r="BQ77" i="50" s="1"/>
  <c r="BR25" i="48"/>
  <c r="BH17" i="48"/>
  <c r="BG24" i="50"/>
  <c r="BI43" i="48"/>
  <c r="BH68" i="50"/>
  <c r="BM19" i="48"/>
  <c r="BL27" i="50" s="1"/>
  <c r="BP34" i="48"/>
  <c r="BP25" i="48"/>
  <c r="BQ43" i="48"/>
  <c r="BP69" i="50"/>
  <c r="BU25" i="48"/>
  <c r="BT34" i="50" s="1"/>
  <c r="BV5" i="48"/>
  <c r="BU7" i="50"/>
  <c r="BV30" i="48"/>
  <c r="BU45" i="50"/>
  <c r="BL26" i="48"/>
  <c r="BK36" i="50" s="1"/>
  <c r="BP29" i="48"/>
  <c r="BQ47" i="48"/>
  <c r="BP76" i="50" s="1"/>
  <c r="BR51" i="48"/>
  <c r="BQ85" i="50" s="1"/>
  <c r="BS41" i="48"/>
  <c r="BR64" i="50" s="1"/>
  <c r="BQ30" i="48"/>
  <c r="BU11" i="48"/>
  <c r="BT15" i="50"/>
  <c r="CD4" i="48"/>
  <c r="CC5" i="50" s="1"/>
  <c r="CD11" i="48"/>
  <c r="CC15" i="50" s="1"/>
  <c r="CD18" i="48"/>
  <c r="CC26" i="50"/>
  <c r="CD24" i="48"/>
  <c r="CC33" i="50" s="1"/>
  <c r="CD30" i="48"/>
  <c r="CC45" i="50"/>
  <c r="CD36" i="48"/>
  <c r="CC55" i="50"/>
  <c r="CD43" i="48"/>
  <c r="CC69" i="50" s="1"/>
  <c r="CD49" i="48"/>
  <c r="CC81" i="50" s="1"/>
  <c r="BP37" i="48"/>
  <c r="BQ51" i="48"/>
  <c r="BP85" i="50"/>
  <c r="BQ46" i="48"/>
  <c r="BP74" i="50" s="1"/>
  <c r="BV27" i="48"/>
  <c r="BU38" i="50" s="1"/>
  <c r="BX7" i="48"/>
  <c r="BW9" i="50"/>
  <c r="BX15" i="48"/>
  <c r="BW21" i="50"/>
  <c r="BX27" i="48"/>
  <c r="BW38" i="50" s="1"/>
  <c r="BX34" i="48"/>
  <c r="BW51" i="50"/>
  <c r="BX41" i="48"/>
  <c r="BW65" i="50" s="1"/>
  <c r="BX48" i="48"/>
  <c r="BW78" i="50" s="1"/>
  <c r="BZ8" i="48"/>
  <c r="BY10" i="50"/>
  <c r="BZ16" i="48"/>
  <c r="BY23" i="50"/>
  <c r="BZ22" i="48"/>
  <c r="BY30" i="50" s="1"/>
  <c r="BZ28" i="48"/>
  <c r="BY41" i="50"/>
  <c r="CC3" i="48"/>
  <c r="CB3" i="50" s="1"/>
  <c r="CC9" i="48"/>
  <c r="CB13" i="50" s="1"/>
  <c r="CC17" i="48"/>
  <c r="CB24" i="50"/>
  <c r="CC29" i="48"/>
  <c r="CB43" i="50"/>
  <c r="CC42" i="48"/>
  <c r="CB67" i="50" s="1"/>
  <c r="CC48" i="48"/>
  <c r="CB79" i="50" s="1"/>
  <c r="BX8" i="48"/>
  <c r="BW10" i="50" s="1"/>
  <c r="BX16" i="48"/>
  <c r="BW23" i="50" s="1"/>
  <c r="BX22" i="48"/>
  <c r="BW30" i="50"/>
  <c r="BX28" i="48"/>
  <c r="BW41" i="50"/>
  <c r="BX42" i="48"/>
  <c r="BW67" i="50" s="1"/>
  <c r="CB8" i="48"/>
  <c r="CA10" i="50" s="1"/>
  <c r="CB16" i="48"/>
  <c r="CA23" i="50" s="1"/>
  <c r="CB22" i="48"/>
  <c r="CA30" i="50" s="1"/>
  <c r="CB28" i="48"/>
  <c r="CA41" i="50"/>
  <c r="CB34" i="48"/>
  <c r="CA51" i="50"/>
  <c r="CB41" i="48"/>
  <c r="CA65" i="50" s="1"/>
  <c r="CB47" i="48"/>
  <c r="CA77" i="50" s="1"/>
  <c r="CC5" i="48"/>
  <c r="CB7" i="50" s="1"/>
  <c r="CC25" i="48"/>
  <c r="CB35" i="50" s="1"/>
  <c r="CC37" i="48"/>
  <c r="CB58" i="50"/>
  <c r="CC44" i="48"/>
  <c r="CB70" i="50"/>
  <c r="BW15" i="48"/>
  <c r="BV21" i="50" s="1"/>
  <c r="BW21" i="48"/>
  <c r="BV29" i="50" s="1"/>
  <c r="BW27" i="48"/>
  <c r="BV39" i="50" s="1"/>
  <c r="CB4" i="48"/>
  <c r="CA5" i="50" s="1"/>
  <c r="CB11" i="48"/>
  <c r="CA15" i="50"/>
  <c r="CB18" i="48"/>
  <c r="CA26" i="50"/>
  <c r="CB30" i="48"/>
  <c r="CA45" i="50" s="1"/>
  <c r="CB43" i="48"/>
  <c r="CA69" i="50" s="1"/>
  <c r="BY35" i="48"/>
  <c r="BX54" i="50" s="1"/>
  <c r="BY42" i="48"/>
  <c r="BX67" i="50" s="1"/>
  <c r="CF8" i="48"/>
  <c r="CE10" i="50"/>
  <c r="CF16" i="48"/>
  <c r="CE23" i="50"/>
  <c r="CF28" i="48"/>
  <c r="CE41" i="50" s="1"/>
  <c r="CF34" i="48"/>
  <c r="CE51" i="50" s="1"/>
  <c r="CF41" i="48"/>
  <c r="CE65" i="50" s="1"/>
  <c r="CF47" i="48"/>
  <c r="CE77" i="50" s="1"/>
  <c r="CQ16" i="48"/>
  <c r="CP23" i="50"/>
  <c r="CQ22" i="48"/>
  <c r="CP30" i="50"/>
  <c r="CQ28" i="48"/>
  <c r="CP41" i="50" s="1"/>
  <c r="CQ41" i="48"/>
  <c r="CP65" i="50" s="1"/>
  <c r="CQ43" i="48"/>
  <c r="CP69" i="50" s="1"/>
  <c r="CQ37" i="48"/>
  <c r="CP57" i="50" s="1"/>
  <c r="CQ20" i="48"/>
  <c r="CP28" i="50"/>
  <c r="CQ32" i="48"/>
  <c r="CP49" i="50"/>
  <c r="CQ45" i="48"/>
  <c r="CP73" i="50" s="1"/>
  <c r="CQ39" i="48"/>
  <c r="CP62" i="50" s="1"/>
  <c r="BI46" i="48"/>
  <c r="BH74" i="50" s="1"/>
  <c r="BK23" i="48"/>
  <c r="BJ31" i="50" s="1"/>
  <c r="BB19" i="48"/>
  <c r="BA27" i="50"/>
  <c r="BF37" i="48"/>
  <c r="BI32" i="48"/>
  <c r="BJ39" i="48"/>
  <c r="BB22" i="48"/>
  <c r="BA30" i="50"/>
  <c r="BL49" i="48"/>
  <c r="BK81" i="50" s="1"/>
  <c r="BL37" i="48"/>
  <c r="BN35" i="48"/>
  <c r="BM38" i="48"/>
  <c r="BL60" i="50"/>
  <c r="BB16" i="48"/>
  <c r="BA23" i="50" s="1"/>
  <c r="BD38" i="48"/>
  <c r="BC59" i="50" s="1"/>
  <c r="BI49" i="48"/>
  <c r="BH80" i="50"/>
  <c r="BK20" i="48"/>
  <c r="BJ28" i="50" s="1"/>
  <c r="BM21" i="48"/>
  <c r="BL29" i="50"/>
  <c r="BR24" i="48"/>
  <c r="BR34" i="48"/>
  <c r="BR9" i="48"/>
  <c r="BT9" i="48"/>
  <c r="BS13" i="50"/>
  <c r="BY30" i="48"/>
  <c r="BX45" i="50" s="1"/>
  <c r="BQ5" i="48"/>
  <c r="BP7" i="50"/>
  <c r="BY17" i="48"/>
  <c r="BX24" i="50" s="1"/>
  <c r="BX46" i="48"/>
  <c r="BW75" i="50" s="1"/>
  <c r="BR43" i="48"/>
  <c r="BQ69" i="50"/>
  <c r="BR18" i="48"/>
  <c r="BQ26" i="50"/>
  <c r="BQ8" i="48"/>
  <c r="BP10" i="50" s="1"/>
  <c r="BR31" i="48"/>
  <c r="BS43" i="48"/>
  <c r="BR69" i="50" s="1"/>
  <c r="BT23" i="48"/>
  <c r="BS31" i="50"/>
  <c r="BU29" i="48"/>
  <c r="BT42" i="50"/>
  <c r="BX13" i="48"/>
  <c r="BZ15" i="48"/>
  <c r="BY21" i="50"/>
  <c r="BW49" i="48"/>
  <c r="BV81" i="50" s="1"/>
  <c r="BY8" i="48"/>
  <c r="BX11" i="50"/>
  <c r="BZ42" i="48"/>
  <c r="BY66" i="50" s="1"/>
  <c r="BQ22" i="48"/>
  <c r="BP30" i="50" s="1"/>
  <c r="BR46" i="48"/>
  <c r="BQ75" i="50"/>
  <c r="BU26" i="48"/>
  <c r="BT36" i="50"/>
  <c r="BX32" i="48"/>
  <c r="BW48" i="50" s="1"/>
  <c r="BZ38" i="48"/>
  <c r="BY60" i="50"/>
  <c r="BZ47" i="48"/>
  <c r="BY76" i="50" s="1"/>
  <c r="CD35" i="48"/>
  <c r="CC53" i="50" s="1"/>
  <c r="CF6" i="48"/>
  <c r="CE8" i="50"/>
  <c r="BY32" i="48"/>
  <c r="BX49" i="50"/>
  <c r="BY49" i="48"/>
  <c r="BX80" i="50" s="1"/>
  <c r="BZ34" i="48"/>
  <c r="BY51" i="50"/>
  <c r="BZ17" i="48"/>
  <c r="BY24" i="50" s="1"/>
  <c r="CB29" i="48"/>
  <c r="CA43" i="50" s="1"/>
  <c r="CE19" i="48"/>
  <c r="CD27" i="50"/>
  <c r="CE28" i="48"/>
  <c r="CD41" i="50"/>
  <c r="BZ27" i="48"/>
  <c r="BY38" i="50" s="1"/>
  <c r="CA21" i="48"/>
  <c r="BZ29" i="50"/>
  <c r="CB25" i="48"/>
  <c r="CA35" i="50" s="1"/>
  <c r="CG28" i="48"/>
  <c r="CF41" i="50" s="1"/>
  <c r="BZ3" i="48"/>
  <c r="BY4" i="50"/>
  <c r="BZ45" i="48"/>
  <c r="BY72" i="50"/>
  <c r="CD6" i="48"/>
  <c r="CC8" i="50" s="1"/>
  <c r="CD27" i="48"/>
  <c r="CC39" i="50"/>
  <c r="CE25" i="48"/>
  <c r="CD35" i="50" s="1"/>
  <c r="CG38" i="48"/>
  <c r="CF60" i="50" s="1"/>
  <c r="BZ32" i="48"/>
  <c r="BY48" i="50"/>
  <c r="CB21" i="48"/>
  <c r="CA29" i="50"/>
  <c r="CE11" i="48"/>
  <c r="CD15" i="50" s="1"/>
  <c r="CG13" i="48"/>
  <c r="CF18" i="50"/>
  <c r="CJ3" i="48"/>
  <c r="CI4" i="50" s="1"/>
  <c r="CJ9" i="48"/>
  <c r="CI13" i="50" s="1"/>
  <c r="CJ17" i="48"/>
  <c r="CI24" i="50"/>
  <c r="CJ29" i="48"/>
  <c r="CI43" i="50"/>
  <c r="CJ42" i="48"/>
  <c r="CI67" i="50" s="1"/>
  <c r="CP6" i="48"/>
  <c r="CO8" i="50"/>
  <c r="CH5" i="48"/>
  <c r="CG7" i="50" s="1"/>
  <c r="CH12" i="48"/>
  <c r="CG17" i="50" s="1"/>
  <c r="CH25" i="48"/>
  <c r="CG35" i="50"/>
  <c r="CH37" i="48"/>
  <c r="CG57" i="50"/>
  <c r="CI6" i="48"/>
  <c r="CH8" i="50" s="1"/>
  <c r="CI13" i="48"/>
  <c r="CH18" i="50"/>
  <c r="CI20" i="48"/>
  <c r="CH28" i="50" s="1"/>
  <c r="CI26" i="48"/>
  <c r="CH36" i="50" s="1"/>
  <c r="CI32" i="48"/>
  <c r="CH49" i="50"/>
  <c r="CI38" i="48"/>
  <c r="CH60" i="50"/>
  <c r="CI51" i="48"/>
  <c r="CH84" i="50" s="1"/>
  <c r="CK16" i="48"/>
  <c r="CJ23" i="50"/>
  <c r="CK28" i="48"/>
  <c r="CJ40" i="50" s="1"/>
  <c r="CK34" i="48"/>
  <c r="CJ51" i="50" s="1"/>
  <c r="CK41" i="48"/>
  <c r="CJ64" i="50"/>
  <c r="CK47" i="48"/>
  <c r="CJ76" i="50"/>
  <c r="CG24" i="48"/>
  <c r="CF33" i="50" s="1"/>
  <c r="CG37" i="48"/>
  <c r="CF57" i="50"/>
  <c r="CQ8" i="48"/>
  <c r="CP10" i="50" s="1"/>
  <c r="CN7" i="48"/>
  <c r="CM9" i="50" s="1"/>
  <c r="CN15" i="48"/>
  <c r="CM21" i="50"/>
  <c r="CN21" i="48"/>
  <c r="CM29" i="50"/>
  <c r="CN27" i="48"/>
  <c r="CM39" i="50" s="1"/>
  <c r="CN33" i="48"/>
  <c r="CM50" i="50"/>
  <c r="CN39" i="48"/>
  <c r="CM62" i="50" s="1"/>
  <c r="CN46" i="48"/>
  <c r="CM74" i="50" s="1"/>
  <c r="CM9" i="48"/>
  <c r="CL13" i="50"/>
  <c r="CM48" i="48"/>
  <c r="CO4" i="48"/>
  <c r="CN6" i="50" s="1"/>
  <c r="CO12" i="48"/>
  <c r="CN17" i="50"/>
  <c r="CO25" i="48"/>
  <c r="CN35" i="50" s="1"/>
  <c r="CO37" i="48"/>
  <c r="CN58" i="50"/>
  <c r="CO44" i="48"/>
  <c r="CN70" i="50"/>
  <c r="CO50" i="48"/>
  <c r="CN83" i="50" s="1"/>
  <c r="CT24" i="50"/>
  <c r="BG32" i="48"/>
  <c r="BF6" i="48"/>
  <c r="BE8" i="50"/>
  <c r="BB28" i="48"/>
  <c r="BE15" i="48"/>
  <c r="BB36" i="48"/>
  <c r="BF19" i="48"/>
  <c r="BE27" i="50" s="1"/>
  <c r="BG49" i="48"/>
  <c r="BF81" i="50" s="1"/>
  <c r="BG37" i="48"/>
  <c r="BM34" i="48"/>
  <c r="BP31" i="48"/>
  <c r="BR39" i="48"/>
  <c r="BE39" i="48"/>
  <c r="BG27" i="48"/>
  <c r="BI35" i="48"/>
  <c r="BK29" i="48"/>
  <c r="BJ29" i="48"/>
  <c r="BM17" i="48"/>
  <c r="BL24" i="50"/>
  <c r="BP39" i="48"/>
  <c r="BQ35" i="48"/>
  <c r="BR28" i="48"/>
  <c r="BE18" i="48"/>
  <c r="BD26" i="50" s="1"/>
  <c r="BI29" i="48"/>
  <c r="BJ24" i="48"/>
  <c r="BH24" i="48"/>
  <c r="BI28" i="48"/>
  <c r="BJ33" i="48"/>
  <c r="BI50" i="50" s="1"/>
  <c r="BL34" i="48"/>
  <c r="BN36" i="48"/>
  <c r="BG34" i="48"/>
  <c r="BH33" i="48"/>
  <c r="BG50" i="50" s="1"/>
  <c r="BH5" i="48"/>
  <c r="BG7" i="50"/>
  <c r="BK35" i="48"/>
  <c r="BK4" i="48"/>
  <c r="BJ5" i="50" s="1"/>
  <c r="BM35" i="48"/>
  <c r="BQ32" i="48"/>
  <c r="BR41" i="48"/>
  <c r="BS19" i="48"/>
  <c r="BR27" i="50" s="1"/>
  <c r="BS33" i="48"/>
  <c r="BR50" i="50" s="1"/>
  <c r="BT30" i="48"/>
  <c r="BS45" i="50"/>
  <c r="BV31" i="48"/>
  <c r="BU47" i="50" s="1"/>
  <c r="BW18" i="48"/>
  <c r="BV26" i="50"/>
  <c r="BT7" i="48"/>
  <c r="BS9" i="50"/>
  <c r="BV37" i="48"/>
  <c r="BU57" i="50" s="1"/>
  <c r="BU45" i="48"/>
  <c r="BT72" i="50" s="1"/>
  <c r="BT18" i="48"/>
  <c r="BS26" i="50"/>
  <c r="BW25" i="48"/>
  <c r="BV35" i="50" s="1"/>
  <c r="BW42" i="48"/>
  <c r="BV67" i="50"/>
  <c r="BS4" i="48"/>
  <c r="BR5" i="50"/>
  <c r="BS31" i="48"/>
  <c r="BR47" i="50" s="1"/>
  <c r="BT28" i="48"/>
  <c r="BS41" i="50" s="1"/>
  <c r="BT37" i="48"/>
  <c r="BS57" i="50"/>
  <c r="BU42" i="48"/>
  <c r="BT66" i="50" s="1"/>
  <c r="BV34" i="48"/>
  <c r="BU51" i="50"/>
  <c r="BS51" i="48"/>
  <c r="BR85" i="50"/>
  <c r="BU28" i="48"/>
  <c r="BT40" i="50" s="1"/>
  <c r="BV24" i="48"/>
  <c r="BU32" i="50" s="1"/>
  <c r="BW37" i="48"/>
  <c r="BV57" i="50"/>
  <c r="CD5" i="48"/>
  <c r="CC7" i="50" s="1"/>
  <c r="CE50" i="48"/>
  <c r="CD83" i="50"/>
  <c r="CF9" i="48"/>
  <c r="CE13" i="50"/>
  <c r="CF25" i="48"/>
  <c r="CE35" i="50" s="1"/>
  <c r="CF51" i="48"/>
  <c r="CE85" i="50" s="1"/>
  <c r="CI27" i="48"/>
  <c r="CH38" i="50"/>
  <c r="CI43" i="48"/>
  <c r="CH69" i="50" s="1"/>
  <c r="CU9" i="48"/>
  <c r="CT13" i="50"/>
  <c r="CA5" i="48"/>
  <c r="BZ7" i="50"/>
  <c r="CD46" i="48"/>
  <c r="CC74" i="50" s="1"/>
  <c r="CJ30" i="48"/>
  <c r="CI45" i="50" s="1"/>
  <c r="CO38" i="48"/>
  <c r="CN60" i="50"/>
  <c r="BZ41" i="48"/>
  <c r="BY65" i="50" s="1"/>
  <c r="CB26" i="48"/>
  <c r="CA36" i="50"/>
  <c r="CH38" i="48"/>
  <c r="CG60" i="50"/>
  <c r="CJ22" i="48"/>
  <c r="CI30" i="50" s="1"/>
  <c r="CK30" i="48"/>
  <c r="CJ45" i="50" s="1"/>
  <c r="CL23" i="48"/>
  <c r="CK31" i="50"/>
  <c r="CO19" i="48"/>
  <c r="CN27" i="50" s="1"/>
  <c r="CQ12" i="48"/>
  <c r="CP17" i="50"/>
  <c r="BZ33" i="48"/>
  <c r="BY50" i="50"/>
  <c r="CA13" i="48"/>
  <c r="BZ18" i="50" s="1"/>
  <c r="CB37" i="48"/>
  <c r="CA57" i="50" s="1"/>
  <c r="CD20" i="48"/>
  <c r="CC28" i="50"/>
  <c r="CD48" i="48"/>
  <c r="CC78" i="50" s="1"/>
  <c r="CB5" i="48"/>
  <c r="CA7" i="50"/>
  <c r="CB17" i="48"/>
  <c r="CA24" i="50"/>
  <c r="CD15" i="48"/>
  <c r="CC21" i="50" s="1"/>
  <c r="CA8" i="48"/>
  <c r="BZ10" i="50" s="1"/>
  <c r="CK26" i="48"/>
  <c r="CJ36" i="50"/>
  <c r="CK31" i="48"/>
  <c r="CJ46" i="50" s="1"/>
  <c r="CL20" i="48"/>
  <c r="CK28" i="50"/>
  <c r="CM8" i="48"/>
  <c r="CL10" i="50"/>
  <c r="CN19" i="48"/>
  <c r="CM27" i="50" s="1"/>
  <c r="CO39" i="48"/>
  <c r="CN61" i="50" s="1"/>
  <c r="CQ24" i="48"/>
  <c r="CP33" i="50"/>
  <c r="CR32" i="48"/>
  <c r="CQ48" i="50" s="1"/>
  <c r="CI50" i="48"/>
  <c r="CH83" i="50"/>
  <c r="CL21" i="48"/>
  <c r="CK29" i="50"/>
  <c r="CL31" i="48"/>
  <c r="CK47" i="50" s="1"/>
  <c r="CM36" i="48"/>
  <c r="CL56" i="50" s="1"/>
  <c r="CN43" i="48"/>
  <c r="CM69" i="50"/>
  <c r="CN48" i="48"/>
  <c r="CM78" i="50" s="1"/>
  <c r="CQ15" i="48"/>
  <c r="CP21" i="50"/>
  <c r="CR33" i="48"/>
  <c r="CQ50" i="50"/>
  <c r="CS4" i="48"/>
  <c r="CS12" i="48"/>
  <c r="CS25" i="48"/>
  <c r="CS37" i="48"/>
  <c r="CS44" i="48"/>
  <c r="CS50" i="48"/>
  <c r="CK15" i="48"/>
  <c r="CJ21" i="50" s="1"/>
  <c r="CM6" i="48"/>
  <c r="CL8" i="50"/>
  <c r="CO22" i="48"/>
  <c r="CN30" i="50"/>
  <c r="CP33" i="48"/>
  <c r="CO50" i="50" s="1"/>
  <c r="CQ26" i="48"/>
  <c r="CP36" i="50" s="1"/>
  <c r="CR25" i="48"/>
  <c r="CQ34" i="50"/>
  <c r="CO43" i="48"/>
  <c r="CN69" i="50" s="1"/>
  <c r="CQ11" i="48"/>
  <c r="CP15" i="50"/>
  <c r="CR30" i="48"/>
  <c r="CQ44" i="50"/>
  <c r="CJ7" i="48"/>
  <c r="CI9" i="50" s="1"/>
  <c r="CK39" i="48"/>
  <c r="CJ62" i="50" s="1"/>
  <c r="CM34" i="48"/>
  <c r="CL51" i="50"/>
  <c r="CN23" i="48"/>
  <c r="CM31" i="50" s="1"/>
  <c r="CN28" i="48"/>
  <c r="CM41" i="50"/>
  <c r="CP34" i="48"/>
  <c r="CO51" i="50"/>
  <c r="CW37" i="48"/>
  <c r="CV57" i="50" s="1"/>
  <c r="CW18" i="48"/>
  <c r="CV26" i="50"/>
  <c r="CW39" i="48"/>
  <c r="CV61" i="50" s="1"/>
  <c r="CW33" i="48"/>
  <c r="CV50" i="50"/>
  <c r="CW12" i="48"/>
  <c r="CV16" i="50" s="1"/>
  <c r="CW43" i="48"/>
  <c r="CV69" i="50" s="1"/>
  <c r="DA16" i="48"/>
  <c r="CZ23" i="50" s="1"/>
  <c r="DA22" i="48"/>
  <c r="CZ30" i="50"/>
  <c r="DA29" i="48"/>
  <c r="CZ42" i="50"/>
  <c r="DA35" i="48"/>
  <c r="CZ54" i="50" s="1"/>
  <c r="DA24" i="48"/>
  <c r="CZ32" i="50"/>
  <c r="DA43" i="48"/>
  <c r="CZ69" i="50" s="1"/>
  <c r="DA41" i="48"/>
  <c r="CZ65" i="50" s="1"/>
  <c r="DC13" i="48"/>
  <c r="DB18" i="50"/>
  <c r="DC20" i="48"/>
  <c r="DB28" i="50"/>
  <c r="DC39" i="48"/>
  <c r="DB62" i="50" s="1"/>
  <c r="DC8" i="48"/>
  <c r="DB11" i="50"/>
  <c r="DC16" i="48"/>
  <c r="DB23" i="50" s="1"/>
  <c r="DC22" i="48"/>
  <c r="DB30" i="50"/>
  <c r="DC29" i="48"/>
  <c r="DB43" i="50" s="1"/>
  <c r="DC35" i="48"/>
  <c r="DB54" i="50" s="1"/>
  <c r="DC42" i="48"/>
  <c r="DB66" i="50" s="1"/>
  <c r="DC18" i="48"/>
  <c r="DB26" i="50" s="1"/>
  <c r="DC25" i="48"/>
  <c r="DB34" i="50"/>
  <c r="DC37" i="48"/>
  <c r="DB58" i="50" s="1"/>
  <c r="DC44" i="48"/>
  <c r="DB70" i="50" s="1"/>
</calcChain>
</file>

<file path=xl/sharedStrings.xml><?xml version="1.0" encoding="utf-8"?>
<sst xmlns="http://schemas.openxmlformats.org/spreadsheetml/2006/main" count="37926" uniqueCount="319">
  <si>
    <t>Tipo</t>
  </si>
  <si>
    <t>Brocal (m)</t>
  </si>
  <si>
    <t>Lugar</t>
  </si>
  <si>
    <t>Profundidad de pozo (m)</t>
  </si>
  <si>
    <t>Nivel estático (m)</t>
  </si>
  <si>
    <t>Nivel dinámico (m)</t>
  </si>
  <si>
    <t>N˚</t>
  </si>
  <si>
    <t>Nombre del POZO</t>
  </si>
  <si>
    <t>Latitud</t>
  </si>
  <si>
    <t>Longitud</t>
  </si>
  <si>
    <t>Altitud sobre nivel de Mar</t>
  </si>
  <si>
    <t>Datos de campo</t>
  </si>
  <si>
    <t>Nivel estático (m) + Brocal</t>
  </si>
  <si>
    <t>Nivel dinámico (m) + Brocal</t>
  </si>
  <si>
    <t>P</t>
  </si>
  <si>
    <t>E</t>
  </si>
  <si>
    <t>Diámetro armado (in)</t>
  </si>
  <si>
    <t>-</t>
  </si>
  <si>
    <t>Aeropuerto Tamarindo Cancha de Golf</t>
  </si>
  <si>
    <t>Aeropuerto Tamarindo cerca río San Andrés</t>
  </si>
  <si>
    <t>Aeropuerto Tamarindo los Tornillos</t>
  </si>
  <si>
    <t>Elvira Matarrita</t>
  </si>
  <si>
    <t>Maritza Obando</t>
  </si>
  <si>
    <t xml:space="preserve">ASADA Santa Rosa </t>
  </si>
  <si>
    <t>Seabees Santa Rosa</t>
  </si>
  <si>
    <t>Magdalena Obando</t>
  </si>
  <si>
    <t xml:space="preserve">ASADA Lomas </t>
  </si>
  <si>
    <t>Santos Arrieta</t>
  </si>
  <si>
    <t>Paula Celaya</t>
  </si>
  <si>
    <t>Juan Pablo Arrieta</t>
  </si>
  <si>
    <t>AyA Tamarindo P6 Plantel</t>
  </si>
  <si>
    <t>AyA Tamarindo P1 Jobo</t>
  </si>
  <si>
    <t>AyA Tamarindo P2 Jobo</t>
  </si>
  <si>
    <t xml:space="preserve">AyA Tamarindo P1 Guanacaste </t>
  </si>
  <si>
    <t>AyA Tamarindo P2 Virgilio</t>
  </si>
  <si>
    <t>AyA Tamarindo P2b Virgilio (nuevo)</t>
  </si>
  <si>
    <t xml:space="preserve">AyA Tamarindo P3 Papaturro </t>
  </si>
  <si>
    <t>AyA Tamarindo P4 Pochote</t>
  </si>
  <si>
    <t>AyA Tamarindo P5 Albin</t>
  </si>
  <si>
    <t>AyA Tamarindo P4b Pochote (nuevo)</t>
  </si>
  <si>
    <t>Plan de Monitoreo Acuífero Huacas Tamarindo</t>
  </si>
  <si>
    <t>Fecha: 30 y 31 de enero del 2013</t>
  </si>
  <si>
    <t>Aeropuerto Tamarindo Abrevadero</t>
  </si>
  <si>
    <t>José Catalino Jaén</t>
  </si>
  <si>
    <t xml:space="preserve">María Luisa Contreras </t>
  </si>
  <si>
    <t>Damián Matarrita</t>
  </si>
  <si>
    <t xml:space="preserve">Cupertino López </t>
  </si>
  <si>
    <t>ASADA Villarreal P1</t>
  </si>
  <si>
    <t>ASADA Villarreal P2</t>
  </si>
  <si>
    <t>ASADA Villarreal P3</t>
  </si>
  <si>
    <t>Tamarindo</t>
  </si>
  <si>
    <t>Los Jobos</t>
  </si>
  <si>
    <t>El Llano</t>
  </si>
  <si>
    <t>Villarreal</t>
  </si>
  <si>
    <t>San Andrés</t>
  </si>
  <si>
    <t>Santa Rosa</t>
  </si>
  <si>
    <t>Lomas</t>
  </si>
  <si>
    <t>Salinitas</t>
  </si>
  <si>
    <t>Huacas</t>
  </si>
  <si>
    <t>Garita Vieja</t>
  </si>
  <si>
    <t>Garita Nueva</t>
  </si>
  <si>
    <t>Mangos</t>
  </si>
  <si>
    <t>Tacasolapa</t>
  </si>
  <si>
    <t>11-12</t>
  </si>
  <si>
    <t>Linea de aire obstruida</t>
  </si>
  <si>
    <t>Tapa Sellada</t>
  </si>
  <si>
    <t>ASADA Matapalo P3</t>
  </si>
  <si>
    <t>ASADA Matapalo P1</t>
  </si>
  <si>
    <t>Matapalo</t>
  </si>
  <si>
    <t>Fecha: 27 y 28 de febrero del 2013</t>
  </si>
  <si>
    <t xml:space="preserve">Nota: se anota como nivel estático la medida del pozo 33 de la ASADA Matapalo, sin embargo este pozo se ubica a 1m del pozo 32 que estaba en uso. </t>
  </si>
  <si>
    <t>Gineth López Rosales</t>
  </si>
  <si>
    <t>Línea de aire obstruida</t>
  </si>
  <si>
    <t>Fecha: 20 y 21 de marzo del 2013</t>
  </si>
  <si>
    <t>ASADA Matapalo P2</t>
  </si>
  <si>
    <t>Fecha: 24 de abril del 2013</t>
  </si>
  <si>
    <t>seco</t>
  </si>
  <si>
    <t>Fecha: 29 de mayo del 2013</t>
  </si>
  <si>
    <t>Fecha: 20 de junio del 2013</t>
  </si>
  <si>
    <t>Fecha: 18 de julio del 2013</t>
  </si>
  <si>
    <t>ASADA Tamarindo P5 Jobo</t>
  </si>
  <si>
    <t>ASADA Tamarindo P3 Fertana</t>
  </si>
  <si>
    <t>ASADA Tamarindo P1 Guanacaste</t>
  </si>
  <si>
    <t>ASADA Tamarindo P2 Curia</t>
  </si>
  <si>
    <t>ASADA Tamarindo P1 Curia</t>
  </si>
  <si>
    <t>Avispas</t>
  </si>
  <si>
    <t>Sin Llave</t>
  </si>
  <si>
    <t>Aterrado</t>
  </si>
  <si>
    <t>SD</t>
  </si>
  <si>
    <t>S/D</t>
  </si>
  <si>
    <t>Fecha: 26 de setiembre 2013</t>
  </si>
  <si>
    <t>Fecha: 24 de octubre 2013</t>
  </si>
  <si>
    <t>Fecha: 29 de agosto del 2013</t>
  </si>
  <si>
    <t>Fecha: 19 de diciembre 2013</t>
  </si>
  <si>
    <t xml:space="preserve"> </t>
  </si>
  <si>
    <t>Cerrado con llave</t>
  </si>
  <si>
    <t>AyA Tamarindo P5b Albin (nuevo)</t>
  </si>
  <si>
    <t>Fecha: 23 de enero del 2014</t>
  </si>
  <si>
    <t xml:space="preserve">Sellado </t>
  </si>
  <si>
    <t>Fecha: 27 de febrero del 2014</t>
  </si>
  <si>
    <t>ASADA Tamarindo P4 Guanacaste</t>
  </si>
  <si>
    <t>Fecha: 29 de mayo del 2014</t>
  </si>
  <si>
    <t>Fecha: 26 de junio del 2014</t>
  </si>
  <si>
    <t>Seco</t>
  </si>
  <si>
    <t>Fecha: 17 de julio del 2014</t>
  </si>
  <si>
    <t>Fecha: 28 de agosto del 2014</t>
  </si>
  <si>
    <t>Fecha: 2 de octubre del 2014</t>
  </si>
  <si>
    <t>Sin acceso</t>
  </si>
  <si>
    <t>Fecha: 22 de octubre del 2014</t>
  </si>
  <si>
    <t>Abejas</t>
  </si>
  <si>
    <t>Fecha: 20 de noviembre del 2014</t>
  </si>
  <si>
    <t>Fecha: 29 de Enero del 2015</t>
  </si>
  <si>
    <t xml:space="preserve">Fecha: 26 de febrero del 2015 </t>
  </si>
  <si>
    <t xml:space="preserve">Fecha: </t>
  </si>
  <si>
    <t>Fecha: 19 marzo del 2015</t>
  </si>
  <si>
    <t>Fecha: 25 de junio del 2015</t>
  </si>
  <si>
    <t xml:space="preserve">Seco </t>
  </si>
  <si>
    <t>Fecha: 28 de Mayo del 2015</t>
  </si>
  <si>
    <t>Fecha: 30 de julio del 2015</t>
  </si>
  <si>
    <t>Fecha: 23 de abril del 2015</t>
  </si>
  <si>
    <t>Fecha: 27 de agosto del 2015</t>
  </si>
  <si>
    <t>Fecha: 24 de setiembre del 2015</t>
  </si>
  <si>
    <t>nd</t>
  </si>
  <si>
    <t>Fecha: 21 de noviembre del 2013</t>
  </si>
  <si>
    <t>Fecha: 24 de abril del 2014</t>
  </si>
  <si>
    <t xml:space="preserve">Datos del pozo </t>
  </si>
  <si>
    <t xml:space="preserve">Nombre </t>
  </si>
  <si>
    <t xml:space="preserve">Tipo </t>
  </si>
  <si>
    <t>Fecha: 22 de Octubre del 2015</t>
  </si>
  <si>
    <t>MONITOREO ACUÍFERO HUACAS TAMARINDO</t>
  </si>
  <si>
    <t>Tapón (fuera de uso)</t>
  </si>
  <si>
    <t>Fecha: 19 de noviembre del 2015</t>
  </si>
  <si>
    <t>Fecha: 7 de Diciembre del 2015</t>
  </si>
  <si>
    <t xml:space="preserve">Gráficos del nivel estático y/o dinámico de todo el periodo                monitoreado </t>
  </si>
  <si>
    <t>Gráficos del nivel estático y/o dinámicocomparando diferente años monitoreados</t>
  </si>
  <si>
    <t>N.E.</t>
  </si>
  <si>
    <t>N.D.</t>
  </si>
  <si>
    <t>Fecha: 28 de enero del 2015</t>
  </si>
  <si>
    <t>Fecha: 25 de febrero del 2015</t>
  </si>
  <si>
    <t>Fecha: 31 de Marzo del 2016</t>
  </si>
  <si>
    <t>no bajó sonda</t>
  </si>
  <si>
    <t>Fecha: 27 de Abril del 2016</t>
  </si>
  <si>
    <t>* no estabiliza</t>
  </si>
  <si>
    <t>Fecha: 23 de junio del 2016</t>
  </si>
  <si>
    <t>ASADA Matapalo P4</t>
  </si>
  <si>
    <t>Fecha: 27 de julio del 2016</t>
  </si>
  <si>
    <t>Simastir -cerrado con llave</t>
  </si>
  <si>
    <t xml:space="preserve">Cerrado </t>
  </si>
  <si>
    <t>Fecha: 27 de Setiembre del 2016</t>
  </si>
  <si>
    <t>Fecha:24 de mayo del 2016</t>
  </si>
  <si>
    <t>Provisto de tapón: requiere llave de fontanería</t>
  </si>
  <si>
    <t>Fecha: 23 de agosto del 2016</t>
  </si>
  <si>
    <t>Fecha: 25 de Octubre del 2016</t>
  </si>
  <si>
    <t>Sin datos</t>
  </si>
  <si>
    <t>huracan otto</t>
  </si>
  <si>
    <t>Fecha: 14 de diciembre del 2016</t>
  </si>
  <si>
    <t>Fecha: 25 de Enero del 2017</t>
  </si>
  <si>
    <t>Fecha: 21 de Febrero del 2017</t>
  </si>
  <si>
    <t>Sin dato</t>
  </si>
  <si>
    <t>Fecha: 29 de Marzo del 2017</t>
  </si>
  <si>
    <t>Sellado</t>
  </si>
  <si>
    <t>ASADA Santa Rosa 2</t>
  </si>
  <si>
    <t>ASADA Santa Rosa Black Stalion</t>
  </si>
  <si>
    <t>Pozo Don Kike</t>
  </si>
  <si>
    <t>ASADA Playa Grande 5</t>
  </si>
  <si>
    <t>ASADA Playa Grande 7</t>
  </si>
  <si>
    <t>Playa Grande</t>
  </si>
  <si>
    <t>Fecha: 26 de Abril del 2017</t>
  </si>
  <si>
    <t>Fecha: 24 de Mayo del 2017</t>
  </si>
  <si>
    <t>ASADA Playa Grande 8</t>
  </si>
  <si>
    <t>Fecha: 21 de Junio del 2017</t>
  </si>
  <si>
    <t>Fecha: 19 de Julio del 2017</t>
  </si>
  <si>
    <t>Fecha: 24 de Agosto del 2017</t>
  </si>
  <si>
    <t>ASADA Santa Rosa (Pozo Matapalo)</t>
  </si>
  <si>
    <t>ASADA Santa Rosa (Pozo Levita)</t>
  </si>
  <si>
    <t>Fecha: 28 de Setiembre del 2017</t>
  </si>
  <si>
    <t>Fecha: 26 de Octubre del 2017</t>
  </si>
  <si>
    <t>Fecha: 23 de Noviembre del 2017</t>
  </si>
  <si>
    <t>Fecha: 13 de Diciembre del 2017</t>
  </si>
  <si>
    <t>Fecha: 25 de Enero del 2018</t>
  </si>
  <si>
    <t>Fecha: 22 de Febrero del 2018</t>
  </si>
  <si>
    <t>Fecha: 22 de Marzo del 2018</t>
  </si>
  <si>
    <t>Cerrado</t>
  </si>
  <si>
    <t>Fecha: 24 de Mayo del 2018</t>
  </si>
  <si>
    <t>no se midio bicho muerto</t>
  </si>
  <si>
    <t>ASADA no disponible</t>
  </si>
  <si>
    <t>Fecha: 21 de Junio del 2018</t>
  </si>
  <si>
    <t>Fecha: 19 de Julio del 2018</t>
  </si>
  <si>
    <t>sonda no marca</t>
  </si>
  <si>
    <t>asada no disponible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</si>
  <si>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</si>
  <si>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</si>
  <si>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</si>
  <si>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</si>
  <si>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</si>
  <si>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</si>
  <si>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</si>
  <si>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</si>
  <si>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</si>
  <si>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</si>
  <si>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</si>
  <si>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</si>
  <si>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Fecha: 22 de Agosto del 2018</t>
  </si>
  <si>
    <t>Fecha: 26 de setiembre del 2018</t>
  </si>
  <si>
    <t>cerrado</t>
  </si>
  <si>
    <t>Fecha: 25 de Octubre del 2018</t>
  </si>
  <si>
    <t>sin acceso</t>
  </si>
  <si>
    <t>Fecha: 22 de noviembre del 2018</t>
  </si>
  <si>
    <t>sucio</t>
  </si>
  <si>
    <t>Fecha: 13 de diciembre del 2018</t>
  </si>
  <si>
    <t>Fecha: 24 de enero del 2019</t>
  </si>
  <si>
    <t>Fecha: 20 de febrero del 2019</t>
  </si>
  <si>
    <t>Fecha: 28 de marzo del 2019</t>
  </si>
  <si>
    <t>no hay llave</t>
  </si>
  <si>
    <t>no baja la sonda de 6 m</t>
  </si>
  <si>
    <t>Fecha: 24 de abril del 2019</t>
  </si>
  <si>
    <t>basurero</t>
  </si>
  <si>
    <t>Fecha: 23 de mayo del 2019</t>
  </si>
  <si>
    <t>sonda no baja</t>
  </si>
  <si>
    <t>sin llaves</t>
  </si>
  <si>
    <t>Fecha: 20 de junio del 2019</t>
  </si>
  <si>
    <t>Fecha: 17 de julio del 2019</t>
  </si>
  <si>
    <t xml:space="preserve"> candado no abre</t>
  </si>
  <si>
    <t>Fecha: 22 de agosto del 2019</t>
  </si>
  <si>
    <t>sin dato</t>
  </si>
  <si>
    <t>No estaban dueños</t>
  </si>
  <si>
    <t>Fecha: 26 de setiembre del 2019</t>
  </si>
  <si>
    <t>Fecha: 24 de octubre del 2019</t>
  </si>
  <si>
    <t>aterrado</t>
  </si>
  <si>
    <t>Fecha: 21 de noviembre del 2019</t>
  </si>
  <si>
    <t>Fecha: 12 de diciembre del 2019</t>
  </si>
  <si>
    <t>Dueño no estaba</t>
  </si>
  <si>
    <t>Fecha: 23 de enero del 2020</t>
  </si>
  <si>
    <t>Fecha: 19 de febrero del 2020</t>
  </si>
  <si>
    <t>dueña no estaba</t>
  </si>
  <si>
    <t>Fecha: 19 de marzo del 2020</t>
  </si>
  <si>
    <t>Con gusanos</t>
  </si>
  <si>
    <t>Fecha: 22 de abril del 2020</t>
  </si>
  <si>
    <t>sin llave</t>
  </si>
  <si>
    <t>Villareal 3</t>
  </si>
  <si>
    <t>sellado</t>
  </si>
  <si>
    <t>sin permiso para medir</t>
  </si>
  <si>
    <t>Fecha: 20 de agosto del 2020</t>
  </si>
  <si>
    <t>dueños ya no dan permiso</t>
  </si>
  <si>
    <t>Dueño no estaba dueña</t>
  </si>
  <si>
    <t>sin acceso rio crecido</t>
  </si>
  <si>
    <t>No se pudo medir</t>
  </si>
  <si>
    <t>Inundado</t>
  </si>
  <si>
    <t xml:space="preserve">Dueños no encontraron llave </t>
  </si>
  <si>
    <t>No había nadie</t>
  </si>
  <si>
    <t>Fecha: 21 de octubre del 2020</t>
  </si>
  <si>
    <t>Sin permiso para medir</t>
  </si>
  <si>
    <t>aeropuerto cerrado</t>
  </si>
  <si>
    <t>Sin paso</t>
  </si>
  <si>
    <t>ASADA no atendio</t>
  </si>
  <si>
    <t xml:space="preserve">Sin paso </t>
  </si>
  <si>
    <t>Fecha: 12 de noviembre del 2020</t>
  </si>
  <si>
    <t>Fecha: 10 de diciembre del 2020</t>
  </si>
  <si>
    <t>Fecha: 19 de enero del 2021</t>
  </si>
  <si>
    <t>Fecha: 25 de marzo del 2021</t>
  </si>
  <si>
    <t>Fecha: abril del 2021</t>
  </si>
  <si>
    <t>Sin Dato</t>
  </si>
  <si>
    <t>Fecha: 26 de mayo del 2021</t>
  </si>
  <si>
    <t>Fecha: 24 de junio del 2021</t>
  </si>
  <si>
    <t>ASADA no estaba disponible</t>
  </si>
  <si>
    <t>Fecha: 20 de junio del 2021</t>
  </si>
  <si>
    <t>Fecha: 25 de agosto del 2021</t>
  </si>
  <si>
    <t>Aeropuerto cerrado</t>
  </si>
  <si>
    <t>Río crecido</t>
  </si>
  <si>
    <t>No medir</t>
  </si>
  <si>
    <t>llamar el mismo día</t>
  </si>
  <si>
    <t>notas</t>
  </si>
  <si>
    <t>Llamar el día antes</t>
  </si>
  <si>
    <t>Llamar día antes</t>
  </si>
  <si>
    <t>Fecha: 22 de setiembre del 2021</t>
  </si>
  <si>
    <t>Pozo</t>
  </si>
  <si>
    <t>Fecha: 21 de octubre del 2021</t>
  </si>
  <si>
    <t>Sonda no marco</t>
  </si>
  <si>
    <t>Fecha: 17 de noviembre del 2021</t>
  </si>
  <si>
    <t>Asada no disponible</t>
  </si>
  <si>
    <t>Fecha: 22 de diciembre del 2021</t>
  </si>
  <si>
    <t>Fecha:</t>
  </si>
  <si>
    <t>Observaciones</t>
  </si>
  <si>
    <t xml:space="preserve">Orden </t>
  </si>
  <si>
    <t>26 de mayo del 2022</t>
  </si>
  <si>
    <t>20 de julio del 2022</t>
  </si>
  <si>
    <t>24 de agosto del 2022</t>
  </si>
  <si>
    <t>rio crecido</t>
  </si>
  <si>
    <t>28 de setiembre del 2022</t>
  </si>
  <si>
    <t>26 de octubre del 2022</t>
  </si>
  <si>
    <t>23 de noviembre del 2022</t>
  </si>
  <si>
    <t>12 de diciembre del 2022</t>
  </si>
  <si>
    <t xml:space="preserve">Sonda no marca nivel </t>
  </si>
  <si>
    <t>22 de febrero del 2023</t>
  </si>
  <si>
    <t>12</t>
  </si>
  <si>
    <t>24 de mayo del 2023</t>
  </si>
  <si>
    <t>via de aire sellada</t>
  </si>
  <si>
    <t>19 de julio del 2023</t>
  </si>
  <si>
    <t>23 de agosto del 2023</t>
  </si>
  <si>
    <t>25 de octubre del 2023</t>
  </si>
  <si>
    <t>río crecido</t>
  </si>
  <si>
    <t>22 de noviembre del 2023</t>
  </si>
  <si>
    <t>13 de diciembre del 2023</t>
  </si>
  <si>
    <t>Pozo sellado</t>
  </si>
  <si>
    <t>21 de febrero del 2024</t>
  </si>
  <si>
    <t>24 de enero del 2024</t>
  </si>
  <si>
    <t>20 de marzo del 2024</t>
  </si>
  <si>
    <t>24 de abril del 2024</t>
  </si>
  <si>
    <t>Fecha: 26 de junio del 2024</t>
  </si>
  <si>
    <t>Fecha: 17 de junio del 2024</t>
  </si>
  <si>
    <t>Fecha: 28 de agosto del 2024</t>
  </si>
  <si>
    <t>Fecha: 25 de setiembre del 2024</t>
  </si>
  <si>
    <t>Fecha: 30 de octubre del 2024</t>
  </si>
  <si>
    <t>Fecha: 27 de noviembre del 2024</t>
  </si>
  <si>
    <t>Fecha: 18 de diciembre del 2024</t>
  </si>
  <si>
    <t>Fecha: 28 de enero del 2025</t>
  </si>
  <si>
    <t>Sin llaves acceso</t>
  </si>
  <si>
    <t>Fecha: 26 de marzo del 2025</t>
  </si>
  <si>
    <t>Fecha: 24 de abril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</si>
</sst>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d/mm/yy"/>
    <numFmt numFmtId="166" formatCode="mmm"/>
  </numFmts>
  <fonts count="21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11"/>
      <name val="Times New Roman"/>
      <family val="1"/>
      <charset val="1"/>
    </font>
    <font>
      <sz val="10"/>
      <name val="Courier"/>
      <family val="3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9"/>
      <name val="Arial"/>
      <family val="2"/>
      <charset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B0F0"/>
      <name val="Arial"/>
      <family val="2"/>
    </font>
    <font>
      <sz val="10"/>
      <color theme="8"/>
      <name val="Arial"/>
      <family val="2"/>
    </font>
    <font>
      <sz val="11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2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1" fontId="1" fillId="0" borderId="8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6" fillId="0" borderId="0" xfId="0" applyFont="1"/>
    <xf numFmtId="2" fontId="1" fillId="0" borderId="1" xfId="0" quotePrefix="1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vertical="center"/>
    </xf>
    <xf numFmtId="2" fontId="1" fillId="0" borderId="16" xfId="0" applyNumberFormat="1" applyFont="1" applyBorder="1" applyAlignment="1">
      <alignment vertical="center"/>
    </xf>
    <xf numFmtId="2" fontId="1" fillId="0" borderId="8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9" fillId="3" borderId="1" xfId="2" applyFont="1" applyFill="1" applyBorder="1" applyAlignment="1">
      <alignment horizontal="center" vertical="center" wrapText="1"/>
    </xf>
    <xf numFmtId="17" fontId="9" fillId="4" borderId="1" xfId="2" applyNumberFormat="1" applyFont="1" applyFill="1" applyBorder="1" applyAlignment="1">
      <alignment horizontal="center" vertical="center"/>
    </xf>
    <xf numFmtId="17" fontId="9" fillId="5" borderId="1" xfId="2" applyNumberFormat="1" applyFont="1" applyFill="1" applyBorder="1" applyAlignment="1">
      <alignment horizontal="center" vertical="center"/>
    </xf>
    <xf numFmtId="17" fontId="9" fillId="6" borderId="1" xfId="2" applyNumberFormat="1" applyFont="1" applyFill="1" applyBorder="1" applyAlignment="1">
      <alignment horizontal="center" vertical="center"/>
    </xf>
    <xf numFmtId="0" fontId="1" fillId="0" borderId="0" xfId="0" applyFont="1"/>
    <xf numFmtId="2" fontId="1" fillId="0" borderId="1" xfId="0" applyNumberFormat="1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7" fontId="9" fillId="8" borderId="1" xfId="2" applyNumberFormat="1" applyFont="1" applyFill="1" applyBorder="1" applyAlignment="1">
      <alignment horizontal="center" vertical="center"/>
    </xf>
    <xf numFmtId="0" fontId="0" fillId="0" borderId="1" xfId="0" applyBorder="1"/>
    <xf numFmtId="0" fontId="1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8" fillId="0" borderId="0" xfId="0" applyFont="1"/>
    <xf numFmtId="0" fontId="0" fillId="0" borderId="17" xfId="0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17" fontId="9" fillId="10" borderId="1" xfId="2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18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0" borderId="8" xfId="0" applyFont="1" applyBorder="1" applyAlignment="1">
      <alignment horizontal="left"/>
    </xf>
    <xf numFmtId="2" fontId="12" fillId="0" borderId="18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165" fontId="13" fillId="0" borderId="1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65" fontId="13" fillId="0" borderId="0" xfId="0" applyNumberFormat="1" applyFont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3" fillId="0" borderId="1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8" xfId="0" applyNumberFormat="1" applyFont="1" applyBorder="1" applyAlignment="1">
      <alignment horizontal="center" vertical="center"/>
    </xf>
    <xf numFmtId="2" fontId="13" fillId="0" borderId="11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2" fontId="13" fillId="0" borderId="9" xfId="0" applyNumberFormat="1" applyFont="1" applyBorder="1" applyAlignment="1">
      <alignment horizontal="center" vertical="center"/>
    </xf>
    <xf numFmtId="2" fontId="13" fillId="0" borderId="12" xfId="0" applyNumberFormat="1" applyFont="1" applyBorder="1" applyAlignment="1">
      <alignment horizontal="center" vertical="center"/>
    </xf>
    <xf numFmtId="0" fontId="0" fillId="0" borderId="20" xfId="0" applyBorder="1"/>
    <xf numFmtId="0" fontId="0" fillId="7" borderId="1" xfId="0" applyFill="1" applyBorder="1" applyAlignment="1">
      <alignment horizontal="center" vertical="center"/>
    </xf>
    <xf numFmtId="0" fontId="12" fillId="0" borderId="18" xfId="0" applyFont="1" applyBorder="1" applyAlignment="1">
      <alignment horizontal="center"/>
    </xf>
    <xf numFmtId="2" fontId="12" fillId="0" borderId="18" xfId="0" applyNumberFormat="1" applyFont="1" applyBorder="1" applyAlignment="1">
      <alignment horizontal="center"/>
    </xf>
    <xf numFmtId="0" fontId="12" fillId="0" borderId="18" xfId="0" applyFont="1" applyBorder="1"/>
    <xf numFmtId="0" fontId="7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1" fontId="13" fillId="0" borderId="18" xfId="0" applyNumberFormat="1" applyFont="1" applyBorder="1" applyAlignment="1">
      <alignment horizontal="center"/>
    </xf>
    <xf numFmtId="2" fontId="13" fillId="0" borderId="18" xfId="0" applyNumberFormat="1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2" fillId="0" borderId="22" xfId="0" applyFont="1" applyBorder="1"/>
    <xf numFmtId="0" fontId="14" fillId="0" borderId="18" xfId="0" applyFont="1" applyBorder="1" applyAlignment="1">
      <alignment horizontal="center"/>
    </xf>
    <xf numFmtId="2" fontId="15" fillId="0" borderId="18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1" fontId="15" fillId="0" borderId="18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7" fillId="0" borderId="0" xfId="0" applyFont="1" applyAlignment="1">
      <alignment horizontal="center"/>
    </xf>
    <xf numFmtId="2" fontId="0" fillId="0" borderId="23" xfId="0" applyNumberFormat="1" applyBorder="1" applyAlignment="1">
      <alignment horizontal="center" vertical="center"/>
    </xf>
    <xf numFmtId="2" fontId="0" fillId="0" borderId="24" xfId="0" applyNumberFormat="1" applyBorder="1" applyAlignment="1">
      <alignment horizontal="center" vertical="center"/>
    </xf>
    <xf numFmtId="2" fontId="0" fillId="0" borderId="25" xfId="0" applyNumberFormat="1" applyBorder="1" applyAlignment="1">
      <alignment horizontal="center" vertical="center"/>
    </xf>
    <xf numFmtId="2" fontId="0" fillId="0" borderId="26" xfId="0" applyNumberFormat="1" applyBorder="1" applyAlignment="1">
      <alignment horizontal="center" vertical="center"/>
    </xf>
    <xf numFmtId="17" fontId="9" fillId="11" borderId="1" xfId="2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" fillId="0" borderId="20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1" fontId="13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66" fontId="0" fillId="0" borderId="0" xfId="0" applyNumberFormat="1"/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center" vertical="center"/>
    </xf>
    <xf numFmtId="1" fontId="1" fillId="0" borderId="1" xfId="1" applyNumberFormat="1" applyBorder="1" applyAlignment="1">
      <alignment horizontal="center" vertical="center"/>
    </xf>
    <xf numFmtId="0" fontId="14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17" fontId="9" fillId="12" borderId="1" xfId="2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7" fontId="9" fillId="13" borderId="1" xfId="2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1" xfId="0" applyFont="1" applyBorder="1" applyAlignment="1">
      <alignment horizontal="center"/>
    </xf>
    <xf numFmtId="0" fontId="0" fillId="4" borderId="1" xfId="0" applyFill="1" applyBorder="1" applyAlignment="1">
      <alignment horizontal="left" vertical="center"/>
    </xf>
    <xf numFmtId="0" fontId="0" fillId="4" borderId="17" xfId="0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20" fillId="0" borderId="42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9" borderId="44" xfId="0" applyFont="1" applyFill="1" applyBorder="1" applyAlignment="1">
      <alignment horizontal="center" vertical="center" wrapText="1"/>
    </xf>
    <xf numFmtId="0" fontId="20" fillId="9" borderId="45" xfId="0" applyFont="1" applyFill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wrapText="1"/>
    </xf>
    <xf numFmtId="0" fontId="16" fillId="0" borderId="47" xfId="0" applyFont="1" applyBorder="1" applyAlignment="1">
      <alignment horizontal="center" wrapText="1"/>
    </xf>
    <xf numFmtId="0" fontId="6" fillId="0" borderId="47" xfId="0" applyFont="1" applyBorder="1" applyAlignment="1">
      <alignment wrapText="1"/>
    </xf>
    <xf numFmtId="0" fontId="16" fillId="0" borderId="45" xfId="0" applyFont="1" applyBorder="1" applyAlignment="1">
      <alignment horizontal="center" wrapText="1"/>
    </xf>
    <xf numFmtId="0" fontId="17" fillId="0" borderId="48" xfId="0" applyFont="1" applyBorder="1" applyAlignment="1">
      <alignment horizontal="center" wrapText="1"/>
    </xf>
    <xf numFmtId="0" fontId="20" fillId="0" borderId="49" xfId="0" applyFont="1" applyBorder="1" applyAlignment="1">
      <alignment vertical="center" wrapText="1"/>
    </xf>
    <xf numFmtId="0" fontId="20" fillId="0" borderId="50" xfId="0" applyFont="1" applyBorder="1" applyAlignment="1">
      <alignment vertical="center" wrapText="1"/>
    </xf>
    <xf numFmtId="0" fontId="20" fillId="0" borderId="51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" fontId="1" fillId="0" borderId="3" xfId="0" applyNumberFormat="1" applyFont="1" applyBorder="1" applyAlignment="1">
      <alignment horizontal="center"/>
    </xf>
    <xf numFmtId="17" fontId="9" fillId="14" borderId="1" xfId="2" applyNumberFormat="1" applyFont="1" applyFill="1" applyBorder="1" applyAlignment="1">
      <alignment horizontal="center" vertical="center"/>
    </xf>
    <xf numFmtId="0" fontId="20" fillId="0" borderId="49" xfId="0" applyFont="1" applyBorder="1" applyAlignment="1">
      <alignment vertical="center"/>
    </xf>
    <xf numFmtId="2" fontId="1" fillId="0" borderId="17" xfId="0" applyNumberFormat="1" applyFont="1" applyBorder="1" applyAlignment="1">
      <alignment vertical="center"/>
    </xf>
    <xf numFmtId="2" fontId="1" fillId="0" borderId="20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/>
    </xf>
    <xf numFmtId="2" fontId="1" fillId="0" borderId="1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2" fontId="13" fillId="0" borderId="8" xfId="0" applyNumberFormat="1" applyFont="1" applyBorder="1" applyAlignment="1">
      <alignment horizontal="center" vertical="center"/>
    </xf>
    <xf numFmtId="2" fontId="13" fillId="0" borderId="11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165" fontId="13" fillId="0" borderId="18" xfId="0" applyNumberFormat="1" applyFont="1" applyBorder="1" applyAlignment="1">
      <alignment horizontal="center" vertical="center"/>
    </xf>
    <xf numFmtId="2" fontId="12" fillId="0" borderId="18" xfId="0" applyNumberFormat="1" applyFont="1" applyBorder="1" applyAlignment="1">
      <alignment horizontal="center" vertical="center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2" fontId="12" fillId="0" borderId="27" xfId="0" applyNumberFormat="1" applyFont="1" applyBorder="1" applyAlignment="1">
      <alignment horizontal="center"/>
    </xf>
    <xf numFmtId="2" fontId="12" fillId="0" borderId="22" xfId="0" applyNumberFormat="1" applyFont="1" applyBorder="1" applyAlignment="1">
      <alignment horizontal="center"/>
    </xf>
    <xf numFmtId="2" fontId="12" fillId="0" borderId="29" xfId="0" applyNumberFormat="1" applyFont="1" applyBorder="1" applyAlignment="1">
      <alignment horizontal="center"/>
    </xf>
    <xf numFmtId="2" fontId="12" fillId="0" borderId="30" xfId="0" applyNumberFormat="1" applyFont="1" applyBorder="1" applyAlignment="1">
      <alignment horizontal="center"/>
    </xf>
    <xf numFmtId="2" fontId="12" fillId="0" borderId="31" xfId="0" applyNumberFormat="1" applyFont="1" applyBorder="1" applyAlignment="1">
      <alignment horizontal="center"/>
    </xf>
    <xf numFmtId="2" fontId="12" fillId="0" borderId="32" xfId="0" applyNumberFormat="1" applyFont="1" applyBorder="1" applyAlignment="1">
      <alignment horizontal="center"/>
    </xf>
    <xf numFmtId="2" fontId="12" fillId="0" borderId="18" xfId="0" applyNumberFormat="1" applyFont="1" applyBorder="1" applyAlignment="1">
      <alignment horizontal="center"/>
    </xf>
    <xf numFmtId="2" fontId="12" fillId="0" borderId="33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2" fontId="15" fillId="0" borderId="31" xfId="0" applyNumberFormat="1" applyFont="1" applyBorder="1" applyAlignment="1">
      <alignment horizontal="center" vertical="center"/>
    </xf>
    <xf numFmtId="2" fontId="15" fillId="0" borderId="33" xfId="0" applyNumberFormat="1" applyFon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1" fontId="0" fillId="0" borderId="34" xfId="0" applyNumberFormat="1" applyBorder="1" applyAlignment="1">
      <alignment horizontal="center" vertical="center"/>
    </xf>
    <xf numFmtId="1" fontId="0" fillId="0" borderId="35" xfId="0" applyNumberFormat="1" applyBorder="1" applyAlignment="1">
      <alignment horizontal="center" vertical="center"/>
    </xf>
    <xf numFmtId="2" fontId="1" fillId="0" borderId="34" xfId="0" applyNumberFormat="1" applyFont="1" applyBorder="1" applyAlignment="1">
      <alignment horizontal="center" vertical="center"/>
    </xf>
    <xf numFmtId="2" fontId="1" fillId="0" borderId="35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0" fontId="0" fillId="9" borderId="36" xfId="0" applyFill="1" applyBorder="1" applyAlignment="1">
      <alignment horizontal="center" vertical="center"/>
    </xf>
    <xf numFmtId="0" fontId="1" fillId="9" borderId="17" xfId="0" applyFont="1" applyFill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12" fillId="0" borderId="17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20" fillId="9" borderId="49" xfId="0" applyFont="1" applyFill="1" applyBorder="1" applyAlignment="1">
      <alignment horizontal="center" vertical="center" wrapText="1"/>
    </xf>
    <xf numFmtId="0" fontId="20" fillId="9" borderId="50" xfId="0" applyFont="1" applyFill="1" applyBorder="1" applyAlignment="1">
      <alignment horizontal="center" vertical="center" wrapText="1"/>
    </xf>
    <xf numFmtId="0" fontId="1" fillId="9" borderId="49" xfId="0" applyFont="1" applyFill="1" applyBorder="1" applyAlignment="1">
      <alignment horizontal="center" vertical="center" wrapText="1"/>
    </xf>
    <xf numFmtId="0" fontId="1" fillId="9" borderId="52" xfId="0" applyFont="1" applyFill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0" fillId="9" borderId="23" xfId="0" applyFill="1" applyBorder="1" applyAlignment="1">
      <alignment horizontal="center" vertical="center"/>
    </xf>
    <xf numFmtId="0" fontId="0" fillId="9" borderId="37" xfId="0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2" fontId="1" fillId="0" borderId="23" xfId="0" applyNumberFormat="1" applyFont="1" applyBorder="1" applyAlignment="1">
      <alignment horizontal="center" vertical="center"/>
    </xf>
    <xf numFmtId="2" fontId="1" fillId="0" borderId="24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 wrapText="1"/>
    </xf>
    <xf numFmtId="2" fontId="1" fillId="0" borderId="60" xfId="0" applyNumberFormat="1" applyFont="1" applyBorder="1" applyAlignment="1">
      <alignment horizontal="center" vertical="center"/>
    </xf>
    <xf numFmtId="2" fontId="1" fillId="0" borderId="61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/>
    </xf>
    <xf numFmtId="2" fontId="1" fillId="0" borderId="62" xfId="0" applyNumberFormat="1" applyFont="1" applyBorder="1" applyAlignment="1">
      <alignment horizontal="center" vertical="center"/>
    </xf>
    <xf numFmtId="2" fontId="1" fillId="0" borderId="63" xfId="0" applyNumberFormat="1" applyFont="1" applyBorder="1" applyAlignment="1">
      <alignment horizontal="center" vertical="center"/>
    </xf>
    <xf numFmtId="0" fontId="9" fillId="5" borderId="1" xfId="2" applyFont="1" applyFill="1" applyBorder="1" applyAlignment="1">
      <alignment horizontal="center" vertical="center"/>
    </xf>
    <xf numFmtId="0" fontId="9" fillId="10" borderId="1" xfId="2" applyFont="1" applyFill="1" applyBorder="1" applyAlignment="1">
      <alignment horizontal="center" vertical="center"/>
    </xf>
    <xf numFmtId="0" fontId="9" fillId="14" borderId="1" xfId="2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 wrapText="1"/>
    </xf>
    <xf numFmtId="0" fontId="9" fillId="4" borderId="1" xfId="2" applyFont="1" applyFill="1" applyBorder="1" applyAlignment="1">
      <alignment horizontal="center" vertical="center"/>
    </xf>
    <xf numFmtId="0" fontId="9" fillId="6" borderId="1" xfId="2" applyFont="1" applyFill="1" applyBorder="1" applyAlignment="1">
      <alignment horizontal="center" vertical="center"/>
    </xf>
    <xf numFmtId="0" fontId="9" fillId="8" borderId="1" xfId="2" applyFont="1" applyFill="1" applyBorder="1" applyAlignment="1">
      <alignment horizontal="center" vertical="center"/>
    </xf>
    <xf numFmtId="0" fontId="9" fillId="13" borderId="1" xfId="2" applyFont="1" applyFill="1" applyBorder="1" applyAlignment="1">
      <alignment horizontal="center" vertical="center"/>
    </xf>
    <xf numFmtId="0" fontId="9" fillId="12" borderId="1" xfId="2" applyFont="1" applyFill="1" applyBorder="1" applyAlignment="1">
      <alignment horizontal="center" vertical="center"/>
    </xf>
    <xf numFmtId="0" fontId="9" fillId="11" borderId="1" xfId="2" applyFont="1" applyFill="1" applyBorder="1" applyAlignment="1">
      <alignment horizontal="center" vertical="center"/>
    </xf>
    <xf numFmtId="0" fontId="9" fillId="3" borderId="17" xfId="2" applyFont="1" applyFill="1" applyBorder="1" applyAlignment="1">
      <alignment horizontal="center" vertical="center" wrapText="1"/>
    </xf>
    <xf numFmtId="0" fontId="9" fillId="3" borderId="36" xfId="2" applyFont="1" applyFill="1" applyBorder="1" applyAlignment="1">
      <alignment horizontal="center" vertical="center" wrapText="1"/>
    </xf>
    <xf numFmtId="0" fontId="9" fillId="3" borderId="20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2" fontId="1" fillId="0" borderId="40" xfId="0" applyNumberFormat="1" applyFont="1" applyBorder="1" applyAlignment="1">
      <alignment horizontal="center" vertical="center"/>
    </xf>
    <xf numFmtId="2" fontId="1" fillId="0" borderId="41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_monitoreo de niveles Hua-Tam 2004-200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calcChain" Target="calcChain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microsoft.com/office/2017/10/relationships/person" Target="persons/person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Aeropuerto Tamarindo Cancha de Golf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Graficos'!$H$2:$CH$2</c:f>
              <c:numCache>
                <c:formatCode>mmm\-yy</c:formatCode>
                <c:ptCount val="79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</c:numCache>
            </c:numRef>
          </c:cat>
          <c:val>
            <c:numRef>
              <c:f>'Datos para Graficos'!$H$3:$CH$3</c:f>
              <c:numCache>
                <c:formatCode>General</c:formatCode>
                <c:ptCount val="79"/>
                <c:pt idx="0">
                  <c:v>3.75</c:v>
                </c:pt>
                <c:pt idx="4">
                  <c:v>5.47</c:v>
                </c:pt>
                <c:pt idx="5">
                  <c:v>3.02</c:v>
                </c:pt>
                <c:pt idx="6">
                  <c:v>2.79</c:v>
                </c:pt>
                <c:pt idx="7">
                  <c:v>2.61</c:v>
                </c:pt>
                <c:pt idx="8">
                  <c:v>1.93</c:v>
                </c:pt>
                <c:pt idx="9">
                  <c:v>2.2199999999999998</c:v>
                </c:pt>
                <c:pt idx="10">
                  <c:v>2.0499999999999998</c:v>
                </c:pt>
                <c:pt idx="11">
                  <c:v>2.84</c:v>
                </c:pt>
                <c:pt idx="12">
                  <c:v>3.32</c:v>
                </c:pt>
                <c:pt idx="13">
                  <c:v>4.29</c:v>
                </c:pt>
                <c:pt idx="15">
                  <c:v>5.87</c:v>
                </c:pt>
                <c:pt idx="17">
                  <c:v>6.1499999999999995</c:v>
                </c:pt>
                <c:pt idx="18">
                  <c:v>6.91</c:v>
                </c:pt>
                <c:pt idx="19">
                  <c:v>8.6900000000000013</c:v>
                </c:pt>
                <c:pt idx="20">
                  <c:v>3.4499999999999997</c:v>
                </c:pt>
                <c:pt idx="21">
                  <c:v>1.8499999999999999</c:v>
                </c:pt>
                <c:pt idx="22">
                  <c:v>2.2999999999999998</c:v>
                </c:pt>
                <c:pt idx="24">
                  <c:v>3.6399999999999997</c:v>
                </c:pt>
                <c:pt idx="25">
                  <c:v>4.17</c:v>
                </c:pt>
                <c:pt idx="26">
                  <c:v>4.71</c:v>
                </c:pt>
                <c:pt idx="27">
                  <c:v>5.85</c:v>
                </c:pt>
                <c:pt idx="28">
                  <c:v>8.0299999999999994</c:v>
                </c:pt>
                <c:pt idx="29">
                  <c:v>6.51</c:v>
                </c:pt>
                <c:pt idx="30">
                  <c:v>6.99</c:v>
                </c:pt>
                <c:pt idx="31">
                  <c:v>7.7399999999999993</c:v>
                </c:pt>
                <c:pt idx="35">
                  <c:v>3.36</c:v>
                </c:pt>
                <c:pt idx="36">
                  <c:v>5.35</c:v>
                </c:pt>
                <c:pt idx="37">
                  <c:v>7.35</c:v>
                </c:pt>
                <c:pt idx="39">
                  <c:v>8.64</c:v>
                </c:pt>
                <c:pt idx="40">
                  <c:v>9.1300000000000008</c:v>
                </c:pt>
                <c:pt idx="41">
                  <c:v>6.35</c:v>
                </c:pt>
                <c:pt idx="42">
                  <c:v>6.54</c:v>
                </c:pt>
                <c:pt idx="43">
                  <c:v>5.6499999999999995</c:v>
                </c:pt>
                <c:pt idx="44">
                  <c:v>2</c:v>
                </c:pt>
                <c:pt idx="45" formatCode="0.00">
                  <c:v>2.11</c:v>
                </c:pt>
                <c:pt idx="47" formatCode="0.00">
                  <c:v>2.0599999999999996</c:v>
                </c:pt>
                <c:pt idx="48" formatCode="0.00">
                  <c:v>2.69</c:v>
                </c:pt>
                <c:pt idx="49" formatCode="0.00">
                  <c:v>3.38</c:v>
                </c:pt>
                <c:pt idx="50" formatCode="0.00">
                  <c:v>4.25</c:v>
                </c:pt>
                <c:pt idx="52" formatCode="0.00">
                  <c:v>5.12</c:v>
                </c:pt>
                <c:pt idx="53" formatCode="0.00">
                  <c:v>2.61</c:v>
                </c:pt>
                <c:pt idx="54" formatCode="0.00">
                  <c:v>2.3899999999999997</c:v>
                </c:pt>
                <c:pt idx="55" formatCode="0.00">
                  <c:v>2.44</c:v>
                </c:pt>
                <c:pt idx="56" formatCode="0.00">
                  <c:v>1.4800000000000002</c:v>
                </c:pt>
                <c:pt idx="57" formatCode="0.00">
                  <c:v>1.52</c:v>
                </c:pt>
                <c:pt idx="58" formatCode="0.00">
                  <c:v>2.1999999999999997</c:v>
                </c:pt>
                <c:pt idx="59" formatCode="0.00">
                  <c:v>2.4499999999999997</c:v>
                </c:pt>
                <c:pt idx="60" formatCode="0.00">
                  <c:v>2.82</c:v>
                </c:pt>
                <c:pt idx="61" formatCode="0.00">
                  <c:v>4</c:v>
                </c:pt>
                <c:pt idx="63">
                  <c:v>5.97</c:v>
                </c:pt>
                <c:pt idx="64">
                  <c:v>6.54</c:v>
                </c:pt>
                <c:pt idx="65">
                  <c:v>5</c:v>
                </c:pt>
                <c:pt idx="66">
                  <c:v>5.09</c:v>
                </c:pt>
                <c:pt idx="70">
                  <c:v>2.7399999999999998</c:v>
                </c:pt>
                <c:pt idx="71">
                  <c:v>3</c:v>
                </c:pt>
                <c:pt idx="72">
                  <c:v>4.22</c:v>
                </c:pt>
                <c:pt idx="73">
                  <c:v>5.0199999999999996</c:v>
                </c:pt>
                <c:pt idx="75">
                  <c:v>7.55</c:v>
                </c:pt>
                <c:pt idx="76">
                  <c:v>7.53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3C-4F13-8CEA-63CF89262321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Graficos'!$H$2:$CH$2</c:f>
              <c:numCache>
                <c:formatCode>mmm\-yy</c:formatCode>
                <c:ptCount val="79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</c:numCache>
            </c:numRef>
          </c:cat>
          <c:val>
            <c:numRef>
              <c:f>'Datos para Graficos'!$H$4:$CH$4</c:f>
              <c:numCache>
                <c:formatCode>General</c:formatCode>
                <c:ptCount val="79"/>
                <c:pt idx="1">
                  <c:v>7.1499999999999995</c:v>
                </c:pt>
                <c:pt idx="2">
                  <c:v>7.9799999999999995</c:v>
                </c:pt>
                <c:pt idx="3">
                  <c:v>7.919999999999999</c:v>
                </c:pt>
                <c:pt idx="16">
                  <c:v>9.620000000000001</c:v>
                </c:pt>
                <c:pt idx="32">
                  <c:v>12.56</c:v>
                </c:pt>
                <c:pt idx="33">
                  <c:v>8.6</c:v>
                </c:pt>
                <c:pt idx="34">
                  <c:v>7.54</c:v>
                </c:pt>
                <c:pt idx="38">
                  <c:v>11.81</c:v>
                </c:pt>
                <c:pt idx="67">
                  <c:v>22.55</c:v>
                </c:pt>
                <c:pt idx="69">
                  <c:v>7.72</c:v>
                </c:pt>
                <c:pt idx="74">
                  <c:v>20.36</c:v>
                </c:pt>
                <c:pt idx="77">
                  <c:v>8.83</c:v>
                </c:pt>
                <c:pt idx="78">
                  <c:v>9.6300000000000008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3C-4F13-8CEA-63CF892623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3928368"/>
        <c:axId val="1"/>
      </c:lineChart>
      <c:catAx>
        <c:axId val="71392836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tickMarkSkip val="3"/>
        <c:noMultiLvlLbl val="0"/>
      </c:catAx>
      <c:valAx>
        <c:axId val="1"/>
        <c:scaling>
          <c:orientation val="maxMin"/>
          <c:max val="2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39283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Aeropuerto Tamarindo Cancha de Golf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Graficos'!$H$3:$S$3</c:f>
              <c:numCache>
                <c:formatCode>General</c:formatCode>
                <c:ptCount val="12"/>
                <c:pt idx="0">
                  <c:v>3.75</c:v>
                </c:pt>
                <c:pt idx="4">
                  <c:v>5.47</c:v>
                </c:pt>
                <c:pt idx="5">
                  <c:v>3.02</c:v>
                </c:pt>
                <c:pt idx="6">
                  <c:v>2.79</c:v>
                </c:pt>
                <c:pt idx="7">
                  <c:v>2.61</c:v>
                </c:pt>
                <c:pt idx="8">
                  <c:v>1.93</c:v>
                </c:pt>
                <c:pt idx="9">
                  <c:v>2.2199999999999998</c:v>
                </c:pt>
                <c:pt idx="10">
                  <c:v>2.0499999999999998</c:v>
                </c:pt>
                <c:pt idx="11">
                  <c:v>2.84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F0-4AF9-847A-75A2EB600940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Graficos'!$T$3:$AE$3</c:f>
              <c:numCache>
                <c:formatCode>General</c:formatCode>
                <c:ptCount val="12"/>
                <c:pt idx="0">
                  <c:v>3.32</c:v>
                </c:pt>
                <c:pt idx="1">
                  <c:v>4.29</c:v>
                </c:pt>
                <c:pt idx="3">
                  <c:v>5.87</c:v>
                </c:pt>
                <c:pt idx="5">
                  <c:v>6.1499999999999995</c:v>
                </c:pt>
                <c:pt idx="6">
                  <c:v>6.91</c:v>
                </c:pt>
                <c:pt idx="7">
                  <c:v>8.6900000000000013</c:v>
                </c:pt>
                <c:pt idx="8">
                  <c:v>3.4499999999999997</c:v>
                </c:pt>
                <c:pt idx="9">
                  <c:v>1.8499999999999999</c:v>
                </c:pt>
                <c:pt idx="10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F0-4AF9-847A-75A2EB600940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Graficos'!$AF$3:$AQ$3</c:f>
              <c:numCache>
                <c:formatCode>General</c:formatCode>
                <c:ptCount val="12"/>
                <c:pt idx="0">
                  <c:v>3.6399999999999997</c:v>
                </c:pt>
                <c:pt idx="1">
                  <c:v>4.17</c:v>
                </c:pt>
                <c:pt idx="2">
                  <c:v>4.71</c:v>
                </c:pt>
                <c:pt idx="3">
                  <c:v>5.85</c:v>
                </c:pt>
                <c:pt idx="4">
                  <c:v>8.0299999999999994</c:v>
                </c:pt>
                <c:pt idx="5">
                  <c:v>6.51</c:v>
                </c:pt>
                <c:pt idx="6">
                  <c:v>6.99</c:v>
                </c:pt>
                <c:pt idx="7">
                  <c:v>7.7399999999999993</c:v>
                </c:pt>
                <c:pt idx="11">
                  <c:v>3.36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F0-4AF9-847A-75A2EB600940}"/>
            </c:ext>
          </c:extLst>
        </c:ser>
        <c:ser>
          <c:idx val="3"/>
          <c:order val="3"/>
          <c:tx>
            <c:v>2016</c:v>
          </c:tx>
          <c:marker>
            <c:symbol val="x"/>
            <c:size val="7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Graficos'!$AR$3:$BC$3</c:f>
              <c:numCache>
                <c:formatCode>General</c:formatCode>
                <c:ptCount val="12"/>
                <c:pt idx="0">
                  <c:v>5.35</c:v>
                </c:pt>
                <c:pt idx="1">
                  <c:v>7.35</c:v>
                </c:pt>
                <c:pt idx="3">
                  <c:v>8.64</c:v>
                </c:pt>
                <c:pt idx="4">
                  <c:v>9.1300000000000008</c:v>
                </c:pt>
                <c:pt idx="5">
                  <c:v>6.35</c:v>
                </c:pt>
                <c:pt idx="6">
                  <c:v>6.54</c:v>
                </c:pt>
                <c:pt idx="7">
                  <c:v>5.6499999999999995</c:v>
                </c:pt>
                <c:pt idx="8">
                  <c:v>2</c:v>
                </c:pt>
                <c:pt idx="9" formatCode="0.00">
                  <c:v>2.11</c:v>
                </c:pt>
                <c:pt idx="11" formatCode="0.00">
                  <c:v>2.0599999999999996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F0-4AF9-847A-75A2EB600940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Graficos'!$BD$3:$BO$3</c:f>
              <c:numCache>
                <c:formatCode>0.00</c:formatCode>
                <c:ptCount val="12"/>
                <c:pt idx="0">
                  <c:v>2.69</c:v>
                </c:pt>
                <c:pt idx="1">
                  <c:v>3.38</c:v>
                </c:pt>
                <c:pt idx="2">
                  <c:v>4.25</c:v>
                </c:pt>
                <c:pt idx="4">
                  <c:v>5.12</c:v>
                </c:pt>
                <c:pt idx="5">
                  <c:v>2.61</c:v>
                </c:pt>
                <c:pt idx="6">
                  <c:v>2.3899999999999997</c:v>
                </c:pt>
                <c:pt idx="7">
                  <c:v>2.44</c:v>
                </c:pt>
                <c:pt idx="8">
                  <c:v>1.4800000000000002</c:v>
                </c:pt>
                <c:pt idx="9">
                  <c:v>1.52</c:v>
                </c:pt>
                <c:pt idx="10">
                  <c:v>2.1999999999999997</c:v>
                </c:pt>
                <c:pt idx="11">
                  <c:v>2.4499999999999997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F0-4AF9-847A-75A2EB600940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7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Graficos'!$BP$3:$CA$3</c:f>
              <c:numCache>
                <c:formatCode>0.00</c:formatCode>
                <c:ptCount val="12"/>
                <c:pt idx="0">
                  <c:v>2.82</c:v>
                </c:pt>
                <c:pt idx="1">
                  <c:v>4</c:v>
                </c:pt>
                <c:pt idx="3" formatCode="General">
                  <c:v>5.97</c:v>
                </c:pt>
                <c:pt idx="4" formatCode="General">
                  <c:v>6.54</c:v>
                </c:pt>
                <c:pt idx="5" formatCode="General">
                  <c:v>5</c:v>
                </c:pt>
                <c:pt idx="6" formatCode="General">
                  <c:v>5.09</c:v>
                </c:pt>
                <c:pt idx="10" formatCode="General">
                  <c:v>2.7399999999999998</c:v>
                </c:pt>
                <c:pt idx="11" formatCode="General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F0-4AF9-847A-75A2EB600940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circle"/>
            <c:size val="7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Graficos'!$CB$3:$CM$3</c:f>
              <c:numCache>
                <c:formatCode>General</c:formatCode>
                <c:ptCount val="12"/>
                <c:pt idx="0">
                  <c:v>4.22</c:v>
                </c:pt>
                <c:pt idx="1">
                  <c:v>5.0199999999999996</c:v>
                </c:pt>
                <c:pt idx="3">
                  <c:v>7.55</c:v>
                </c:pt>
                <c:pt idx="4">
                  <c:v>7.53</c:v>
                </c:pt>
                <c:pt idx="8">
                  <c:v>2.21</c:v>
                </c:pt>
                <c:pt idx="9">
                  <c:v>1.6700000000000002</c:v>
                </c:pt>
                <c:pt idx="10">
                  <c:v>2.61</c:v>
                </c:pt>
                <c:pt idx="11">
                  <c:v>2.86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5F0-4AF9-847A-75A2EB600940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Graficos'!$CN$3:$CY$3</c:f>
              <c:numCache>
                <c:formatCode>General</c:formatCode>
                <c:ptCount val="12"/>
                <c:pt idx="0">
                  <c:v>3.7800000000000002</c:v>
                </c:pt>
                <c:pt idx="1">
                  <c:v>4.5699999999999994</c:v>
                </c:pt>
                <c:pt idx="3">
                  <c:v>6.7</c:v>
                </c:pt>
                <c:pt idx="5">
                  <c:v>2.8099999999999996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5F0-4AF9-847A-75A2EB60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67872"/>
        <c:axId val="1"/>
      </c:lineChart>
      <c:catAx>
        <c:axId val="718367872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67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00174978127729"/>
          <c:y val="0.22837406569853508"/>
          <c:w val="0.12708355205599298"/>
          <c:h val="0.6020772143966433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Aeropuerto Tamarindo cerca río San Andrés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Graficos'!$H$5:$EY$5</c:f>
              <c:numCache>
                <c:formatCode>General</c:formatCode>
                <c:ptCount val="148"/>
                <c:pt idx="0">
                  <c:v>3.8499999999999996</c:v>
                </c:pt>
                <c:pt idx="1">
                  <c:v>4.59</c:v>
                </c:pt>
                <c:pt idx="2">
                  <c:v>5.1899999999999995</c:v>
                </c:pt>
                <c:pt idx="3">
                  <c:v>5.85</c:v>
                </c:pt>
                <c:pt idx="4">
                  <c:v>6.22</c:v>
                </c:pt>
                <c:pt idx="5">
                  <c:v>3.7299999999999995</c:v>
                </c:pt>
                <c:pt idx="6">
                  <c:v>3.21</c:v>
                </c:pt>
                <c:pt idx="7">
                  <c:v>2.5499999999999998</c:v>
                </c:pt>
                <c:pt idx="8">
                  <c:v>2.2799999999999998</c:v>
                </c:pt>
                <c:pt idx="9">
                  <c:v>2.42</c:v>
                </c:pt>
                <c:pt idx="10">
                  <c:v>2.4699999999999998</c:v>
                </c:pt>
                <c:pt idx="11">
                  <c:v>2.77</c:v>
                </c:pt>
                <c:pt idx="12">
                  <c:v>3.25</c:v>
                </c:pt>
                <c:pt idx="13">
                  <c:v>4.07</c:v>
                </c:pt>
                <c:pt idx="15">
                  <c:v>6.42</c:v>
                </c:pt>
                <c:pt idx="16">
                  <c:v>6.41</c:v>
                </c:pt>
                <c:pt idx="17">
                  <c:v>6.57</c:v>
                </c:pt>
                <c:pt idx="18">
                  <c:v>6.84</c:v>
                </c:pt>
                <c:pt idx="19">
                  <c:v>7.53</c:v>
                </c:pt>
                <c:pt idx="20">
                  <c:v>5.21</c:v>
                </c:pt>
                <c:pt idx="21">
                  <c:v>2.9299999999999997</c:v>
                </c:pt>
                <c:pt idx="22">
                  <c:v>2.61</c:v>
                </c:pt>
                <c:pt idx="24">
                  <c:v>3.7</c:v>
                </c:pt>
                <c:pt idx="25">
                  <c:v>4.43</c:v>
                </c:pt>
                <c:pt idx="26">
                  <c:v>5.1100000000000003</c:v>
                </c:pt>
                <c:pt idx="27">
                  <c:v>6.02</c:v>
                </c:pt>
                <c:pt idx="28">
                  <c:v>8.09</c:v>
                </c:pt>
                <c:pt idx="29">
                  <c:v>6.15</c:v>
                </c:pt>
                <c:pt idx="30">
                  <c:v>7.4799999999999995</c:v>
                </c:pt>
                <c:pt idx="31">
                  <c:v>7.77</c:v>
                </c:pt>
                <c:pt idx="32">
                  <c:v>7.8699999999999992</c:v>
                </c:pt>
                <c:pt idx="33">
                  <c:v>5.31</c:v>
                </c:pt>
                <c:pt idx="34">
                  <c:v>3.64</c:v>
                </c:pt>
                <c:pt idx="35">
                  <c:v>3.37</c:v>
                </c:pt>
                <c:pt idx="36">
                  <c:v>4.8600000000000003</c:v>
                </c:pt>
                <c:pt idx="37">
                  <c:v>6</c:v>
                </c:pt>
                <c:pt idx="38">
                  <c:v>7.63</c:v>
                </c:pt>
                <c:pt idx="39">
                  <c:v>8.81</c:v>
                </c:pt>
                <c:pt idx="40">
                  <c:v>7.99</c:v>
                </c:pt>
                <c:pt idx="41">
                  <c:v>7.12</c:v>
                </c:pt>
                <c:pt idx="42">
                  <c:v>6.7</c:v>
                </c:pt>
                <c:pt idx="43">
                  <c:v>5.72</c:v>
                </c:pt>
                <c:pt idx="44">
                  <c:v>2.65</c:v>
                </c:pt>
                <c:pt idx="45">
                  <c:v>2.2999999999999998</c:v>
                </c:pt>
                <c:pt idx="47">
                  <c:v>2.4</c:v>
                </c:pt>
                <c:pt idx="48">
                  <c:v>3.23</c:v>
                </c:pt>
                <c:pt idx="49">
                  <c:v>4.5199999999999996</c:v>
                </c:pt>
                <c:pt idx="50">
                  <c:v>4.75</c:v>
                </c:pt>
                <c:pt idx="51">
                  <c:v>5.59</c:v>
                </c:pt>
                <c:pt idx="52">
                  <c:v>6</c:v>
                </c:pt>
                <c:pt idx="53">
                  <c:v>3.15</c:v>
                </c:pt>
                <c:pt idx="54">
                  <c:v>2.66</c:v>
                </c:pt>
                <c:pt idx="55">
                  <c:v>2.52</c:v>
                </c:pt>
                <c:pt idx="58">
                  <c:v>3.11</c:v>
                </c:pt>
                <c:pt idx="59">
                  <c:v>2.7399999999999998</c:v>
                </c:pt>
                <c:pt idx="60">
                  <c:v>3.07</c:v>
                </c:pt>
                <c:pt idx="62">
                  <c:v>4.4799999999999995</c:v>
                </c:pt>
                <c:pt idx="63">
                  <c:v>7.2299999999999995</c:v>
                </c:pt>
                <c:pt idx="64">
                  <c:v>6.06</c:v>
                </c:pt>
                <c:pt idx="65">
                  <c:v>5</c:v>
                </c:pt>
                <c:pt idx="66">
                  <c:v>5.25</c:v>
                </c:pt>
                <c:pt idx="67">
                  <c:v>5.63</c:v>
                </c:pt>
                <c:pt idx="68">
                  <c:v>5.97</c:v>
                </c:pt>
                <c:pt idx="69">
                  <c:v>2.84</c:v>
                </c:pt>
                <c:pt idx="70">
                  <c:v>2.73</c:v>
                </c:pt>
                <c:pt idx="71">
                  <c:v>2.86</c:v>
                </c:pt>
                <c:pt idx="73">
                  <c:v>4.57</c:v>
                </c:pt>
                <c:pt idx="74">
                  <c:v>6.2</c:v>
                </c:pt>
                <c:pt idx="75">
                  <c:v>6.46</c:v>
                </c:pt>
                <c:pt idx="76">
                  <c:v>7.18</c:v>
                </c:pt>
                <c:pt idx="77">
                  <c:v>3.36</c:v>
                </c:pt>
                <c:pt idx="78">
                  <c:v>2.9699999999999998</c:v>
                </c:pt>
                <c:pt idx="79">
                  <c:v>3.87</c:v>
                </c:pt>
                <c:pt idx="81">
                  <c:v>1.96</c:v>
                </c:pt>
                <c:pt idx="82">
                  <c:v>2.63</c:v>
                </c:pt>
                <c:pt idx="83">
                  <c:v>2.76</c:v>
                </c:pt>
                <c:pt idx="87">
                  <c:v>6.32</c:v>
                </c:pt>
                <c:pt idx="88">
                  <c:v>7.57</c:v>
                </c:pt>
                <c:pt idx="89">
                  <c:v>3.55</c:v>
                </c:pt>
                <c:pt idx="90">
                  <c:v>3.41</c:v>
                </c:pt>
                <c:pt idx="91">
                  <c:v>2.6999999999999997</c:v>
                </c:pt>
                <c:pt idx="95">
                  <c:v>2.4899999999999998</c:v>
                </c:pt>
                <c:pt idx="96">
                  <c:v>2.86</c:v>
                </c:pt>
                <c:pt idx="97">
                  <c:v>3.51</c:v>
                </c:pt>
                <c:pt idx="98">
                  <c:v>4.18</c:v>
                </c:pt>
                <c:pt idx="99">
                  <c:v>4.8899999999999997</c:v>
                </c:pt>
                <c:pt idx="100">
                  <c:v>5.67</c:v>
                </c:pt>
                <c:pt idx="101">
                  <c:v>6.17</c:v>
                </c:pt>
                <c:pt idx="102">
                  <c:v>5.93</c:v>
                </c:pt>
                <c:pt idx="104">
                  <c:v>2.83</c:v>
                </c:pt>
                <c:pt idx="105">
                  <c:v>2.2999999999999998</c:v>
                </c:pt>
                <c:pt idx="106">
                  <c:v>2.6</c:v>
                </c:pt>
                <c:pt idx="107">
                  <c:v>2.78</c:v>
                </c:pt>
                <c:pt idx="108">
                  <c:v>4</c:v>
                </c:pt>
                <c:pt idx="109">
                  <c:v>5.47</c:v>
                </c:pt>
                <c:pt idx="110">
                  <c:v>5.7</c:v>
                </c:pt>
                <c:pt idx="111">
                  <c:v>6.59</c:v>
                </c:pt>
                <c:pt idx="112">
                  <c:v>5.6899999999999995</c:v>
                </c:pt>
                <c:pt idx="113">
                  <c:v>2.71</c:v>
                </c:pt>
                <c:pt idx="119">
                  <c:v>2.65</c:v>
                </c:pt>
                <c:pt idx="120">
                  <c:v>2.92</c:v>
                </c:pt>
                <c:pt idx="121">
                  <c:v>3.55</c:v>
                </c:pt>
                <c:pt idx="122">
                  <c:v>4.55</c:v>
                </c:pt>
                <c:pt idx="123">
                  <c:v>5.43</c:v>
                </c:pt>
                <c:pt idx="124">
                  <c:v>5.89</c:v>
                </c:pt>
                <c:pt idx="125">
                  <c:v>5.6899999999999995</c:v>
                </c:pt>
                <c:pt idx="126">
                  <c:v>5.96</c:v>
                </c:pt>
                <c:pt idx="127">
                  <c:v>4.57</c:v>
                </c:pt>
                <c:pt idx="128">
                  <c:v>3.74</c:v>
                </c:pt>
                <c:pt idx="130">
                  <c:v>2.2799999999999998</c:v>
                </c:pt>
                <c:pt idx="131">
                  <c:v>2.64</c:v>
                </c:pt>
                <c:pt idx="132">
                  <c:v>3.1999999999999997</c:v>
                </c:pt>
                <c:pt idx="133">
                  <c:v>4.09</c:v>
                </c:pt>
                <c:pt idx="134">
                  <c:v>4.99</c:v>
                </c:pt>
                <c:pt idx="135">
                  <c:v>6.16</c:v>
                </c:pt>
                <c:pt idx="136">
                  <c:v>6.26</c:v>
                </c:pt>
                <c:pt idx="141">
                  <c:v>2.48</c:v>
                </c:pt>
                <c:pt idx="143">
                  <c:v>2.7399999999999998</c:v>
                </c:pt>
                <c:pt idx="144">
                  <c:v>2.89</c:v>
                </c:pt>
                <c:pt idx="145">
                  <c:v>3.59</c:v>
                </c:pt>
                <c:pt idx="146">
                  <c:v>4.3499999999999996</c:v>
                </c:pt>
                <c:pt idx="147">
                  <c:v>5.56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E5-4D38-A253-436B1BB45316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Graficos'!$H$6:$EY$6</c:f>
              <c:numCache>
                <c:formatCode>General</c:formatCode>
                <c:ptCount val="148"/>
                <c:pt idx="61">
                  <c:v>4.37</c:v>
                </c:pt>
                <c:pt idx="72">
                  <c:v>3.9799999999999995</c:v>
                </c:pt>
                <c:pt idx="84">
                  <c:v>3.8899999999999997</c:v>
                </c:pt>
                <c:pt idx="85">
                  <c:v>4.51</c:v>
                </c:pt>
                <c:pt idx="86">
                  <c:v>13.67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E5-4D38-A253-436B1BB45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69536"/>
        <c:axId val="1"/>
      </c:lineChart>
      <c:catAx>
        <c:axId val="71836953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tickMarkSkip val="4"/>
        <c:noMultiLvlLbl val="0"/>
      </c:catAx>
      <c:valAx>
        <c:axId val="1"/>
        <c:scaling>
          <c:orientation val="maxMin"/>
          <c:max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695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Aeropuerto Tamarindo cerca río San Andrés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Graficos'!$H$5:$S$5</c:f>
              <c:numCache>
                <c:formatCode>General</c:formatCode>
                <c:ptCount val="12"/>
                <c:pt idx="0">
                  <c:v>3.8499999999999996</c:v>
                </c:pt>
                <c:pt idx="1">
                  <c:v>4.59</c:v>
                </c:pt>
                <c:pt idx="2">
                  <c:v>5.1899999999999995</c:v>
                </c:pt>
                <c:pt idx="3">
                  <c:v>5.85</c:v>
                </c:pt>
                <c:pt idx="4">
                  <c:v>6.22</c:v>
                </c:pt>
                <c:pt idx="5">
                  <c:v>3.7299999999999995</c:v>
                </c:pt>
                <c:pt idx="6">
                  <c:v>3.21</c:v>
                </c:pt>
                <c:pt idx="7">
                  <c:v>2.5499999999999998</c:v>
                </c:pt>
                <c:pt idx="8">
                  <c:v>2.2799999999999998</c:v>
                </c:pt>
                <c:pt idx="9">
                  <c:v>2.42</c:v>
                </c:pt>
                <c:pt idx="10">
                  <c:v>2.4699999999999998</c:v>
                </c:pt>
                <c:pt idx="11">
                  <c:v>2.77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95-41F4-8D30-65B3894B1A6E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Graficos'!$T$5:$AE$5</c:f>
              <c:numCache>
                <c:formatCode>General</c:formatCode>
                <c:ptCount val="12"/>
                <c:pt idx="0">
                  <c:v>3.25</c:v>
                </c:pt>
                <c:pt idx="1">
                  <c:v>4.07</c:v>
                </c:pt>
                <c:pt idx="3">
                  <c:v>6.42</c:v>
                </c:pt>
                <c:pt idx="4">
                  <c:v>6.41</c:v>
                </c:pt>
                <c:pt idx="5">
                  <c:v>6.57</c:v>
                </c:pt>
                <c:pt idx="6">
                  <c:v>6.84</c:v>
                </c:pt>
                <c:pt idx="7">
                  <c:v>7.53</c:v>
                </c:pt>
                <c:pt idx="8">
                  <c:v>5.21</c:v>
                </c:pt>
                <c:pt idx="9">
                  <c:v>2.9299999999999997</c:v>
                </c:pt>
                <c:pt idx="10">
                  <c:v>2.61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95-41F4-8D30-65B3894B1A6E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Graficos'!$AF$5:$AQ$5</c:f>
              <c:numCache>
                <c:formatCode>General</c:formatCode>
                <c:ptCount val="12"/>
                <c:pt idx="0">
                  <c:v>3.7</c:v>
                </c:pt>
                <c:pt idx="1">
                  <c:v>4.43</c:v>
                </c:pt>
                <c:pt idx="2">
                  <c:v>5.1100000000000003</c:v>
                </c:pt>
                <c:pt idx="3">
                  <c:v>6.02</c:v>
                </c:pt>
                <c:pt idx="4">
                  <c:v>8.09</c:v>
                </c:pt>
                <c:pt idx="5">
                  <c:v>6.15</c:v>
                </c:pt>
                <c:pt idx="6">
                  <c:v>7.4799999999999995</c:v>
                </c:pt>
                <c:pt idx="7">
                  <c:v>7.77</c:v>
                </c:pt>
                <c:pt idx="8">
                  <c:v>7.8699999999999992</c:v>
                </c:pt>
                <c:pt idx="9">
                  <c:v>5.31</c:v>
                </c:pt>
                <c:pt idx="10">
                  <c:v>3.64</c:v>
                </c:pt>
                <c:pt idx="11">
                  <c:v>3.37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95-41F4-8D30-65B3894B1A6E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Graficos'!$AR$5:$BC$5</c:f>
              <c:numCache>
                <c:formatCode>General</c:formatCode>
                <c:ptCount val="12"/>
                <c:pt idx="0">
                  <c:v>4.8600000000000003</c:v>
                </c:pt>
                <c:pt idx="1">
                  <c:v>6</c:v>
                </c:pt>
                <c:pt idx="2">
                  <c:v>7.63</c:v>
                </c:pt>
                <c:pt idx="3">
                  <c:v>8.81</c:v>
                </c:pt>
                <c:pt idx="4">
                  <c:v>7.99</c:v>
                </c:pt>
                <c:pt idx="5">
                  <c:v>7.12</c:v>
                </c:pt>
                <c:pt idx="6">
                  <c:v>6.7</c:v>
                </c:pt>
                <c:pt idx="7">
                  <c:v>5.72</c:v>
                </c:pt>
                <c:pt idx="8">
                  <c:v>2.65</c:v>
                </c:pt>
                <c:pt idx="9">
                  <c:v>2.2999999999999998</c:v>
                </c:pt>
                <c:pt idx="11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95-41F4-8D30-65B3894B1A6E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Graficos'!$BD$5:$BO$5</c:f>
              <c:numCache>
                <c:formatCode>General</c:formatCode>
                <c:ptCount val="12"/>
                <c:pt idx="0">
                  <c:v>3.23</c:v>
                </c:pt>
                <c:pt idx="1">
                  <c:v>4.5199999999999996</c:v>
                </c:pt>
                <c:pt idx="2">
                  <c:v>4.75</c:v>
                </c:pt>
                <c:pt idx="3">
                  <c:v>5.59</c:v>
                </c:pt>
                <c:pt idx="4">
                  <c:v>6</c:v>
                </c:pt>
                <c:pt idx="5">
                  <c:v>3.15</c:v>
                </c:pt>
                <c:pt idx="6">
                  <c:v>2.66</c:v>
                </c:pt>
                <c:pt idx="7">
                  <c:v>2.52</c:v>
                </c:pt>
                <c:pt idx="10">
                  <c:v>3.11</c:v>
                </c:pt>
                <c:pt idx="11">
                  <c:v>2.7399999999999998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95-41F4-8D30-65B3894B1A6E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Graficos'!$BP$5:$CA$5</c:f>
              <c:numCache>
                <c:formatCode>General</c:formatCode>
                <c:ptCount val="12"/>
                <c:pt idx="0">
                  <c:v>3.07</c:v>
                </c:pt>
                <c:pt idx="2">
                  <c:v>4.4799999999999995</c:v>
                </c:pt>
                <c:pt idx="3">
                  <c:v>7.2299999999999995</c:v>
                </c:pt>
                <c:pt idx="4">
                  <c:v>6.06</c:v>
                </c:pt>
                <c:pt idx="5">
                  <c:v>5</c:v>
                </c:pt>
                <c:pt idx="6">
                  <c:v>5.25</c:v>
                </c:pt>
                <c:pt idx="7">
                  <c:v>5.63</c:v>
                </c:pt>
                <c:pt idx="8">
                  <c:v>5.97</c:v>
                </c:pt>
                <c:pt idx="9">
                  <c:v>2.84</c:v>
                </c:pt>
                <c:pt idx="10">
                  <c:v>2.73</c:v>
                </c:pt>
                <c:pt idx="11">
                  <c:v>2.86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C95-41F4-8D30-65B3894B1A6E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7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Graficos'!$CB$5:$CM$5</c:f>
              <c:numCache>
                <c:formatCode>General</c:formatCode>
                <c:ptCount val="12"/>
                <c:pt idx="1">
                  <c:v>4.57</c:v>
                </c:pt>
                <c:pt idx="2">
                  <c:v>6.2</c:v>
                </c:pt>
                <c:pt idx="3">
                  <c:v>6.46</c:v>
                </c:pt>
                <c:pt idx="4">
                  <c:v>7.18</c:v>
                </c:pt>
                <c:pt idx="5">
                  <c:v>3.36</c:v>
                </c:pt>
                <c:pt idx="6">
                  <c:v>2.9699999999999998</c:v>
                </c:pt>
                <c:pt idx="7">
                  <c:v>3.87</c:v>
                </c:pt>
                <c:pt idx="9">
                  <c:v>1.96</c:v>
                </c:pt>
                <c:pt idx="10">
                  <c:v>2.63</c:v>
                </c:pt>
                <c:pt idx="11">
                  <c:v>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C95-41F4-8D30-65B3894B1A6E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Graficos'!$CN$5:$CY$5</c:f>
              <c:numCache>
                <c:formatCode>General</c:formatCode>
                <c:ptCount val="12"/>
                <c:pt idx="3">
                  <c:v>6.32</c:v>
                </c:pt>
                <c:pt idx="4">
                  <c:v>7.57</c:v>
                </c:pt>
                <c:pt idx="5">
                  <c:v>3.55</c:v>
                </c:pt>
                <c:pt idx="6">
                  <c:v>3.41</c:v>
                </c:pt>
                <c:pt idx="7">
                  <c:v>2.6999999999999997</c:v>
                </c:pt>
                <c:pt idx="11">
                  <c:v>2.4899999999999998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C95-41F4-8D30-65B3894B1A6E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Graficos'!$CZ$5:$DK$5</c:f>
              <c:numCache>
                <c:formatCode>General</c:formatCode>
                <c:ptCount val="12"/>
                <c:pt idx="0">
                  <c:v>2.86</c:v>
                </c:pt>
                <c:pt idx="1">
                  <c:v>3.51</c:v>
                </c:pt>
                <c:pt idx="2">
                  <c:v>4.18</c:v>
                </c:pt>
                <c:pt idx="3">
                  <c:v>4.8899999999999997</c:v>
                </c:pt>
                <c:pt idx="4">
                  <c:v>5.67</c:v>
                </c:pt>
                <c:pt idx="5">
                  <c:v>6.17</c:v>
                </c:pt>
                <c:pt idx="6">
                  <c:v>5.93</c:v>
                </c:pt>
                <c:pt idx="8">
                  <c:v>2.83</c:v>
                </c:pt>
                <c:pt idx="9">
                  <c:v>2.2999999999999998</c:v>
                </c:pt>
                <c:pt idx="10">
                  <c:v>2.6</c:v>
                </c:pt>
                <c:pt idx="11">
                  <c:v>2.78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C95-41F4-8D30-65B3894B1A6E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Graficos'!$DL$5:$DW$5</c:f>
              <c:numCache>
                <c:formatCode>General</c:formatCode>
                <c:ptCount val="12"/>
                <c:pt idx="0">
                  <c:v>4</c:v>
                </c:pt>
                <c:pt idx="1">
                  <c:v>5.47</c:v>
                </c:pt>
                <c:pt idx="2">
                  <c:v>5.7</c:v>
                </c:pt>
                <c:pt idx="3">
                  <c:v>6.59</c:v>
                </c:pt>
                <c:pt idx="4">
                  <c:v>5.6899999999999995</c:v>
                </c:pt>
                <c:pt idx="5">
                  <c:v>2.71</c:v>
                </c:pt>
                <c:pt idx="11">
                  <c:v>2.65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C95-41F4-8D30-65B3894B1A6E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Graficos'!$DX$5:$EI$5</c:f>
              <c:numCache>
                <c:formatCode>General</c:formatCode>
                <c:ptCount val="12"/>
                <c:pt idx="0">
                  <c:v>2.92</c:v>
                </c:pt>
                <c:pt idx="1">
                  <c:v>3.55</c:v>
                </c:pt>
                <c:pt idx="2">
                  <c:v>4.55</c:v>
                </c:pt>
                <c:pt idx="3">
                  <c:v>5.43</c:v>
                </c:pt>
                <c:pt idx="4">
                  <c:v>5.89</c:v>
                </c:pt>
                <c:pt idx="5">
                  <c:v>5.6899999999999995</c:v>
                </c:pt>
                <c:pt idx="6">
                  <c:v>5.96</c:v>
                </c:pt>
                <c:pt idx="7">
                  <c:v>4.57</c:v>
                </c:pt>
                <c:pt idx="8">
                  <c:v>3.74</c:v>
                </c:pt>
                <c:pt idx="10">
                  <c:v>2.2799999999999998</c:v>
                </c:pt>
                <c:pt idx="11">
                  <c:v>2.64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92-4FDC-9B72-783AFB6EF196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Graficos'!$EJ$5:$EU$5</c:f>
              <c:numCache>
                <c:formatCode>General</c:formatCode>
                <c:ptCount val="12"/>
                <c:pt idx="0">
                  <c:v>3.1999999999999997</c:v>
                </c:pt>
                <c:pt idx="1">
                  <c:v>4.09</c:v>
                </c:pt>
                <c:pt idx="2">
                  <c:v>4.99</c:v>
                </c:pt>
                <c:pt idx="3">
                  <c:v>6.16</c:v>
                </c:pt>
                <c:pt idx="4">
                  <c:v>6.26</c:v>
                </c:pt>
                <c:pt idx="9">
                  <c:v>2.48</c:v>
                </c:pt>
                <c:pt idx="11">
                  <c:v>2.7399999999999998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9A-4354-A493-E76CEDA923B8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Graficos'!$EV$5:$FG$5</c:f>
              <c:numCache>
                <c:formatCode>General</c:formatCode>
                <c:ptCount val="12"/>
                <c:pt idx="0">
                  <c:v>2.89</c:v>
                </c:pt>
                <c:pt idx="1">
                  <c:v>3.59</c:v>
                </c:pt>
                <c:pt idx="2">
                  <c:v>4.3499999999999996</c:v>
                </c:pt>
                <c:pt idx="3">
                  <c:v>5.56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1C-4323-AABA-1B1AEAC4C8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62880"/>
        <c:axId val="1"/>
      </c:lineChart>
      <c:catAx>
        <c:axId val="718362880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0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628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15224949822448663"/>
          <c:w val="0.12977777777777777"/>
          <c:h val="0.83812258761772429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Aeropuerto Tamarindo Abrevadero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Graficos'!$H$2:$CL$2</c:f>
              <c:numCache>
                <c:formatCode>mmm\-yy</c:formatCode>
                <c:ptCount val="83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</c:numCache>
            </c:numRef>
          </c:cat>
          <c:val>
            <c:numRef>
              <c:f>'Datos para Graficos'!$H$7:$CL$7</c:f>
              <c:numCache>
                <c:formatCode>General</c:formatCode>
                <c:ptCount val="83"/>
                <c:pt idx="0">
                  <c:v>2.7</c:v>
                </c:pt>
                <c:pt idx="1">
                  <c:v>3.46</c:v>
                </c:pt>
                <c:pt idx="2">
                  <c:v>3.87</c:v>
                </c:pt>
                <c:pt idx="3">
                  <c:v>4.55</c:v>
                </c:pt>
                <c:pt idx="4">
                  <c:v>5.2</c:v>
                </c:pt>
                <c:pt idx="5">
                  <c:v>4.12</c:v>
                </c:pt>
                <c:pt idx="8">
                  <c:v>1.05</c:v>
                </c:pt>
                <c:pt idx="9">
                  <c:v>1.22</c:v>
                </c:pt>
                <c:pt idx="10">
                  <c:v>1.38</c:v>
                </c:pt>
                <c:pt idx="11">
                  <c:v>2.0499999999999998</c:v>
                </c:pt>
                <c:pt idx="12">
                  <c:v>2.5</c:v>
                </c:pt>
                <c:pt idx="13">
                  <c:v>2.95</c:v>
                </c:pt>
                <c:pt idx="15">
                  <c:v>5.28</c:v>
                </c:pt>
                <c:pt idx="16">
                  <c:v>5.22</c:v>
                </c:pt>
                <c:pt idx="17">
                  <c:v>5.49</c:v>
                </c:pt>
                <c:pt idx="18">
                  <c:v>6.01</c:v>
                </c:pt>
                <c:pt idx="19">
                  <c:v>6.87</c:v>
                </c:pt>
                <c:pt idx="20">
                  <c:v>5.15</c:v>
                </c:pt>
                <c:pt idx="22">
                  <c:v>1.94</c:v>
                </c:pt>
                <c:pt idx="24">
                  <c:v>2.75</c:v>
                </c:pt>
                <c:pt idx="25">
                  <c:v>3.46</c:v>
                </c:pt>
                <c:pt idx="26">
                  <c:v>4.03</c:v>
                </c:pt>
                <c:pt idx="27">
                  <c:v>4.84</c:v>
                </c:pt>
                <c:pt idx="28">
                  <c:v>7.36</c:v>
                </c:pt>
                <c:pt idx="29">
                  <c:v>6.69</c:v>
                </c:pt>
                <c:pt idx="30">
                  <c:v>7.21</c:v>
                </c:pt>
                <c:pt idx="31">
                  <c:v>7.5399999999999991</c:v>
                </c:pt>
                <c:pt idx="33">
                  <c:v>6.45</c:v>
                </c:pt>
                <c:pt idx="34">
                  <c:v>5.03</c:v>
                </c:pt>
                <c:pt idx="35">
                  <c:v>4.16</c:v>
                </c:pt>
                <c:pt idx="36">
                  <c:v>3.99</c:v>
                </c:pt>
                <c:pt idx="37">
                  <c:v>4.74</c:v>
                </c:pt>
                <c:pt idx="38">
                  <c:v>5.85</c:v>
                </c:pt>
                <c:pt idx="39">
                  <c:v>6.97</c:v>
                </c:pt>
                <c:pt idx="40">
                  <c:v>7.58</c:v>
                </c:pt>
                <c:pt idx="41">
                  <c:v>7</c:v>
                </c:pt>
                <c:pt idx="42">
                  <c:v>6.84</c:v>
                </c:pt>
                <c:pt idx="43">
                  <c:v>5.85</c:v>
                </c:pt>
                <c:pt idx="44">
                  <c:v>2.41</c:v>
                </c:pt>
                <c:pt idx="45">
                  <c:v>1.6</c:v>
                </c:pt>
                <c:pt idx="47">
                  <c:v>1.32</c:v>
                </c:pt>
                <c:pt idx="48">
                  <c:v>2.2000000000000002</c:v>
                </c:pt>
                <c:pt idx="49">
                  <c:v>2.82</c:v>
                </c:pt>
                <c:pt idx="50">
                  <c:v>3.33</c:v>
                </c:pt>
                <c:pt idx="51">
                  <c:v>4.0199999999999996</c:v>
                </c:pt>
                <c:pt idx="52">
                  <c:v>4.4000000000000004</c:v>
                </c:pt>
                <c:pt idx="53">
                  <c:v>2.96</c:v>
                </c:pt>
                <c:pt idx="54">
                  <c:v>1.8900000000000001</c:v>
                </c:pt>
                <c:pt idx="55">
                  <c:v>1.5</c:v>
                </c:pt>
                <c:pt idx="58">
                  <c:v>1.22</c:v>
                </c:pt>
                <c:pt idx="59">
                  <c:v>1.73</c:v>
                </c:pt>
                <c:pt idx="60">
                  <c:v>2.27</c:v>
                </c:pt>
                <c:pt idx="61">
                  <c:v>2.57</c:v>
                </c:pt>
                <c:pt idx="62">
                  <c:v>3.13</c:v>
                </c:pt>
                <c:pt idx="63">
                  <c:v>3.99</c:v>
                </c:pt>
                <c:pt idx="65">
                  <c:v>3.99</c:v>
                </c:pt>
                <c:pt idx="66">
                  <c:v>4.0199999999999996</c:v>
                </c:pt>
                <c:pt idx="67">
                  <c:v>4.2699999999999996</c:v>
                </c:pt>
                <c:pt idx="68">
                  <c:v>4.5199999999999996</c:v>
                </c:pt>
                <c:pt idx="69">
                  <c:v>0.82000000000000006</c:v>
                </c:pt>
                <c:pt idx="70">
                  <c:v>1.5699999999999998</c:v>
                </c:pt>
                <c:pt idx="71">
                  <c:v>2.02</c:v>
                </c:pt>
                <c:pt idx="72">
                  <c:v>2.63</c:v>
                </c:pt>
                <c:pt idx="73">
                  <c:v>3.24</c:v>
                </c:pt>
                <c:pt idx="74">
                  <c:v>4.25</c:v>
                </c:pt>
                <c:pt idx="75">
                  <c:v>4.91</c:v>
                </c:pt>
                <c:pt idx="76">
                  <c:v>5.61</c:v>
                </c:pt>
                <c:pt idx="77">
                  <c:v>3.95</c:v>
                </c:pt>
                <c:pt idx="78">
                  <c:v>3.1</c:v>
                </c:pt>
                <c:pt idx="79">
                  <c:v>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D7-4BFD-BEA1-3596BF8EA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45408"/>
        <c:axId val="1"/>
      </c:lineChart>
      <c:catAx>
        <c:axId val="71834540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454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Aeropuerto Tamarindo Abrevadero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Graficos'!$H$7:$S$7</c:f>
              <c:numCache>
                <c:formatCode>General</c:formatCode>
                <c:ptCount val="12"/>
                <c:pt idx="0">
                  <c:v>2.7</c:v>
                </c:pt>
                <c:pt idx="1">
                  <c:v>3.46</c:v>
                </c:pt>
                <c:pt idx="2">
                  <c:v>3.87</c:v>
                </c:pt>
                <c:pt idx="3">
                  <c:v>4.55</c:v>
                </c:pt>
                <c:pt idx="4">
                  <c:v>5.2</c:v>
                </c:pt>
                <c:pt idx="5">
                  <c:v>4.12</c:v>
                </c:pt>
                <c:pt idx="8">
                  <c:v>1.05</c:v>
                </c:pt>
                <c:pt idx="9">
                  <c:v>1.22</c:v>
                </c:pt>
                <c:pt idx="10">
                  <c:v>1.38</c:v>
                </c:pt>
                <c:pt idx="11">
                  <c:v>2.0499999999999998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34-4C2C-BD80-F946CB2839A4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Graficos'!$T$7:$AE$7</c:f>
              <c:numCache>
                <c:formatCode>General</c:formatCode>
                <c:ptCount val="12"/>
                <c:pt idx="0">
                  <c:v>2.5</c:v>
                </c:pt>
                <c:pt idx="1">
                  <c:v>2.95</c:v>
                </c:pt>
                <c:pt idx="3">
                  <c:v>5.28</c:v>
                </c:pt>
                <c:pt idx="4">
                  <c:v>5.22</c:v>
                </c:pt>
                <c:pt idx="5">
                  <c:v>5.49</c:v>
                </c:pt>
                <c:pt idx="6">
                  <c:v>6.01</c:v>
                </c:pt>
                <c:pt idx="7">
                  <c:v>6.87</c:v>
                </c:pt>
                <c:pt idx="8">
                  <c:v>5.15</c:v>
                </c:pt>
                <c:pt idx="10">
                  <c:v>1.94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34-4C2C-BD80-F946CB2839A4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Graficos'!$AF$7:$AQ$7</c:f>
              <c:numCache>
                <c:formatCode>General</c:formatCode>
                <c:ptCount val="12"/>
                <c:pt idx="0">
                  <c:v>2.75</c:v>
                </c:pt>
                <c:pt idx="1">
                  <c:v>3.46</c:v>
                </c:pt>
                <c:pt idx="2">
                  <c:v>4.03</c:v>
                </c:pt>
                <c:pt idx="3">
                  <c:v>4.84</c:v>
                </c:pt>
                <c:pt idx="4">
                  <c:v>7.36</c:v>
                </c:pt>
                <c:pt idx="5">
                  <c:v>6.69</c:v>
                </c:pt>
                <c:pt idx="6">
                  <c:v>7.21</c:v>
                </c:pt>
                <c:pt idx="7">
                  <c:v>7.5399999999999991</c:v>
                </c:pt>
                <c:pt idx="9">
                  <c:v>6.45</c:v>
                </c:pt>
                <c:pt idx="10">
                  <c:v>5.03</c:v>
                </c:pt>
                <c:pt idx="11">
                  <c:v>4.16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34-4C2C-BD80-F946CB2839A4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Graficos'!$AR$7:$BC$7</c:f>
              <c:numCache>
                <c:formatCode>General</c:formatCode>
                <c:ptCount val="12"/>
                <c:pt idx="0">
                  <c:v>3.99</c:v>
                </c:pt>
                <c:pt idx="1">
                  <c:v>4.74</c:v>
                </c:pt>
                <c:pt idx="2">
                  <c:v>5.85</c:v>
                </c:pt>
                <c:pt idx="3">
                  <c:v>6.97</c:v>
                </c:pt>
                <c:pt idx="4">
                  <c:v>7.58</c:v>
                </c:pt>
                <c:pt idx="5">
                  <c:v>7</c:v>
                </c:pt>
                <c:pt idx="6">
                  <c:v>6.84</c:v>
                </c:pt>
                <c:pt idx="7">
                  <c:v>5.85</c:v>
                </c:pt>
                <c:pt idx="8">
                  <c:v>2.41</c:v>
                </c:pt>
                <c:pt idx="9">
                  <c:v>1.6</c:v>
                </c:pt>
                <c:pt idx="11">
                  <c:v>1.32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34-4C2C-BD80-F946CB2839A4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Graficos'!$BD$7:$BO$7</c:f>
              <c:numCache>
                <c:formatCode>General</c:formatCode>
                <c:ptCount val="12"/>
                <c:pt idx="0">
                  <c:v>2.2000000000000002</c:v>
                </c:pt>
                <c:pt idx="1">
                  <c:v>2.82</c:v>
                </c:pt>
                <c:pt idx="2">
                  <c:v>3.33</c:v>
                </c:pt>
                <c:pt idx="3">
                  <c:v>4.0199999999999996</c:v>
                </c:pt>
                <c:pt idx="4">
                  <c:v>4.4000000000000004</c:v>
                </c:pt>
                <c:pt idx="5">
                  <c:v>2.96</c:v>
                </c:pt>
                <c:pt idx="6">
                  <c:v>1.8900000000000001</c:v>
                </c:pt>
                <c:pt idx="7">
                  <c:v>1.5</c:v>
                </c:pt>
                <c:pt idx="10">
                  <c:v>1.22</c:v>
                </c:pt>
                <c:pt idx="11">
                  <c:v>1.73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534-4C2C-BD80-F946CB2839A4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Graficos'!$BP$7:$CA$7</c:f>
              <c:numCache>
                <c:formatCode>General</c:formatCode>
                <c:ptCount val="12"/>
                <c:pt idx="0">
                  <c:v>2.27</c:v>
                </c:pt>
                <c:pt idx="1">
                  <c:v>2.57</c:v>
                </c:pt>
                <c:pt idx="2">
                  <c:v>3.13</c:v>
                </c:pt>
                <c:pt idx="3">
                  <c:v>3.99</c:v>
                </c:pt>
                <c:pt idx="5">
                  <c:v>3.99</c:v>
                </c:pt>
                <c:pt idx="6">
                  <c:v>4.0199999999999996</c:v>
                </c:pt>
                <c:pt idx="7">
                  <c:v>4.2699999999999996</c:v>
                </c:pt>
                <c:pt idx="8">
                  <c:v>4.5199999999999996</c:v>
                </c:pt>
                <c:pt idx="9">
                  <c:v>0.82000000000000006</c:v>
                </c:pt>
                <c:pt idx="10">
                  <c:v>1.5699999999999998</c:v>
                </c:pt>
                <c:pt idx="11">
                  <c:v>2.02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534-4C2C-BD80-F946CB2839A4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Graficos'!$CB$7:$CM$7</c:f>
              <c:numCache>
                <c:formatCode>General</c:formatCode>
                <c:ptCount val="12"/>
                <c:pt idx="0">
                  <c:v>2.63</c:v>
                </c:pt>
                <c:pt idx="1">
                  <c:v>3.24</c:v>
                </c:pt>
                <c:pt idx="2">
                  <c:v>4.25</c:v>
                </c:pt>
                <c:pt idx="3">
                  <c:v>4.91</c:v>
                </c:pt>
                <c:pt idx="4">
                  <c:v>5.61</c:v>
                </c:pt>
                <c:pt idx="5">
                  <c:v>3.95</c:v>
                </c:pt>
                <c:pt idx="6">
                  <c:v>3.1</c:v>
                </c:pt>
                <c:pt idx="7">
                  <c:v>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534-4C2C-BD80-F946CB2839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68288"/>
        <c:axId val="1"/>
      </c:lineChart>
      <c:catAx>
        <c:axId val="71836828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682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791841644794397"/>
          <c:y val="0.26643634943555927"/>
          <c:w val="0.12708355205599298"/>
          <c:h val="0.52595228364620505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Aeropuerto Tamarindo los Tornillos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Graficos'!$H$2:$EV$2</c:f>
              <c:numCache>
                <c:formatCode>mmm\-yy</c:formatCode>
                <c:ptCount val="145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</c:numCache>
            </c:numRef>
          </c:cat>
          <c:val>
            <c:numRef>
              <c:f>'Datos para Graficos'!$H$8:$EV$8</c:f>
              <c:numCache>
                <c:formatCode>General</c:formatCode>
                <c:ptCount val="145"/>
                <c:pt idx="0">
                  <c:v>3.28</c:v>
                </c:pt>
                <c:pt idx="1">
                  <c:v>3.6999999999999997</c:v>
                </c:pt>
                <c:pt idx="2">
                  <c:v>4.03</c:v>
                </c:pt>
                <c:pt idx="3">
                  <c:v>4.58</c:v>
                </c:pt>
                <c:pt idx="4">
                  <c:v>5.15</c:v>
                </c:pt>
                <c:pt idx="5">
                  <c:v>4.3000000000000007</c:v>
                </c:pt>
                <c:pt idx="6">
                  <c:v>3.8000000000000003</c:v>
                </c:pt>
                <c:pt idx="7">
                  <c:v>2.0299999999999998</c:v>
                </c:pt>
                <c:pt idx="8">
                  <c:v>1.2799999999999998</c:v>
                </c:pt>
                <c:pt idx="9">
                  <c:v>1.5299999999999998</c:v>
                </c:pt>
                <c:pt idx="10">
                  <c:v>1.63</c:v>
                </c:pt>
                <c:pt idx="11">
                  <c:v>2.21</c:v>
                </c:pt>
                <c:pt idx="12">
                  <c:v>2.78</c:v>
                </c:pt>
                <c:pt idx="13">
                  <c:v>3.36</c:v>
                </c:pt>
                <c:pt idx="15">
                  <c:v>5.3699999999999992</c:v>
                </c:pt>
                <c:pt idx="16">
                  <c:v>5.2</c:v>
                </c:pt>
                <c:pt idx="17">
                  <c:v>5.58</c:v>
                </c:pt>
                <c:pt idx="18">
                  <c:v>5.8800000000000008</c:v>
                </c:pt>
                <c:pt idx="19">
                  <c:v>6.7</c:v>
                </c:pt>
                <c:pt idx="21">
                  <c:v>3.4599999999999995</c:v>
                </c:pt>
                <c:pt idx="22">
                  <c:v>2.1999999999999997</c:v>
                </c:pt>
                <c:pt idx="24">
                  <c:v>3.23</c:v>
                </c:pt>
                <c:pt idx="25">
                  <c:v>3.8800000000000003</c:v>
                </c:pt>
                <c:pt idx="26">
                  <c:v>4.3400000000000007</c:v>
                </c:pt>
                <c:pt idx="27">
                  <c:v>4.03</c:v>
                </c:pt>
                <c:pt idx="28">
                  <c:v>7.62</c:v>
                </c:pt>
                <c:pt idx="29">
                  <c:v>8.58</c:v>
                </c:pt>
                <c:pt idx="30">
                  <c:v>7</c:v>
                </c:pt>
                <c:pt idx="31">
                  <c:v>7.3100000000000005</c:v>
                </c:pt>
                <c:pt idx="32">
                  <c:v>7.6</c:v>
                </c:pt>
                <c:pt idx="33">
                  <c:v>6.02</c:v>
                </c:pt>
                <c:pt idx="34">
                  <c:v>5.01</c:v>
                </c:pt>
                <c:pt idx="35">
                  <c:v>4.37</c:v>
                </c:pt>
                <c:pt idx="36">
                  <c:v>4.53</c:v>
                </c:pt>
                <c:pt idx="37">
                  <c:v>5.3000000000000007</c:v>
                </c:pt>
                <c:pt idx="38">
                  <c:v>6.19</c:v>
                </c:pt>
                <c:pt idx="39">
                  <c:v>6.87</c:v>
                </c:pt>
                <c:pt idx="40">
                  <c:v>7.3900000000000006</c:v>
                </c:pt>
                <c:pt idx="41">
                  <c:v>6.9700000000000006</c:v>
                </c:pt>
                <c:pt idx="42">
                  <c:v>6.7</c:v>
                </c:pt>
                <c:pt idx="43">
                  <c:v>6.28</c:v>
                </c:pt>
                <c:pt idx="44">
                  <c:v>2.82</c:v>
                </c:pt>
                <c:pt idx="45">
                  <c:v>1.8900000000000001</c:v>
                </c:pt>
                <c:pt idx="47">
                  <c:v>1.5099999999999998</c:v>
                </c:pt>
                <c:pt idx="48">
                  <c:v>2.5099999999999998</c:v>
                </c:pt>
                <c:pt idx="49">
                  <c:v>7.24</c:v>
                </c:pt>
                <c:pt idx="50">
                  <c:v>3.68</c:v>
                </c:pt>
                <c:pt idx="51">
                  <c:v>4.2</c:v>
                </c:pt>
                <c:pt idx="52">
                  <c:v>4.5600000000000005</c:v>
                </c:pt>
                <c:pt idx="53">
                  <c:v>3.4599999999999995</c:v>
                </c:pt>
                <c:pt idx="54">
                  <c:v>2.1999999999999997</c:v>
                </c:pt>
                <c:pt idx="55">
                  <c:v>1.7399999999999998</c:v>
                </c:pt>
                <c:pt idx="58">
                  <c:v>1.58</c:v>
                </c:pt>
                <c:pt idx="59">
                  <c:v>2.0299999999999998</c:v>
                </c:pt>
                <c:pt idx="60">
                  <c:v>2.71</c:v>
                </c:pt>
                <c:pt idx="61">
                  <c:v>3.12</c:v>
                </c:pt>
                <c:pt idx="62">
                  <c:v>3.5399999999999996</c:v>
                </c:pt>
                <c:pt idx="63">
                  <c:v>4.21</c:v>
                </c:pt>
                <c:pt idx="64">
                  <c:v>4.74</c:v>
                </c:pt>
                <c:pt idx="65">
                  <c:v>4.46</c:v>
                </c:pt>
                <c:pt idx="66">
                  <c:v>4.5500000000000007</c:v>
                </c:pt>
                <c:pt idx="67">
                  <c:v>4.71</c:v>
                </c:pt>
                <c:pt idx="68">
                  <c:v>4.82</c:v>
                </c:pt>
                <c:pt idx="70">
                  <c:v>2</c:v>
                </c:pt>
                <c:pt idx="71">
                  <c:v>2.4699999999999998</c:v>
                </c:pt>
                <c:pt idx="72">
                  <c:v>4.2700000000000005</c:v>
                </c:pt>
                <c:pt idx="73">
                  <c:v>3.6300000000000003</c:v>
                </c:pt>
                <c:pt idx="74">
                  <c:v>4.5200000000000005</c:v>
                </c:pt>
                <c:pt idx="75">
                  <c:v>5.1100000000000003</c:v>
                </c:pt>
                <c:pt idx="76">
                  <c:v>3.78</c:v>
                </c:pt>
                <c:pt idx="77">
                  <c:v>4.12</c:v>
                </c:pt>
                <c:pt idx="78">
                  <c:v>3.73</c:v>
                </c:pt>
                <c:pt idx="79">
                  <c:v>4.03</c:v>
                </c:pt>
                <c:pt idx="81">
                  <c:v>0.96000000000000008</c:v>
                </c:pt>
                <c:pt idx="82">
                  <c:v>1.4499999999999997</c:v>
                </c:pt>
                <c:pt idx="83">
                  <c:v>2.4</c:v>
                </c:pt>
                <c:pt idx="84">
                  <c:v>3.12</c:v>
                </c:pt>
                <c:pt idx="85">
                  <c:v>3.6699999999999995</c:v>
                </c:pt>
                <c:pt idx="86">
                  <c:v>4.2700000000000005</c:v>
                </c:pt>
                <c:pt idx="87">
                  <c:v>4.9400000000000004</c:v>
                </c:pt>
                <c:pt idx="88">
                  <c:v>5.49</c:v>
                </c:pt>
                <c:pt idx="89">
                  <c:v>3.9599999999999995</c:v>
                </c:pt>
                <c:pt idx="91">
                  <c:v>2.33</c:v>
                </c:pt>
                <c:pt idx="95">
                  <c:v>1.85</c:v>
                </c:pt>
                <c:pt idx="96">
                  <c:v>2.56</c:v>
                </c:pt>
                <c:pt idx="97">
                  <c:v>3.03</c:v>
                </c:pt>
                <c:pt idx="98">
                  <c:v>3.4499999999999997</c:v>
                </c:pt>
                <c:pt idx="99">
                  <c:v>3.9099999999999997</c:v>
                </c:pt>
                <c:pt idx="100">
                  <c:v>4.37</c:v>
                </c:pt>
                <c:pt idx="101">
                  <c:v>4.8100000000000005</c:v>
                </c:pt>
                <c:pt idx="102">
                  <c:v>4.9400000000000004</c:v>
                </c:pt>
                <c:pt idx="104">
                  <c:v>2.33</c:v>
                </c:pt>
                <c:pt idx="105">
                  <c:v>1.58</c:v>
                </c:pt>
                <c:pt idx="106">
                  <c:v>2.02</c:v>
                </c:pt>
                <c:pt idx="107">
                  <c:v>2.52</c:v>
                </c:pt>
                <c:pt idx="108">
                  <c:v>2.2799999999999998</c:v>
                </c:pt>
                <c:pt idx="109">
                  <c:v>3.6999999999999997</c:v>
                </c:pt>
                <c:pt idx="110">
                  <c:v>4.24</c:v>
                </c:pt>
                <c:pt idx="111">
                  <c:v>4.92</c:v>
                </c:pt>
                <c:pt idx="112">
                  <c:v>4.8900000000000006</c:v>
                </c:pt>
                <c:pt idx="113">
                  <c:v>2.56</c:v>
                </c:pt>
                <c:pt idx="119">
                  <c:v>1.8599999999999999</c:v>
                </c:pt>
                <c:pt idx="120">
                  <c:v>2.56</c:v>
                </c:pt>
                <c:pt idx="121">
                  <c:v>2.86</c:v>
                </c:pt>
                <c:pt idx="122">
                  <c:v>3.4</c:v>
                </c:pt>
                <c:pt idx="123">
                  <c:v>3.8699999999999997</c:v>
                </c:pt>
                <c:pt idx="124">
                  <c:v>4.3600000000000003</c:v>
                </c:pt>
                <c:pt idx="125">
                  <c:v>4.3500000000000005</c:v>
                </c:pt>
                <c:pt idx="126">
                  <c:v>4.4700000000000006</c:v>
                </c:pt>
                <c:pt idx="127">
                  <c:v>4.37</c:v>
                </c:pt>
                <c:pt idx="128">
                  <c:v>3</c:v>
                </c:pt>
                <c:pt idx="130">
                  <c:v>1.4099999999999997</c:v>
                </c:pt>
                <c:pt idx="131">
                  <c:v>2</c:v>
                </c:pt>
                <c:pt idx="132">
                  <c:v>2.59</c:v>
                </c:pt>
                <c:pt idx="133">
                  <c:v>3.32</c:v>
                </c:pt>
                <c:pt idx="134">
                  <c:v>3.6999999999999997</c:v>
                </c:pt>
                <c:pt idx="135">
                  <c:v>4.4400000000000004</c:v>
                </c:pt>
                <c:pt idx="136">
                  <c:v>4.8000000000000007</c:v>
                </c:pt>
                <c:pt idx="141">
                  <c:v>1.6400000000000001</c:v>
                </c:pt>
                <c:pt idx="143">
                  <c:v>2.9299999999999997</c:v>
                </c:pt>
                <c:pt idx="144">
                  <c:v>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0B-4F5E-B472-B582275E6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46656"/>
        <c:axId val="1"/>
      </c:lineChart>
      <c:catAx>
        <c:axId val="71834665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466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Aeropuerto Tamarindo los Tornillos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Graficos'!$H$8:$S$8</c:f>
              <c:numCache>
                <c:formatCode>General</c:formatCode>
                <c:ptCount val="12"/>
                <c:pt idx="0">
                  <c:v>3.28</c:v>
                </c:pt>
                <c:pt idx="1">
                  <c:v>3.6999999999999997</c:v>
                </c:pt>
                <c:pt idx="2">
                  <c:v>4.03</c:v>
                </c:pt>
                <c:pt idx="3">
                  <c:v>4.58</c:v>
                </c:pt>
                <c:pt idx="4">
                  <c:v>5.15</c:v>
                </c:pt>
                <c:pt idx="5">
                  <c:v>4.3000000000000007</c:v>
                </c:pt>
                <c:pt idx="6">
                  <c:v>3.8000000000000003</c:v>
                </c:pt>
                <c:pt idx="7">
                  <c:v>2.0299999999999998</c:v>
                </c:pt>
                <c:pt idx="8">
                  <c:v>1.2799999999999998</c:v>
                </c:pt>
                <c:pt idx="9">
                  <c:v>1.5299999999999998</c:v>
                </c:pt>
                <c:pt idx="10">
                  <c:v>1.63</c:v>
                </c:pt>
                <c:pt idx="11">
                  <c:v>2.21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35-451B-8241-C6CFEEAD2926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Graficos'!$T$8:$AE$8</c:f>
              <c:numCache>
                <c:formatCode>General</c:formatCode>
                <c:ptCount val="12"/>
                <c:pt idx="0">
                  <c:v>2.78</c:v>
                </c:pt>
                <c:pt idx="1">
                  <c:v>3.36</c:v>
                </c:pt>
                <c:pt idx="3">
                  <c:v>5.3699999999999992</c:v>
                </c:pt>
                <c:pt idx="4">
                  <c:v>5.2</c:v>
                </c:pt>
                <c:pt idx="5">
                  <c:v>5.58</c:v>
                </c:pt>
                <c:pt idx="6">
                  <c:v>5.8800000000000008</c:v>
                </c:pt>
                <c:pt idx="7">
                  <c:v>6.7</c:v>
                </c:pt>
                <c:pt idx="9">
                  <c:v>3.4599999999999995</c:v>
                </c:pt>
                <c:pt idx="10">
                  <c:v>2.1999999999999997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35-451B-8241-C6CFEEAD2926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Graficos'!$AF$8:$AQ$8</c:f>
              <c:numCache>
                <c:formatCode>General</c:formatCode>
                <c:ptCount val="12"/>
                <c:pt idx="0">
                  <c:v>3.23</c:v>
                </c:pt>
                <c:pt idx="1">
                  <c:v>3.8800000000000003</c:v>
                </c:pt>
                <c:pt idx="2">
                  <c:v>4.3400000000000007</c:v>
                </c:pt>
                <c:pt idx="3">
                  <c:v>4.03</c:v>
                </c:pt>
                <c:pt idx="4">
                  <c:v>7.62</c:v>
                </c:pt>
                <c:pt idx="5">
                  <c:v>8.58</c:v>
                </c:pt>
                <c:pt idx="6">
                  <c:v>7</c:v>
                </c:pt>
                <c:pt idx="7">
                  <c:v>7.3100000000000005</c:v>
                </c:pt>
                <c:pt idx="8">
                  <c:v>7.6</c:v>
                </c:pt>
                <c:pt idx="9">
                  <c:v>6.02</c:v>
                </c:pt>
                <c:pt idx="10">
                  <c:v>5.01</c:v>
                </c:pt>
                <c:pt idx="11">
                  <c:v>4.37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35-451B-8241-C6CFEEAD2926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Graficos'!$AR$8:$BC$8</c:f>
              <c:numCache>
                <c:formatCode>General</c:formatCode>
                <c:ptCount val="12"/>
                <c:pt idx="0">
                  <c:v>4.53</c:v>
                </c:pt>
                <c:pt idx="1">
                  <c:v>5.3000000000000007</c:v>
                </c:pt>
                <c:pt idx="2">
                  <c:v>6.19</c:v>
                </c:pt>
                <c:pt idx="3">
                  <c:v>6.87</c:v>
                </c:pt>
                <c:pt idx="4">
                  <c:v>7.3900000000000006</c:v>
                </c:pt>
                <c:pt idx="5">
                  <c:v>6.9700000000000006</c:v>
                </c:pt>
                <c:pt idx="6">
                  <c:v>6.7</c:v>
                </c:pt>
                <c:pt idx="7">
                  <c:v>6.28</c:v>
                </c:pt>
                <c:pt idx="8">
                  <c:v>2.82</c:v>
                </c:pt>
                <c:pt idx="9">
                  <c:v>1.8900000000000001</c:v>
                </c:pt>
                <c:pt idx="11">
                  <c:v>1.5099999999999998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35-451B-8241-C6CFEEAD2926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Graficos'!$BD$8:$BO$8</c:f>
              <c:numCache>
                <c:formatCode>General</c:formatCode>
                <c:ptCount val="12"/>
                <c:pt idx="0">
                  <c:v>2.5099999999999998</c:v>
                </c:pt>
                <c:pt idx="1">
                  <c:v>7.24</c:v>
                </c:pt>
                <c:pt idx="2">
                  <c:v>3.68</c:v>
                </c:pt>
                <c:pt idx="3">
                  <c:v>4.2</c:v>
                </c:pt>
                <c:pt idx="4">
                  <c:v>4.5600000000000005</c:v>
                </c:pt>
                <c:pt idx="5">
                  <c:v>3.4599999999999995</c:v>
                </c:pt>
                <c:pt idx="6">
                  <c:v>2.1999999999999997</c:v>
                </c:pt>
                <c:pt idx="7">
                  <c:v>1.7399999999999998</c:v>
                </c:pt>
                <c:pt idx="10">
                  <c:v>1.58</c:v>
                </c:pt>
                <c:pt idx="11">
                  <c:v>2.0299999999999998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835-451B-8241-C6CFEEAD2926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Graficos'!$BP$8:$CA$8</c:f>
              <c:numCache>
                <c:formatCode>General</c:formatCode>
                <c:ptCount val="12"/>
                <c:pt idx="0">
                  <c:v>2.71</c:v>
                </c:pt>
                <c:pt idx="1">
                  <c:v>3.12</c:v>
                </c:pt>
                <c:pt idx="2">
                  <c:v>3.5399999999999996</c:v>
                </c:pt>
                <c:pt idx="3">
                  <c:v>4.21</c:v>
                </c:pt>
                <c:pt idx="4">
                  <c:v>4.74</c:v>
                </c:pt>
                <c:pt idx="5">
                  <c:v>4.46</c:v>
                </c:pt>
                <c:pt idx="6">
                  <c:v>4.5500000000000007</c:v>
                </c:pt>
                <c:pt idx="7">
                  <c:v>4.71</c:v>
                </c:pt>
                <c:pt idx="8">
                  <c:v>4.82</c:v>
                </c:pt>
                <c:pt idx="10">
                  <c:v>2</c:v>
                </c:pt>
                <c:pt idx="11">
                  <c:v>2.4699999999999998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835-451B-8241-C6CFEEAD2926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Graficos'!$CB$8:$CM$8</c:f>
              <c:numCache>
                <c:formatCode>General</c:formatCode>
                <c:ptCount val="12"/>
                <c:pt idx="0">
                  <c:v>4.2700000000000005</c:v>
                </c:pt>
                <c:pt idx="1">
                  <c:v>3.6300000000000003</c:v>
                </c:pt>
                <c:pt idx="2">
                  <c:v>4.5200000000000005</c:v>
                </c:pt>
                <c:pt idx="3">
                  <c:v>5.1100000000000003</c:v>
                </c:pt>
                <c:pt idx="4">
                  <c:v>3.78</c:v>
                </c:pt>
                <c:pt idx="5">
                  <c:v>4.12</c:v>
                </c:pt>
                <c:pt idx="6">
                  <c:v>3.73</c:v>
                </c:pt>
                <c:pt idx="7">
                  <c:v>4.03</c:v>
                </c:pt>
                <c:pt idx="9">
                  <c:v>0.96000000000000008</c:v>
                </c:pt>
                <c:pt idx="10">
                  <c:v>1.4499999999999997</c:v>
                </c:pt>
                <c:pt idx="11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835-451B-8241-C6CFEEAD2926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Graficos'!$CN$8:$CY$8</c:f>
              <c:numCache>
                <c:formatCode>General</c:formatCode>
                <c:ptCount val="12"/>
                <c:pt idx="0">
                  <c:v>3.12</c:v>
                </c:pt>
                <c:pt idx="1">
                  <c:v>3.6699999999999995</c:v>
                </c:pt>
                <c:pt idx="2">
                  <c:v>4.2700000000000005</c:v>
                </c:pt>
                <c:pt idx="3">
                  <c:v>4.9400000000000004</c:v>
                </c:pt>
                <c:pt idx="4">
                  <c:v>5.49</c:v>
                </c:pt>
                <c:pt idx="5">
                  <c:v>3.9599999999999995</c:v>
                </c:pt>
                <c:pt idx="7">
                  <c:v>2.33</c:v>
                </c:pt>
                <c:pt idx="11">
                  <c:v>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835-451B-8241-C6CFEEAD2926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Graficos'!$CZ$8:$DK$8</c:f>
              <c:numCache>
                <c:formatCode>General</c:formatCode>
                <c:ptCount val="12"/>
                <c:pt idx="0">
                  <c:v>2.56</c:v>
                </c:pt>
                <c:pt idx="1">
                  <c:v>3.03</c:v>
                </c:pt>
                <c:pt idx="2">
                  <c:v>3.4499999999999997</c:v>
                </c:pt>
                <c:pt idx="3">
                  <c:v>3.9099999999999997</c:v>
                </c:pt>
                <c:pt idx="4">
                  <c:v>4.37</c:v>
                </c:pt>
                <c:pt idx="5">
                  <c:v>4.8100000000000005</c:v>
                </c:pt>
                <c:pt idx="6">
                  <c:v>4.9400000000000004</c:v>
                </c:pt>
                <c:pt idx="8">
                  <c:v>2.33</c:v>
                </c:pt>
                <c:pt idx="9">
                  <c:v>1.58</c:v>
                </c:pt>
                <c:pt idx="10">
                  <c:v>2.02</c:v>
                </c:pt>
                <c:pt idx="11">
                  <c:v>2.52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835-451B-8241-C6CFEEAD2926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Graficos'!$DL$8:$DW$8</c:f>
              <c:numCache>
                <c:formatCode>General</c:formatCode>
                <c:ptCount val="12"/>
                <c:pt idx="0">
                  <c:v>2.2799999999999998</c:v>
                </c:pt>
                <c:pt idx="1">
                  <c:v>3.6999999999999997</c:v>
                </c:pt>
                <c:pt idx="2">
                  <c:v>4.24</c:v>
                </c:pt>
                <c:pt idx="3">
                  <c:v>4.92</c:v>
                </c:pt>
                <c:pt idx="4">
                  <c:v>4.8900000000000006</c:v>
                </c:pt>
                <c:pt idx="5">
                  <c:v>2.56</c:v>
                </c:pt>
                <c:pt idx="11">
                  <c:v>1.8599999999999999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835-451B-8241-C6CFEEAD2926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Graficos'!$DX$8:$EI$8</c:f>
              <c:numCache>
                <c:formatCode>General</c:formatCode>
                <c:ptCount val="12"/>
                <c:pt idx="0">
                  <c:v>2.56</c:v>
                </c:pt>
                <c:pt idx="1">
                  <c:v>2.86</c:v>
                </c:pt>
                <c:pt idx="2">
                  <c:v>3.4</c:v>
                </c:pt>
                <c:pt idx="3">
                  <c:v>3.8699999999999997</c:v>
                </c:pt>
                <c:pt idx="4">
                  <c:v>4.3600000000000003</c:v>
                </c:pt>
                <c:pt idx="5">
                  <c:v>4.3500000000000005</c:v>
                </c:pt>
                <c:pt idx="6">
                  <c:v>4.4700000000000006</c:v>
                </c:pt>
                <c:pt idx="7">
                  <c:v>4.37</c:v>
                </c:pt>
                <c:pt idx="8">
                  <c:v>3</c:v>
                </c:pt>
                <c:pt idx="10">
                  <c:v>1.4099999999999997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F0-430B-A81B-F8325FB2D6DD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Graficos'!$EJ$8:$EU$8</c:f>
              <c:numCache>
                <c:formatCode>General</c:formatCode>
                <c:ptCount val="12"/>
                <c:pt idx="0">
                  <c:v>2.59</c:v>
                </c:pt>
                <c:pt idx="1">
                  <c:v>3.32</c:v>
                </c:pt>
                <c:pt idx="2">
                  <c:v>3.6999999999999997</c:v>
                </c:pt>
                <c:pt idx="3">
                  <c:v>4.4400000000000004</c:v>
                </c:pt>
                <c:pt idx="4">
                  <c:v>4.8000000000000007</c:v>
                </c:pt>
                <c:pt idx="9">
                  <c:v>1.6400000000000001</c:v>
                </c:pt>
                <c:pt idx="11">
                  <c:v>2.9299999999999997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62-4F1C-BFDE-B5A4AEC4FF46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Graficos'!$EV$8:$FG$8</c:f>
              <c:numCache>
                <c:formatCode>General</c:formatCode>
                <c:ptCount val="12"/>
                <c:pt idx="0">
                  <c:v>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27-449C-905B-EAAC7C6E8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70368"/>
        <c:axId val="1"/>
      </c:lineChart>
      <c:catAx>
        <c:axId val="71837036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703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129181447474775"/>
          <c:w val="0.12977777777777777"/>
          <c:h val="0.85196341806755138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Elvira Matarrita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Graficos'!$H$9:$EY$9</c:f>
              <c:numCache>
                <c:formatCode>General</c:formatCode>
                <c:ptCount val="148"/>
                <c:pt idx="0">
                  <c:v>8.1</c:v>
                </c:pt>
                <c:pt idx="1">
                  <c:v>8.58</c:v>
                </c:pt>
                <c:pt idx="2">
                  <c:v>8.9700000000000006</c:v>
                </c:pt>
                <c:pt idx="3">
                  <c:v>9.3800000000000008</c:v>
                </c:pt>
                <c:pt idx="4">
                  <c:v>9.7100000000000009</c:v>
                </c:pt>
                <c:pt idx="5">
                  <c:v>8.83</c:v>
                </c:pt>
                <c:pt idx="6">
                  <c:v>8.31</c:v>
                </c:pt>
                <c:pt idx="7">
                  <c:v>7.3800000000000008</c:v>
                </c:pt>
                <c:pt idx="8">
                  <c:v>6.59</c:v>
                </c:pt>
                <c:pt idx="9">
                  <c:v>6.3900000000000006</c:v>
                </c:pt>
                <c:pt idx="10">
                  <c:v>6.38</c:v>
                </c:pt>
                <c:pt idx="11">
                  <c:v>7.18</c:v>
                </c:pt>
                <c:pt idx="12">
                  <c:v>7.82</c:v>
                </c:pt>
                <c:pt idx="13">
                  <c:v>8.27</c:v>
                </c:pt>
                <c:pt idx="15">
                  <c:v>9.14</c:v>
                </c:pt>
                <c:pt idx="16">
                  <c:v>9.76</c:v>
                </c:pt>
                <c:pt idx="17">
                  <c:v>9.81</c:v>
                </c:pt>
                <c:pt idx="18">
                  <c:v>10.01</c:v>
                </c:pt>
                <c:pt idx="19">
                  <c:v>10.42</c:v>
                </c:pt>
                <c:pt idx="20">
                  <c:v>8.48</c:v>
                </c:pt>
                <c:pt idx="21">
                  <c:v>8.14</c:v>
                </c:pt>
                <c:pt idx="22">
                  <c:v>7.42</c:v>
                </c:pt>
                <c:pt idx="24">
                  <c:v>8.0400000000000009</c:v>
                </c:pt>
                <c:pt idx="25">
                  <c:v>8.59</c:v>
                </c:pt>
                <c:pt idx="26">
                  <c:v>9.01</c:v>
                </c:pt>
                <c:pt idx="27">
                  <c:v>9.59</c:v>
                </c:pt>
                <c:pt idx="28">
                  <c:v>10.93</c:v>
                </c:pt>
                <c:pt idx="29">
                  <c:v>10.34</c:v>
                </c:pt>
                <c:pt idx="30">
                  <c:v>10.69</c:v>
                </c:pt>
                <c:pt idx="31">
                  <c:v>10.8</c:v>
                </c:pt>
                <c:pt idx="32">
                  <c:v>10.91</c:v>
                </c:pt>
                <c:pt idx="33">
                  <c:v>11</c:v>
                </c:pt>
                <c:pt idx="34">
                  <c:v>10.15</c:v>
                </c:pt>
                <c:pt idx="35">
                  <c:v>9.8800000000000008</c:v>
                </c:pt>
                <c:pt idx="36">
                  <c:v>9.41</c:v>
                </c:pt>
                <c:pt idx="37">
                  <c:v>9.84</c:v>
                </c:pt>
                <c:pt idx="38">
                  <c:v>10.4</c:v>
                </c:pt>
                <c:pt idx="39">
                  <c:v>10.76</c:v>
                </c:pt>
                <c:pt idx="41">
                  <c:v>10.6</c:v>
                </c:pt>
                <c:pt idx="42">
                  <c:v>10.46</c:v>
                </c:pt>
                <c:pt idx="43">
                  <c:v>10.210000000000001</c:v>
                </c:pt>
                <c:pt idx="44">
                  <c:v>8.68</c:v>
                </c:pt>
                <c:pt idx="45">
                  <c:v>7.8599999999999994</c:v>
                </c:pt>
                <c:pt idx="47">
                  <c:v>7.1000000000000005</c:v>
                </c:pt>
                <c:pt idx="48">
                  <c:v>7.75</c:v>
                </c:pt>
                <c:pt idx="49">
                  <c:v>8.19</c:v>
                </c:pt>
                <c:pt idx="50">
                  <c:v>8.7100000000000009</c:v>
                </c:pt>
                <c:pt idx="51">
                  <c:v>7.13</c:v>
                </c:pt>
                <c:pt idx="52">
                  <c:v>9.16</c:v>
                </c:pt>
                <c:pt idx="53">
                  <c:v>5.12</c:v>
                </c:pt>
                <c:pt idx="54">
                  <c:v>7.5299999999999994</c:v>
                </c:pt>
                <c:pt idx="55">
                  <c:v>7.03</c:v>
                </c:pt>
                <c:pt idx="56">
                  <c:v>5.86</c:v>
                </c:pt>
                <c:pt idx="57">
                  <c:v>5.33</c:v>
                </c:pt>
                <c:pt idx="58">
                  <c:v>5.6000000000000005</c:v>
                </c:pt>
                <c:pt idx="59">
                  <c:v>6.38</c:v>
                </c:pt>
                <c:pt idx="60">
                  <c:v>7.49</c:v>
                </c:pt>
                <c:pt idx="61">
                  <c:v>7.9600000000000009</c:v>
                </c:pt>
                <c:pt idx="62">
                  <c:v>8.35</c:v>
                </c:pt>
                <c:pt idx="63">
                  <c:v>8.92</c:v>
                </c:pt>
                <c:pt idx="64">
                  <c:v>5.29</c:v>
                </c:pt>
                <c:pt idx="65">
                  <c:v>7.8800000000000008</c:v>
                </c:pt>
                <c:pt idx="66">
                  <c:v>9</c:v>
                </c:pt>
                <c:pt idx="67">
                  <c:v>9.16</c:v>
                </c:pt>
                <c:pt idx="68">
                  <c:v>9.23</c:v>
                </c:pt>
                <c:pt idx="69">
                  <c:v>6.66</c:v>
                </c:pt>
                <c:pt idx="70">
                  <c:v>6.91</c:v>
                </c:pt>
                <c:pt idx="71">
                  <c:v>7.35</c:v>
                </c:pt>
                <c:pt idx="72">
                  <c:v>8.34</c:v>
                </c:pt>
                <c:pt idx="73">
                  <c:v>8.58</c:v>
                </c:pt>
                <c:pt idx="74">
                  <c:v>9.18</c:v>
                </c:pt>
                <c:pt idx="75">
                  <c:v>9.61</c:v>
                </c:pt>
                <c:pt idx="76">
                  <c:v>10.93</c:v>
                </c:pt>
                <c:pt idx="77">
                  <c:v>8.99</c:v>
                </c:pt>
                <c:pt idx="78">
                  <c:v>6.5600000000000005</c:v>
                </c:pt>
                <c:pt idx="79">
                  <c:v>8.81</c:v>
                </c:pt>
                <c:pt idx="80">
                  <c:v>8.26</c:v>
                </c:pt>
                <c:pt idx="81">
                  <c:v>6.49</c:v>
                </c:pt>
                <c:pt idx="82">
                  <c:v>6.91</c:v>
                </c:pt>
                <c:pt idx="83">
                  <c:v>7.370000000000001</c:v>
                </c:pt>
                <c:pt idx="84">
                  <c:v>8.11</c:v>
                </c:pt>
                <c:pt idx="85">
                  <c:v>8.61</c:v>
                </c:pt>
                <c:pt idx="86">
                  <c:v>9.16</c:v>
                </c:pt>
                <c:pt idx="87">
                  <c:v>9.620000000000001</c:v>
                </c:pt>
                <c:pt idx="88">
                  <c:v>9.9</c:v>
                </c:pt>
                <c:pt idx="89">
                  <c:v>9.0299999999999994</c:v>
                </c:pt>
                <c:pt idx="90">
                  <c:v>8.07</c:v>
                </c:pt>
                <c:pt idx="91">
                  <c:v>7.4600000000000009</c:v>
                </c:pt>
                <c:pt idx="92">
                  <c:v>1.1600000000000001</c:v>
                </c:pt>
                <c:pt idx="93">
                  <c:v>5.28</c:v>
                </c:pt>
                <c:pt idx="94">
                  <c:v>4.16</c:v>
                </c:pt>
                <c:pt idx="95">
                  <c:v>5.49</c:v>
                </c:pt>
                <c:pt idx="96">
                  <c:v>7.0600000000000005</c:v>
                </c:pt>
                <c:pt idx="97">
                  <c:v>7.8000000000000007</c:v>
                </c:pt>
                <c:pt idx="98">
                  <c:v>8.24</c:v>
                </c:pt>
                <c:pt idx="99">
                  <c:v>8.61</c:v>
                </c:pt>
                <c:pt idx="100">
                  <c:v>9.0400000000000009</c:v>
                </c:pt>
                <c:pt idx="101">
                  <c:v>9.16</c:v>
                </c:pt>
                <c:pt idx="102">
                  <c:v>9.2100000000000009</c:v>
                </c:pt>
                <c:pt idx="103">
                  <c:v>8.48</c:v>
                </c:pt>
                <c:pt idx="104">
                  <c:v>6.98</c:v>
                </c:pt>
                <c:pt idx="105">
                  <c:v>6.2</c:v>
                </c:pt>
                <c:pt idx="106">
                  <c:v>6.54</c:v>
                </c:pt>
                <c:pt idx="107">
                  <c:v>7.26</c:v>
                </c:pt>
                <c:pt idx="108">
                  <c:v>8.18</c:v>
                </c:pt>
                <c:pt idx="109">
                  <c:v>8.620000000000001</c:v>
                </c:pt>
                <c:pt idx="110">
                  <c:v>9.08</c:v>
                </c:pt>
                <c:pt idx="111">
                  <c:v>9.59</c:v>
                </c:pt>
                <c:pt idx="112">
                  <c:v>9.41</c:v>
                </c:pt>
                <c:pt idx="113">
                  <c:v>7.43</c:v>
                </c:pt>
                <c:pt idx="114">
                  <c:v>6.1000000000000005</c:v>
                </c:pt>
                <c:pt idx="115">
                  <c:v>6.37</c:v>
                </c:pt>
                <c:pt idx="116">
                  <c:v>4.93</c:v>
                </c:pt>
                <c:pt idx="117">
                  <c:v>5.24</c:v>
                </c:pt>
                <c:pt idx="118">
                  <c:v>4.9000000000000004</c:v>
                </c:pt>
                <c:pt idx="119">
                  <c:v>5.65</c:v>
                </c:pt>
                <c:pt idx="120">
                  <c:v>7.18</c:v>
                </c:pt>
                <c:pt idx="121">
                  <c:v>7.7100000000000009</c:v>
                </c:pt>
                <c:pt idx="122">
                  <c:v>4.99</c:v>
                </c:pt>
                <c:pt idx="123">
                  <c:v>8.66</c:v>
                </c:pt>
                <c:pt idx="124">
                  <c:v>9.06</c:v>
                </c:pt>
                <c:pt idx="125">
                  <c:v>9.01</c:v>
                </c:pt>
                <c:pt idx="126">
                  <c:v>9.19</c:v>
                </c:pt>
                <c:pt idx="127">
                  <c:v>8.82</c:v>
                </c:pt>
                <c:pt idx="128">
                  <c:v>7.8000000000000007</c:v>
                </c:pt>
                <c:pt idx="129">
                  <c:v>6.96</c:v>
                </c:pt>
                <c:pt idx="130">
                  <c:v>5.8100000000000005</c:v>
                </c:pt>
                <c:pt idx="131">
                  <c:v>6.46</c:v>
                </c:pt>
                <c:pt idx="132">
                  <c:v>7.52</c:v>
                </c:pt>
                <c:pt idx="133">
                  <c:v>7.99</c:v>
                </c:pt>
                <c:pt idx="134">
                  <c:v>8.48</c:v>
                </c:pt>
                <c:pt idx="135">
                  <c:v>8.9600000000000009</c:v>
                </c:pt>
                <c:pt idx="136">
                  <c:v>9.3000000000000007</c:v>
                </c:pt>
                <c:pt idx="137">
                  <c:v>5.3</c:v>
                </c:pt>
                <c:pt idx="138">
                  <c:v>5.38</c:v>
                </c:pt>
                <c:pt idx="139">
                  <c:v>5.96</c:v>
                </c:pt>
                <c:pt idx="140">
                  <c:v>5.37</c:v>
                </c:pt>
                <c:pt idx="141">
                  <c:v>5.46</c:v>
                </c:pt>
                <c:pt idx="142">
                  <c:v>4.08</c:v>
                </c:pt>
                <c:pt idx="143">
                  <c:v>5.5</c:v>
                </c:pt>
                <c:pt idx="144">
                  <c:v>7.03</c:v>
                </c:pt>
                <c:pt idx="145">
                  <c:v>7.58</c:v>
                </c:pt>
                <c:pt idx="146">
                  <c:v>8.0299999999999994</c:v>
                </c:pt>
                <c:pt idx="147">
                  <c:v>8.5299999999999994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FF-4BAD-BE30-EEC28771B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56224"/>
        <c:axId val="1"/>
      </c:lineChart>
      <c:catAx>
        <c:axId val="71835622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562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Elvira Matarrita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Graficos'!$H$9:$S$9</c:f>
              <c:numCache>
                <c:formatCode>General</c:formatCode>
                <c:ptCount val="12"/>
                <c:pt idx="0">
                  <c:v>8.1</c:v>
                </c:pt>
                <c:pt idx="1">
                  <c:v>8.58</c:v>
                </c:pt>
                <c:pt idx="2">
                  <c:v>8.9700000000000006</c:v>
                </c:pt>
                <c:pt idx="3">
                  <c:v>9.3800000000000008</c:v>
                </c:pt>
                <c:pt idx="4">
                  <c:v>9.7100000000000009</c:v>
                </c:pt>
                <c:pt idx="5">
                  <c:v>8.83</c:v>
                </c:pt>
                <c:pt idx="6">
                  <c:v>8.31</c:v>
                </c:pt>
                <c:pt idx="7">
                  <c:v>7.3800000000000008</c:v>
                </c:pt>
                <c:pt idx="8">
                  <c:v>6.59</c:v>
                </c:pt>
                <c:pt idx="9">
                  <c:v>6.3900000000000006</c:v>
                </c:pt>
                <c:pt idx="10">
                  <c:v>6.38</c:v>
                </c:pt>
                <c:pt idx="11">
                  <c:v>7.18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1F-46AE-8B98-7E04C308C150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Graficos'!$T$9:$AE$9</c:f>
              <c:numCache>
                <c:formatCode>General</c:formatCode>
                <c:ptCount val="12"/>
                <c:pt idx="0">
                  <c:v>7.82</c:v>
                </c:pt>
                <c:pt idx="1">
                  <c:v>8.27</c:v>
                </c:pt>
                <c:pt idx="3">
                  <c:v>9.14</c:v>
                </c:pt>
                <c:pt idx="4">
                  <c:v>9.76</c:v>
                </c:pt>
                <c:pt idx="5">
                  <c:v>9.81</c:v>
                </c:pt>
                <c:pt idx="6">
                  <c:v>10.01</c:v>
                </c:pt>
                <c:pt idx="7">
                  <c:v>10.42</c:v>
                </c:pt>
                <c:pt idx="8">
                  <c:v>8.48</c:v>
                </c:pt>
                <c:pt idx="9">
                  <c:v>8.14</c:v>
                </c:pt>
                <c:pt idx="10">
                  <c:v>7.42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1F-46AE-8B98-7E04C308C150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Graficos'!$AF$9:$AQ$9</c:f>
              <c:numCache>
                <c:formatCode>General</c:formatCode>
                <c:ptCount val="12"/>
                <c:pt idx="0">
                  <c:v>8.0400000000000009</c:v>
                </c:pt>
                <c:pt idx="1">
                  <c:v>8.59</c:v>
                </c:pt>
                <c:pt idx="2">
                  <c:v>9.01</c:v>
                </c:pt>
                <c:pt idx="3">
                  <c:v>9.59</c:v>
                </c:pt>
                <c:pt idx="4">
                  <c:v>10.93</c:v>
                </c:pt>
                <c:pt idx="5">
                  <c:v>10.34</c:v>
                </c:pt>
                <c:pt idx="6">
                  <c:v>10.69</c:v>
                </c:pt>
                <c:pt idx="7">
                  <c:v>10.8</c:v>
                </c:pt>
                <c:pt idx="8">
                  <c:v>10.91</c:v>
                </c:pt>
                <c:pt idx="9">
                  <c:v>11</c:v>
                </c:pt>
                <c:pt idx="10">
                  <c:v>10.15</c:v>
                </c:pt>
                <c:pt idx="11">
                  <c:v>9.8800000000000008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1F-46AE-8B98-7E04C308C150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Graficos'!$AR$9:$BC$9</c:f>
              <c:numCache>
                <c:formatCode>General</c:formatCode>
                <c:ptCount val="12"/>
                <c:pt idx="0">
                  <c:v>9.41</c:v>
                </c:pt>
                <c:pt idx="1">
                  <c:v>9.84</c:v>
                </c:pt>
                <c:pt idx="2">
                  <c:v>10.4</c:v>
                </c:pt>
                <c:pt idx="3">
                  <c:v>10.76</c:v>
                </c:pt>
                <c:pt idx="5">
                  <c:v>10.6</c:v>
                </c:pt>
                <c:pt idx="6">
                  <c:v>10.46</c:v>
                </c:pt>
                <c:pt idx="7">
                  <c:v>10.210000000000001</c:v>
                </c:pt>
                <c:pt idx="8">
                  <c:v>8.68</c:v>
                </c:pt>
                <c:pt idx="9">
                  <c:v>7.8599999999999994</c:v>
                </c:pt>
                <c:pt idx="11">
                  <c:v>7.1000000000000005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1F-46AE-8B98-7E04C308C150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Graficos'!$BD$9:$BO$9</c:f>
              <c:numCache>
                <c:formatCode>General</c:formatCode>
                <c:ptCount val="12"/>
                <c:pt idx="0">
                  <c:v>7.75</c:v>
                </c:pt>
                <c:pt idx="1">
                  <c:v>8.19</c:v>
                </c:pt>
                <c:pt idx="2">
                  <c:v>8.7100000000000009</c:v>
                </c:pt>
                <c:pt idx="3">
                  <c:v>7.13</c:v>
                </c:pt>
                <c:pt idx="4">
                  <c:v>9.16</c:v>
                </c:pt>
                <c:pt idx="5">
                  <c:v>5.12</c:v>
                </c:pt>
                <c:pt idx="6">
                  <c:v>7.5299999999999994</c:v>
                </c:pt>
                <c:pt idx="7">
                  <c:v>7.03</c:v>
                </c:pt>
                <c:pt idx="8">
                  <c:v>5.86</c:v>
                </c:pt>
                <c:pt idx="9">
                  <c:v>5.33</c:v>
                </c:pt>
                <c:pt idx="10">
                  <c:v>5.6000000000000005</c:v>
                </c:pt>
                <c:pt idx="11">
                  <c:v>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01F-46AE-8B98-7E04C308C150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Graficos'!$BP$9:$CA$9</c:f>
              <c:numCache>
                <c:formatCode>General</c:formatCode>
                <c:ptCount val="12"/>
                <c:pt idx="0">
                  <c:v>7.49</c:v>
                </c:pt>
                <c:pt idx="1">
                  <c:v>7.9600000000000009</c:v>
                </c:pt>
                <c:pt idx="2">
                  <c:v>8.35</c:v>
                </c:pt>
                <c:pt idx="3">
                  <c:v>8.92</c:v>
                </c:pt>
                <c:pt idx="4">
                  <c:v>5.29</c:v>
                </c:pt>
                <c:pt idx="5">
                  <c:v>7.8800000000000008</c:v>
                </c:pt>
                <c:pt idx="6">
                  <c:v>9</c:v>
                </c:pt>
                <c:pt idx="7">
                  <c:v>9.16</c:v>
                </c:pt>
                <c:pt idx="8">
                  <c:v>9.23</c:v>
                </c:pt>
                <c:pt idx="9">
                  <c:v>6.66</c:v>
                </c:pt>
                <c:pt idx="10">
                  <c:v>6.91</c:v>
                </c:pt>
                <c:pt idx="11">
                  <c:v>7.35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1F-46AE-8B98-7E04C308C150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Graficos'!$CB$9:$CM$9</c:f>
              <c:numCache>
                <c:formatCode>General</c:formatCode>
                <c:ptCount val="12"/>
                <c:pt idx="0">
                  <c:v>8.34</c:v>
                </c:pt>
                <c:pt idx="1">
                  <c:v>8.58</c:v>
                </c:pt>
                <c:pt idx="2">
                  <c:v>9.18</c:v>
                </c:pt>
                <c:pt idx="3">
                  <c:v>9.61</c:v>
                </c:pt>
                <c:pt idx="4">
                  <c:v>10.93</c:v>
                </c:pt>
                <c:pt idx="5">
                  <c:v>8.99</c:v>
                </c:pt>
                <c:pt idx="6">
                  <c:v>6.5600000000000005</c:v>
                </c:pt>
                <c:pt idx="7">
                  <c:v>8.81</c:v>
                </c:pt>
                <c:pt idx="8">
                  <c:v>8.26</c:v>
                </c:pt>
                <c:pt idx="9">
                  <c:v>6.49</c:v>
                </c:pt>
                <c:pt idx="10">
                  <c:v>6.91</c:v>
                </c:pt>
                <c:pt idx="11">
                  <c:v>7.370000000000001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01F-46AE-8B98-7E04C308C150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Graficos'!$CN$9:$CY$9</c:f>
              <c:numCache>
                <c:formatCode>General</c:formatCode>
                <c:ptCount val="12"/>
                <c:pt idx="0">
                  <c:v>8.11</c:v>
                </c:pt>
                <c:pt idx="1">
                  <c:v>8.61</c:v>
                </c:pt>
                <c:pt idx="2">
                  <c:v>9.16</c:v>
                </c:pt>
                <c:pt idx="3">
                  <c:v>9.620000000000001</c:v>
                </c:pt>
                <c:pt idx="4">
                  <c:v>9.9</c:v>
                </c:pt>
                <c:pt idx="5">
                  <c:v>9.0299999999999994</c:v>
                </c:pt>
                <c:pt idx="6">
                  <c:v>8.07</c:v>
                </c:pt>
                <c:pt idx="7">
                  <c:v>7.4600000000000009</c:v>
                </c:pt>
                <c:pt idx="8">
                  <c:v>1.1600000000000001</c:v>
                </c:pt>
                <c:pt idx="9">
                  <c:v>5.28</c:v>
                </c:pt>
                <c:pt idx="10">
                  <c:v>4.16</c:v>
                </c:pt>
                <c:pt idx="11">
                  <c:v>5.49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01F-46AE-8B98-7E04C308C150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Graficos'!$CZ$9:$DK$9</c:f>
              <c:numCache>
                <c:formatCode>General</c:formatCode>
                <c:ptCount val="12"/>
                <c:pt idx="0">
                  <c:v>7.0600000000000005</c:v>
                </c:pt>
                <c:pt idx="1">
                  <c:v>7.8000000000000007</c:v>
                </c:pt>
                <c:pt idx="2">
                  <c:v>8.24</c:v>
                </c:pt>
                <c:pt idx="3">
                  <c:v>8.61</c:v>
                </c:pt>
                <c:pt idx="4">
                  <c:v>9.0400000000000009</c:v>
                </c:pt>
                <c:pt idx="5">
                  <c:v>9.16</c:v>
                </c:pt>
                <c:pt idx="6">
                  <c:v>9.2100000000000009</c:v>
                </c:pt>
                <c:pt idx="7">
                  <c:v>8.48</c:v>
                </c:pt>
                <c:pt idx="8">
                  <c:v>6.98</c:v>
                </c:pt>
                <c:pt idx="9">
                  <c:v>6.2</c:v>
                </c:pt>
                <c:pt idx="10">
                  <c:v>6.54</c:v>
                </c:pt>
                <c:pt idx="11">
                  <c:v>7.26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01F-46AE-8B98-7E04C308C150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Graficos'!$DL$9:$DW$9</c:f>
              <c:numCache>
                <c:formatCode>General</c:formatCode>
                <c:ptCount val="12"/>
                <c:pt idx="0">
                  <c:v>8.18</c:v>
                </c:pt>
                <c:pt idx="1">
                  <c:v>8.620000000000001</c:v>
                </c:pt>
                <c:pt idx="2">
                  <c:v>9.08</c:v>
                </c:pt>
                <c:pt idx="3">
                  <c:v>9.59</c:v>
                </c:pt>
                <c:pt idx="4">
                  <c:v>9.41</c:v>
                </c:pt>
                <c:pt idx="5">
                  <c:v>7.43</c:v>
                </c:pt>
                <c:pt idx="6">
                  <c:v>6.1000000000000005</c:v>
                </c:pt>
                <c:pt idx="7">
                  <c:v>6.37</c:v>
                </c:pt>
                <c:pt idx="8">
                  <c:v>4.93</c:v>
                </c:pt>
                <c:pt idx="9">
                  <c:v>5.24</c:v>
                </c:pt>
                <c:pt idx="10">
                  <c:v>4.9000000000000004</c:v>
                </c:pt>
                <c:pt idx="11">
                  <c:v>5.65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01F-46AE-8B98-7E04C308C150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Graficos'!$DX$9:$EI$9</c:f>
              <c:numCache>
                <c:formatCode>General</c:formatCode>
                <c:ptCount val="12"/>
                <c:pt idx="0">
                  <c:v>7.18</c:v>
                </c:pt>
                <c:pt idx="1">
                  <c:v>7.7100000000000009</c:v>
                </c:pt>
                <c:pt idx="2">
                  <c:v>4.99</c:v>
                </c:pt>
                <c:pt idx="3">
                  <c:v>8.66</c:v>
                </c:pt>
                <c:pt idx="4">
                  <c:v>9.06</c:v>
                </c:pt>
                <c:pt idx="5">
                  <c:v>9.01</c:v>
                </c:pt>
                <c:pt idx="6">
                  <c:v>9.19</c:v>
                </c:pt>
                <c:pt idx="7">
                  <c:v>8.82</c:v>
                </c:pt>
                <c:pt idx="8">
                  <c:v>7.8000000000000007</c:v>
                </c:pt>
                <c:pt idx="9">
                  <c:v>6.96</c:v>
                </c:pt>
                <c:pt idx="10">
                  <c:v>5.8100000000000005</c:v>
                </c:pt>
                <c:pt idx="11">
                  <c:v>6.46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A7-41FB-80AB-CE06129AA534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Graficos'!$EJ$9:$EU$9</c:f>
              <c:numCache>
                <c:formatCode>General</c:formatCode>
                <c:ptCount val="12"/>
                <c:pt idx="0">
                  <c:v>7.52</c:v>
                </c:pt>
                <c:pt idx="1">
                  <c:v>7.99</c:v>
                </c:pt>
                <c:pt idx="2">
                  <c:v>8.48</c:v>
                </c:pt>
                <c:pt idx="3">
                  <c:v>8.9600000000000009</c:v>
                </c:pt>
                <c:pt idx="4">
                  <c:v>9.3000000000000007</c:v>
                </c:pt>
                <c:pt idx="5">
                  <c:v>5.3</c:v>
                </c:pt>
                <c:pt idx="6">
                  <c:v>5.38</c:v>
                </c:pt>
                <c:pt idx="7">
                  <c:v>5.96</c:v>
                </c:pt>
                <c:pt idx="8">
                  <c:v>5.37</c:v>
                </c:pt>
                <c:pt idx="9">
                  <c:v>5.46</c:v>
                </c:pt>
                <c:pt idx="10">
                  <c:v>4.08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11-4CC5-A82A-5CA02621974A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Graficos'!$EV$9:$FG$9</c:f>
              <c:numCache>
                <c:formatCode>General</c:formatCode>
                <c:ptCount val="12"/>
                <c:pt idx="0">
                  <c:v>7.03</c:v>
                </c:pt>
                <c:pt idx="1">
                  <c:v>7.58</c:v>
                </c:pt>
                <c:pt idx="2">
                  <c:v>8.0299999999999994</c:v>
                </c:pt>
                <c:pt idx="3">
                  <c:v>8.5299999999999994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2E-4398-AFEF-85F96004DB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55808"/>
        <c:axId val="1"/>
      </c:lineChart>
      <c:catAx>
        <c:axId val="71835580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558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15224949822448663"/>
          <c:w val="0.12977777777777777"/>
          <c:h val="0.8427361977676666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Villarreal P2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Graficos'!$H$12:$EY$12</c:f>
              <c:numCache>
                <c:formatCode>General</c:formatCode>
                <c:ptCount val="148"/>
                <c:pt idx="2">
                  <c:v>4.9800000000000004</c:v>
                </c:pt>
                <c:pt idx="7">
                  <c:v>2.2999999999999998</c:v>
                </c:pt>
                <c:pt idx="8">
                  <c:v>1.9</c:v>
                </c:pt>
                <c:pt idx="9">
                  <c:v>1.98</c:v>
                </c:pt>
                <c:pt idx="11">
                  <c:v>2.61</c:v>
                </c:pt>
                <c:pt idx="12">
                  <c:v>2.93</c:v>
                </c:pt>
                <c:pt idx="20">
                  <c:v>4.79</c:v>
                </c:pt>
                <c:pt idx="21">
                  <c:v>2.87</c:v>
                </c:pt>
                <c:pt idx="22">
                  <c:v>2.42</c:v>
                </c:pt>
                <c:pt idx="24">
                  <c:v>3.43</c:v>
                </c:pt>
                <c:pt idx="25">
                  <c:v>4.5</c:v>
                </c:pt>
                <c:pt idx="26">
                  <c:v>5.32</c:v>
                </c:pt>
                <c:pt idx="28">
                  <c:v>8.58</c:v>
                </c:pt>
                <c:pt idx="41">
                  <c:v>6.7</c:v>
                </c:pt>
                <c:pt idx="42">
                  <c:v>6.17</c:v>
                </c:pt>
                <c:pt idx="43">
                  <c:v>4.9400000000000004</c:v>
                </c:pt>
                <c:pt idx="44">
                  <c:v>2.44</c:v>
                </c:pt>
                <c:pt idx="45" formatCode="0.00">
                  <c:v>1.92</c:v>
                </c:pt>
                <c:pt idx="47" formatCode="0.00">
                  <c:v>2</c:v>
                </c:pt>
                <c:pt idx="48" formatCode="0.00">
                  <c:v>3</c:v>
                </c:pt>
                <c:pt idx="54" formatCode="0.00">
                  <c:v>2.21</c:v>
                </c:pt>
                <c:pt idx="55" formatCode="0.00">
                  <c:v>2.04</c:v>
                </c:pt>
                <c:pt idx="56" formatCode="0.00">
                  <c:v>1.27</c:v>
                </c:pt>
                <c:pt idx="58" formatCode="0.00">
                  <c:v>1.94</c:v>
                </c:pt>
                <c:pt idx="64">
                  <c:v>5.57</c:v>
                </c:pt>
                <c:pt idx="66">
                  <c:v>6.37</c:v>
                </c:pt>
                <c:pt idx="87">
                  <c:v>6.4</c:v>
                </c:pt>
                <c:pt idx="93">
                  <c:v>1.81</c:v>
                </c:pt>
                <c:pt idx="130">
                  <c:v>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E4-4E52-8EC6-94F2C4281F35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Graficos'!$H$13:$EY$13</c:f>
              <c:numCache>
                <c:formatCode>General</c:formatCode>
                <c:ptCount val="148"/>
                <c:pt idx="0">
                  <c:v>5.23</c:v>
                </c:pt>
                <c:pt idx="1">
                  <c:v>6.37</c:v>
                </c:pt>
                <c:pt idx="3">
                  <c:v>8.0399999999999991</c:v>
                </c:pt>
                <c:pt idx="4">
                  <c:v>9.5500000000000007</c:v>
                </c:pt>
                <c:pt idx="5">
                  <c:v>5.88</c:v>
                </c:pt>
                <c:pt idx="10">
                  <c:v>3.66</c:v>
                </c:pt>
                <c:pt idx="13">
                  <c:v>5.34</c:v>
                </c:pt>
                <c:pt idx="15">
                  <c:v>8.5</c:v>
                </c:pt>
                <c:pt idx="16">
                  <c:v>8.7100000000000009</c:v>
                </c:pt>
                <c:pt idx="17">
                  <c:v>8.9600000000000009</c:v>
                </c:pt>
                <c:pt idx="18">
                  <c:v>11.98</c:v>
                </c:pt>
                <c:pt idx="19">
                  <c:v>9.77</c:v>
                </c:pt>
                <c:pt idx="27">
                  <c:v>8.57</c:v>
                </c:pt>
                <c:pt idx="29">
                  <c:v>13.1</c:v>
                </c:pt>
                <c:pt idx="30">
                  <c:v>13.12</c:v>
                </c:pt>
                <c:pt idx="31">
                  <c:v>14.29</c:v>
                </c:pt>
                <c:pt idx="32">
                  <c:v>14.05</c:v>
                </c:pt>
                <c:pt idx="33">
                  <c:v>8.92</c:v>
                </c:pt>
                <c:pt idx="34">
                  <c:v>6.24</c:v>
                </c:pt>
                <c:pt idx="35">
                  <c:v>5.61</c:v>
                </c:pt>
                <c:pt idx="36">
                  <c:v>7.77</c:v>
                </c:pt>
                <c:pt idx="37">
                  <c:v>11.4</c:v>
                </c:pt>
                <c:pt idx="38">
                  <c:v>12.73</c:v>
                </c:pt>
                <c:pt idx="39">
                  <c:v>11.6</c:v>
                </c:pt>
                <c:pt idx="40">
                  <c:v>12.24</c:v>
                </c:pt>
                <c:pt idx="49" formatCode="0.00">
                  <c:v>4.75</c:v>
                </c:pt>
                <c:pt idx="50" formatCode="0.00">
                  <c:v>6.24</c:v>
                </c:pt>
                <c:pt idx="51" formatCode="0.00">
                  <c:v>7.5</c:v>
                </c:pt>
                <c:pt idx="52" formatCode="0.00">
                  <c:v>7.82</c:v>
                </c:pt>
                <c:pt idx="53" formatCode="0.00">
                  <c:v>4.6900000000000004</c:v>
                </c:pt>
                <c:pt idx="57" formatCode="0.00">
                  <c:v>3.06</c:v>
                </c:pt>
                <c:pt idx="59" formatCode="0.00">
                  <c:v>3.84</c:v>
                </c:pt>
                <c:pt idx="60" formatCode="0.00">
                  <c:v>4.1399999999999997</c:v>
                </c:pt>
                <c:pt idx="61" formatCode="0.00">
                  <c:v>4.59</c:v>
                </c:pt>
                <c:pt idx="62">
                  <c:v>5.55</c:v>
                </c:pt>
                <c:pt idx="63">
                  <c:v>6.8</c:v>
                </c:pt>
                <c:pt idx="65">
                  <c:v>5.98</c:v>
                </c:pt>
                <c:pt idx="67">
                  <c:v>6.4</c:v>
                </c:pt>
                <c:pt idx="68">
                  <c:v>5.01</c:v>
                </c:pt>
                <c:pt idx="69">
                  <c:v>2.98</c:v>
                </c:pt>
                <c:pt idx="70">
                  <c:v>3.74</c:v>
                </c:pt>
                <c:pt idx="71">
                  <c:v>3.8600000000000003</c:v>
                </c:pt>
                <c:pt idx="72">
                  <c:v>4.6399999999999997</c:v>
                </c:pt>
                <c:pt idx="73">
                  <c:v>5.59</c:v>
                </c:pt>
                <c:pt idx="74">
                  <c:v>7.9</c:v>
                </c:pt>
                <c:pt idx="75">
                  <c:v>9.82</c:v>
                </c:pt>
                <c:pt idx="76">
                  <c:v>10.52</c:v>
                </c:pt>
                <c:pt idx="77">
                  <c:v>5.24</c:v>
                </c:pt>
                <c:pt idx="78">
                  <c:v>4.84</c:v>
                </c:pt>
                <c:pt idx="79">
                  <c:v>4.99</c:v>
                </c:pt>
                <c:pt idx="80">
                  <c:v>3.9000000000000004</c:v>
                </c:pt>
                <c:pt idx="81">
                  <c:v>3.12</c:v>
                </c:pt>
                <c:pt idx="82">
                  <c:v>3.66</c:v>
                </c:pt>
                <c:pt idx="83">
                  <c:v>4.17</c:v>
                </c:pt>
                <c:pt idx="84">
                  <c:v>5.3</c:v>
                </c:pt>
                <c:pt idx="85">
                  <c:v>6.48</c:v>
                </c:pt>
                <c:pt idx="86">
                  <c:v>7.9399999999999995</c:v>
                </c:pt>
                <c:pt idx="88">
                  <c:v>10.15</c:v>
                </c:pt>
                <c:pt idx="89">
                  <c:v>5.62</c:v>
                </c:pt>
                <c:pt idx="90">
                  <c:v>4.49</c:v>
                </c:pt>
                <c:pt idx="91">
                  <c:v>4.37</c:v>
                </c:pt>
                <c:pt idx="92">
                  <c:v>3.3599999999999994</c:v>
                </c:pt>
                <c:pt idx="94">
                  <c:v>2.59</c:v>
                </c:pt>
                <c:pt idx="95">
                  <c:v>3.8600000000000003</c:v>
                </c:pt>
                <c:pt idx="96">
                  <c:v>4.34</c:v>
                </c:pt>
                <c:pt idx="97">
                  <c:v>4.9400000000000004</c:v>
                </c:pt>
                <c:pt idx="98">
                  <c:v>6.61</c:v>
                </c:pt>
                <c:pt idx="99">
                  <c:v>7.48</c:v>
                </c:pt>
                <c:pt idx="100">
                  <c:v>8.67</c:v>
                </c:pt>
                <c:pt idx="101">
                  <c:v>8.7100000000000009</c:v>
                </c:pt>
                <c:pt idx="102">
                  <c:v>8.5399999999999991</c:v>
                </c:pt>
                <c:pt idx="103">
                  <c:v>6.72</c:v>
                </c:pt>
                <c:pt idx="104">
                  <c:v>4.74</c:v>
                </c:pt>
                <c:pt idx="105">
                  <c:v>4.2</c:v>
                </c:pt>
                <c:pt idx="106">
                  <c:v>4.76</c:v>
                </c:pt>
                <c:pt idx="107">
                  <c:v>5.22</c:v>
                </c:pt>
                <c:pt idx="108">
                  <c:v>3.55</c:v>
                </c:pt>
                <c:pt idx="109">
                  <c:v>8.34</c:v>
                </c:pt>
                <c:pt idx="110">
                  <c:v>9</c:v>
                </c:pt>
                <c:pt idx="111">
                  <c:v>13.08</c:v>
                </c:pt>
                <c:pt idx="112">
                  <c:v>8.89</c:v>
                </c:pt>
                <c:pt idx="113">
                  <c:v>5.14</c:v>
                </c:pt>
                <c:pt idx="114">
                  <c:v>3.9000000000000004</c:v>
                </c:pt>
                <c:pt idx="115">
                  <c:v>4.1500000000000004</c:v>
                </c:pt>
                <c:pt idx="116">
                  <c:v>2.4500000000000002</c:v>
                </c:pt>
                <c:pt idx="117">
                  <c:v>3.9699999999999998</c:v>
                </c:pt>
                <c:pt idx="118">
                  <c:v>4.21</c:v>
                </c:pt>
                <c:pt idx="119">
                  <c:v>4.5</c:v>
                </c:pt>
                <c:pt idx="120">
                  <c:v>4.99</c:v>
                </c:pt>
                <c:pt idx="121">
                  <c:v>4.8099999999999996</c:v>
                </c:pt>
                <c:pt idx="122">
                  <c:v>6.35</c:v>
                </c:pt>
                <c:pt idx="123">
                  <c:v>8.9</c:v>
                </c:pt>
                <c:pt idx="124">
                  <c:v>10.6</c:v>
                </c:pt>
                <c:pt idx="125">
                  <c:v>9.06</c:v>
                </c:pt>
                <c:pt idx="126">
                  <c:v>9.16</c:v>
                </c:pt>
                <c:pt idx="127">
                  <c:v>7</c:v>
                </c:pt>
                <c:pt idx="128">
                  <c:v>4.7699999999999996</c:v>
                </c:pt>
                <c:pt idx="129">
                  <c:v>3.7300000000000004</c:v>
                </c:pt>
                <c:pt idx="131">
                  <c:v>4.2</c:v>
                </c:pt>
                <c:pt idx="132">
                  <c:v>4.6399999999999997</c:v>
                </c:pt>
                <c:pt idx="133">
                  <c:v>5.7</c:v>
                </c:pt>
                <c:pt idx="134">
                  <c:v>7.44</c:v>
                </c:pt>
                <c:pt idx="135">
                  <c:v>12.1</c:v>
                </c:pt>
                <c:pt idx="136">
                  <c:v>11.97</c:v>
                </c:pt>
                <c:pt idx="137">
                  <c:v>1.62</c:v>
                </c:pt>
                <c:pt idx="138">
                  <c:v>3.9299999999999997</c:v>
                </c:pt>
                <c:pt idx="139">
                  <c:v>2.9</c:v>
                </c:pt>
                <c:pt idx="140">
                  <c:v>3.36</c:v>
                </c:pt>
                <c:pt idx="141">
                  <c:v>3.88</c:v>
                </c:pt>
                <c:pt idx="142">
                  <c:v>3.48</c:v>
                </c:pt>
                <c:pt idx="143">
                  <c:v>3.7</c:v>
                </c:pt>
                <c:pt idx="144">
                  <c:v>4.4800000000000004</c:v>
                </c:pt>
                <c:pt idx="145">
                  <c:v>4.93</c:v>
                </c:pt>
                <c:pt idx="146">
                  <c:v>6.6</c:v>
                </c:pt>
                <c:pt idx="147">
                  <c:v>9.06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E4-4E52-8EC6-94F2C4281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45824"/>
        <c:axId val="1"/>
      </c:lineChart>
      <c:catAx>
        <c:axId val="71834582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458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Villarreal P2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Graficos'!$H$12:$S$12</c:f>
              <c:numCache>
                <c:formatCode>General</c:formatCode>
                <c:ptCount val="12"/>
                <c:pt idx="2">
                  <c:v>4.9800000000000004</c:v>
                </c:pt>
                <c:pt idx="7">
                  <c:v>2.2999999999999998</c:v>
                </c:pt>
                <c:pt idx="8">
                  <c:v>1.9</c:v>
                </c:pt>
                <c:pt idx="9">
                  <c:v>1.98</c:v>
                </c:pt>
                <c:pt idx="11">
                  <c:v>2.61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23-4090-B5D8-EB22AEDE6E37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Graficos'!$T$12:$AE$12</c:f>
              <c:numCache>
                <c:formatCode>General</c:formatCode>
                <c:ptCount val="12"/>
                <c:pt idx="0">
                  <c:v>2.93</c:v>
                </c:pt>
                <c:pt idx="8">
                  <c:v>4.79</c:v>
                </c:pt>
                <c:pt idx="9">
                  <c:v>2.87</c:v>
                </c:pt>
                <c:pt idx="10">
                  <c:v>2.42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23-4090-B5D8-EB22AEDE6E37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Graficos'!$AF$12:$AQ$12</c:f>
              <c:numCache>
                <c:formatCode>General</c:formatCode>
                <c:ptCount val="12"/>
                <c:pt idx="0">
                  <c:v>3.43</c:v>
                </c:pt>
                <c:pt idx="1">
                  <c:v>4.5</c:v>
                </c:pt>
                <c:pt idx="2">
                  <c:v>5.32</c:v>
                </c:pt>
                <c:pt idx="4">
                  <c:v>8.58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23-4090-B5D8-EB22AEDE6E37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Graficos'!$AR$12:$BC$12</c:f>
              <c:numCache>
                <c:formatCode>General</c:formatCode>
                <c:ptCount val="12"/>
                <c:pt idx="5">
                  <c:v>6.7</c:v>
                </c:pt>
                <c:pt idx="6">
                  <c:v>6.17</c:v>
                </c:pt>
                <c:pt idx="7">
                  <c:v>4.9400000000000004</c:v>
                </c:pt>
                <c:pt idx="8">
                  <c:v>2.44</c:v>
                </c:pt>
                <c:pt idx="9" formatCode="0.00">
                  <c:v>1.92</c:v>
                </c:pt>
                <c:pt idx="11" formatCode="0.0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923-4090-B5D8-EB22AEDE6E37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Graficos'!$BD$12:$BO$12</c:f>
              <c:numCache>
                <c:formatCode>General</c:formatCode>
                <c:ptCount val="12"/>
                <c:pt idx="0" formatCode="0.00">
                  <c:v>3</c:v>
                </c:pt>
                <c:pt idx="6" formatCode="0.00">
                  <c:v>2.21</c:v>
                </c:pt>
                <c:pt idx="7" formatCode="0.00">
                  <c:v>2.04</c:v>
                </c:pt>
                <c:pt idx="8" formatCode="0.00">
                  <c:v>1.27</c:v>
                </c:pt>
                <c:pt idx="10" formatCode="0.00">
                  <c:v>1.94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923-4090-B5D8-EB22AEDE6E37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Graficos'!$BP$12:$CA$12</c:f>
              <c:numCache>
                <c:formatCode>General</c:formatCode>
                <c:ptCount val="12"/>
                <c:pt idx="4">
                  <c:v>5.57</c:v>
                </c:pt>
                <c:pt idx="6">
                  <c:v>6.37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923-4090-B5D8-EB22AEDE6E37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Graficos'!$CB$12:$CM$12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923-4090-B5D8-EB22AEDE6E37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Graficos'!$CN$12:$CY$12</c:f>
              <c:numCache>
                <c:formatCode>General</c:formatCode>
                <c:ptCount val="12"/>
                <c:pt idx="3">
                  <c:v>6.4</c:v>
                </c:pt>
                <c:pt idx="9">
                  <c:v>1.81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923-4090-B5D8-EB22AEDE6E37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Graficos'!$CZ$12:$DK$12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923-4090-B5D8-EB22AEDE6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47488"/>
        <c:axId val="1"/>
      </c:lineChart>
      <c:catAx>
        <c:axId val="71834748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47488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10611339672506333"/>
          <c:w val="0.13125021872265963"/>
          <c:h val="0.77970120516942298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Maritza Obando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Graficos'!$H$15:$EY$15</c:f>
              <c:numCache>
                <c:formatCode>General</c:formatCode>
                <c:ptCount val="148"/>
                <c:pt idx="0">
                  <c:v>3.27</c:v>
                </c:pt>
                <c:pt idx="1">
                  <c:v>3.8699999999999997</c:v>
                </c:pt>
                <c:pt idx="2">
                  <c:v>4.32</c:v>
                </c:pt>
                <c:pt idx="3">
                  <c:v>4.7699999999999996</c:v>
                </c:pt>
                <c:pt idx="4">
                  <c:v>4.6300000000000008</c:v>
                </c:pt>
                <c:pt idx="5">
                  <c:v>3.3000000000000003</c:v>
                </c:pt>
                <c:pt idx="6">
                  <c:v>3.12</c:v>
                </c:pt>
                <c:pt idx="7">
                  <c:v>3.07</c:v>
                </c:pt>
                <c:pt idx="8">
                  <c:v>2.96</c:v>
                </c:pt>
                <c:pt idx="9">
                  <c:v>3.0100000000000002</c:v>
                </c:pt>
                <c:pt idx="10">
                  <c:v>3.03</c:v>
                </c:pt>
                <c:pt idx="11">
                  <c:v>3.14</c:v>
                </c:pt>
                <c:pt idx="12">
                  <c:v>3.27</c:v>
                </c:pt>
                <c:pt idx="13">
                  <c:v>3.6</c:v>
                </c:pt>
                <c:pt idx="15">
                  <c:v>4.7899999999999991</c:v>
                </c:pt>
                <c:pt idx="16">
                  <c:v>5.2799999999999994</c:v>
                </c:pt>
                <c:pt idx="20">
                  <c:v>2.87</c:v>
                </c:pt>
                <c:pt idx="21">
                  <c:v>2.87</c:v>
                </c:pt>
                <c:pt idx="22">
                  <c:v>3.08</c:v>
                </c:pt>
                <c:pt idx="24">
                  <c:v>3.25</c:v>
                </c:pt>
                <c:pt idx="25">
                  <c:v>4.0299999999999994</c:v>
                </c:pt>
                <c:pt idx="26">
                  <c:v>4.5999999999999996</c:v>
                </c:pt>
                <c:pt idx="33">
                  <c:v>4.16</c:v>
                </c:pt>
                <c:pt idx="34">
                  <c:v>3.91</c:v>
                </c:pt>
                <c:pt idx="35">
                  <c:v>4.01</c:v>
                </c:pt>
                <c:pt idx="36">
                  <c:v>4.33</c:v>
                </c:pt>
                <c:pt idx="37">
                  <c:v>5.07</c:v>
                </c:pt>
                <c:pt idx="41">
                  <c:v>4.7100000000000009</c:v>
                </c:pt>
                <c:pt idx="42">
                  <c:v>4.6500000000000004</c:v>
                </c:pt>
                <c:pt idx="43">
                  <c:v>4.0299999999999994</c:v>
                </c:pt>
                <c:pt idx="44">
                  <c:v>3.02</c:v>
                </c:pt>
                <c:pt idx="45">
                  <c:v>2.91</c:v>
                </c:pt>
                <c:pt idx="47">
                  <c:v>3.0100000000000002</c:v>
                </c:pt>
                <c:pt idx="48">
                  <c:v>3.2</c:v>
                </c:pt>
                <c:pt idx="49">
                  <c:v>3.27</c:v>
                </c:pt>
                <c:pt idx="50">
                  <c:v>4.07</c:v>
                </c:pt>
                <c:pt idx="51">
                  <c:v>4.6300000000000008</c:v>
                </c:pt>
                <c:pt idx="52">
                  <c:v>4.5600000000000005</c:v>
                </c:pt>
                <c:pt idx="53">
                  <c:v>2.98</c:v>
                </c:pt>
                <c:pt idx="54">
                  <c:v>3.03</c:v>
                </c:pt>
                <c:pt idx="55">
                  <c:v>2.98</c:v>
                </c:pt>
                <c:pt idx="56">
                  <c:v>2.57</c:v>
                </c:pt>
                <c:pt idx="57">
                  <c:v>2.0100000000000002</c:v>
                </c:pt>
                <c:pt idx="58">
                  <c:v>2.8</c:v>
                </c:pt>
                <c:pt idx="59">
                  <c:v>2.94</c:v>
                </c:pt>
                <c:pt idx="60">
                  <c:v>3.04</c:v>
                </c:pt>
                <c:pt idx="61">
                  <c:v>3.13</c:v>
                </c:pt>
                <c:pt idx="62">
                  <c:v>3.72</c:v>
                </c:pt>
                <c:pt idx="63">
                  <c:v>4.57</c:v>
                </c:pt>
                <c:pt idx="64">
                  <c:v>4.84</c:v>
                </c:pt>
                <c:pt idx="65">
                  <c:v>3.98</c:v>
                </c:pt>
                <c:pt idx="66">
                  <c:v>4.25</c:v>
                </c:pt>
                <c:pt idx="67">
                  <c:v>4.24</c:v>
                </c:pt>
                <c:pt idx="69">
                  <c:v>2.59</c:v>
                </c:pt>
                <c:pt idx="71">
                  <c:v>3.03</c:v>
                </c:pt>
                <c:pt idx="72">
                  <c:v>3.18</c:v>
                </c:pt>
                <c:pt idx="73">
                  <c:v>3.82</c:v>
                </c:pt>
                <c:pt idx="74">
                  <c:v>4.75</c:v>
                </c:pt>
                <c:pt idx="77">
                  <c:v>3.07</c:v>
                </c:pt>
                <c:pt idx="78">
                  <c:v>3.4200000000000004</c:v>
                </c:pt>
                <c:pt idx="79">
                  <c:v>3.12</c:v>
                </c:pt>
                <c:pt idx="80">
                  <c:v>2.5</c:v>
                </c:pt>
                <c:pt idx="81">
                  <c:v>2.64</c:v>
                </c:pt>
                <c:pt idx="82">
                  <c:v>2.98</c:v>
                </c:pt>
                <c:pt idx="83">
                  <c:v>2.72</c:v>
                </c:pt>
                <c:pt idx="85">
                  <c:v>3.85</c:v>
                </c:pt>
                <c:pt idx="86">
                  <c:v>6</c:v>
                </c:pt>
                <c:pt idx="89">
                  <c:v>3.05</c:v>
                </c:pt>
                <c:pt idx="90">
                  <c:v>2.97</c:v>
                </c:pt>
                <c:pt idx="91">
                  <c:v>1.6600000000000001</c:v>
                </c:pt>
                <c:pt idx="92">
                  <c:v>2.0700000000000007</c:v>
                </c:pt>
                <c:pt idx="93">
                  <c:v>1.4</c:v>
                </c:pt>
                <c:pt idx="94">
                  <c:v>1.9700000000000002</c:v>
                </c:pt>
                <c:pt idx="95">
                  <c:v>2.75</c:v>
                </c:pt>
                <c:pt idx="96">
                  <c:v>2.97</c:v>
                </c:pt>
                <c:pt idx="97">
                  <c:v>3</c:v>
                </c:pt>
                <c:pt idx="98">
                  <c:v>3.4200000000000004</c:v>
                </c:pt>
                <c:pt idx="99">
                  <c:v>3.69</c:v>
                </c:pt>
                <c:pt idx="100">
                  <c:v>4.51</c:v>
                </c:pt>
                <c:pt idx="101">
                  <c:v>4.6500000000000004</c:v>
                </c:pt>
                <c:pt idx="102">
                  <c:v>4.2100000000000009</c:v>
                </c:pt>
                <c:pt idx="103">
                  <c:v>2.15</c:v>
                </c:pt>
                <c:pt idx="104">
                  <c:v>2.84</c:v>
                </c:pt>
                <c:pt idx="105">
                  <c:v>2.58</c:v>
                </c:pt>
                <c:pt idx="106">
                  <c:v>2.87</c:v>
                </c:pt>
                <c:pt idx="107">
                  <c:v>2.97</c:v>
                </c:pt>
                <c:pt idx="108">
                  <c:v>4.1199999999999992</c:v>
                </c:pt>
                <c:pt idx="109">
                  <c:v>4.0399999999999991</c:v>
                </c:pt>
                <c:pt idx="112">
                  <c:v>4.57</c:v>
                </c:pt>
                <c:pt idx="113">
                  <c:v>2.84</c:v>
                </c:pt>
                <c:pt idx="114">
                  <c:v>2.37</c:v>
                </c:pt>
                <c:pt idx="115">
                  <c:v>0.94</c:v>
                </c:pt>
                <c:pt idx="116">
                  <c:v>2.2000000000000002</c:v>
                </c:pt>
                <c:pt idx="117">
                  <c:v>2.27</c:v>
                </c:pt>
                <c:pt idx="118">
                  <c:v>2.34</c:v>
                </c:pt>
                <c:pt idx="119">
                  <c:v>2.67</c:v>
                </c:pt>
                <c:pt idx="120">
                  <c:v>3.03</c:v>
                </c:pt>
                <c:pt idx="121">
                  <c:v>2.96</c:v>
                </c:pt>
                <c:pt idx="122">
                  <c:v>3.4200000000000004</c:v>
                </c:pt>
                <c:pt idx="123">
                  <c:v>3.97</c:v>
                </c:pt>
                <c:pt idx="124">
                  <c:v>4.42</c:v>
                </c:pt>
                <c:pt idx="125">
                  <c:v>3.81</c:v>
                </c:pt>
                <c:pt idx="126">
                  <c:v>3.77</c:v>
                </c:pt>
                <c:pt idx="127">
                  <c:v>2.62</c:v>
                </c:pt>
                <c:pt idx="128">
                  <c:v>2.88</c:v>
                </c:pt>
                <c:pt idx="129">
                  <c:v>2.56</c:v>
                </c:pt>
                <c:pt idx="130">
                  <c:v>3.6999999999999997</c:v>
                </c:pt>
                <c:pt idx="131">
                  <c:v>2.94</c:v>
                </c:pt>
                <c:pt idx="132">
                  <c:v>3.05</c:v>
                </c:pt>
                <c:pt idx="133">
                  <c:v>3.13</c:v>
                </c:pt>
                <c:pt idx="134">
                  <c:v>3.8699999999999997</c:v>
                </c:pt>
                <c:pt idx="137">
                  <c:v>2.13</c:v>
                </c:pt>
                <c:pt idx="138">
                  <c:v>2.6</c:v>
                </c:pt>
                <c:pt idx="139">
                  <c:v>2.87</c:v>
                </c:pt>
                <c:pt idx="140">
                  <c:v>2.42</c:v>
                </c:pt>
                <c:pt idx="141">
                  <c:v>2.71</c:v>
                </c:pt>
                <c:pt idx="142">
                  <c:v>2.5</c:v>
                </c:pt>
                <c:pt idx="143">
                  <c:v>2.94</c:v>
                </c:pt>
                <c:pt idx="144">
                  <c:v>3.08</c:v>
                </c:pt>
                <c:pt idx="145">
                  <c:v>3.08</c:v>
                </c:pt>
                <c:pt idx="146">
                  <c:v>3.39</c:v>
                </c:pt>
                <c:pt idx="147">
                  <c:v>4.1999999999999993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B3-48F7-80B3-5AB8C135A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52480"/>
        <c:axId val="1"/>
      </c:lineChart>
      <c:catAx>
        <c:axId val="7183524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7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52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Maritza Obando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Graficos'!$H$15:$S$15</c:f>
              <c:numCache>
                <c:formatCode>General</c:formatCode>
                <c:ptCount val="12"/>
                <c:pt idx="0">
                  <c:v>3.27</c:v>
                </c:pt>
                <c:pt idx="1">
                  <c:v>3.8699999999999997</c:v>
                </c:pt>
                <c:pt idx="2">
                  <c:v>4.32</c:v>
                </c:pt>
                <c:pt idx="3">
                  <c:v>4.7699999999999996</c:v>
                </c:pt>
                <c:pt idx="4">
                  <c:v>4.6300000000000008</c:v>
                </c:pt>
                <c:pt idx="5">
                  <c:v>3.3000000000000003</c:v>
                </c:pt>
                <c:pt idx="6">
                  <c:v>3.12</c:v>
                </c:pt>
                <c:pt idx="7">
                  <c:v>3.07</c:v>
                </c:pt>
                <c:pt idx="8">
                  <c:v>2.96</c:v>
                </c:pt>
                <c:pt idx="9">
                  <c:v>3.0100000000000002</c:v>
                </c:pt>
                <c:pt idx="10">
                  <c:v>3.03</c:v>
                </c:pt>
                <c:pt idx="11">
                  <c:v>3.14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36-4FB4-AA23-36BDE641260E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Graficos'!$T$15:$AE$15</c:f>
              <c:numCache>
                <c:formatCode>General</c:formatCode>
                <c:ptCount val="12"/>
                <c:pt idx="0">
                  <c:v>3.27</c:v>
                </c:pt>
                <c:pt idx="1">
                  <c:v>3.6</c:v>
                </c:pt>
                <c:pt idx="3">
                  <c:v>4.7899999999999991</c:v>
                </c:pt>
                <c:pt idx="4">
                  <c:v>5.2799999999999994</c:v>
                </c:pt>
                <c:pt idx="8">
                  <c:v>2.87</c:v>
                </c:pt>
                <c:pt idx="9">
                  <c:v>2.87</c:v>
                </c:pt>
                <c:pt idx="10">
                  <c:v>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36-4FB4-AA23-36BDE641260E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Graficos'!$AF$15:$AQ$15</c:f>
              <c:numCache>
                <c:formatCode>General</c:formatCode>
                <c:ptCount val="12"/>
                <c:pt idx="0">
                  <c:v>3.25</c:v>
                </c:pt>
                <c:pt idx="1">
                  <c:v>4.0299999999999994</c:v>
                </c:pt>
                <c:pt idx="2">
                  <c:v>4.5999999999999996</c:v>
                </c:pt>
                <c:pt idx="9">
                  <c:v>4.16</c:v>
                </c:pt>
                <c:pt idx="10">
                  <c:v>3.91</c:v>
                </c:pt>
                <c:pt idx="11">
                  <c:v>4.01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36-4FB4-AA23-36BDE641260E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Graficos'!$AR$15:$BC$15</c:f>
              <c:numCache>
                <c:formatCode>General</c:formatCode>
                <c:ptCount val="12"/>
                <c:pt idx="0">
                  <c:v>4.33</c:v>
                </c:pt>
                <c:pt idx="1">
                  <c:v>5.07</c:v>
                </c:pt>
                <c:pt idx="5">
                  <c:v>4.7100000000000009</c:v>
                </c:pt>
                <c:pt idx="6">
                  <c:v>4.6500000000000004</c:v>
                </c:pt>
                <c:pt idx="7">
                  <c:v>4.0299999999999994</c:v>
                </c:pt>
                <c:pt idx="8">
                  <c:v>3.02</c:v>
                </c:pt>
                <c:pt idx="9">
                  <c:v>2.91</c:v>
                </c:pt>
                <c:pt idx="11">
                  <c:v>3.0100000000000002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36-4FB4-AA23-36BDE641260E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Graficos'!$BD$15:$BO$15</c:f>
              <c:numCache>
                <c:formatCode>General</c:formatCode>
                <c:ptCount val="12"/>
                <c:pt idx="0">
                  <c:v>3.2</c:v>
                </c:pt>
                <c:pt idx="1">
                  <c:v>3.27</c:v>
                </c:pt>
                <c:pt idx="2">
                  <c:v>4.07</c:v>
                </c:pt>
                <c:pt idx="3">
                  <c:v>4.6300000000000008</c:v>
                </c:pt>
                <c:pt idx="4">
                  <c:v>4.5600000000000005</c:v>
                </c:pt>
                <c:pt idx="5">
                  <c:v>2.98</c:v>
                </c:pt>
                <c:pt idx="6">
                  <c:v>3.03</c:v>
                </c:pt>
                <c:pt idx="7">
                  <c:v>2.98</c:v>
                </c:pt>
                <c:pt idx="8">
                  <c:v>2.57</c:v>
                </c:pt>
                <c:pt idx="9">
                  <c:v>2.0100000000000002</c:v>
                </c:pt>
                <c:pt idx="10">
                  <c:v>2.8</c:v>
                </c:pt>
                <c:pt idx="11">
                  <c:v>2.94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536-4FB4-AA23-36BDE641260E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Graficos'!$BP$15:$CA$15</c:f>
              <c:numCache>
                <c:formatCode>General</c:formatCode>
                <c:ptCount val="12"/>
                <c:pt idx="0">
                  <c:v>3.04</c:v>
                </c:pt>
                <c:pt idx="1">
                  <c:v>3.13</c:v>
                </c:pt>
                <c:pt idx="2">
                  <c:v>3.72</c:v>
                </c:pt>
                <c:pt idx="3">
                  <c:v>4.57</c:v>
                </c:pt>
                <c:pt idx="4">
                  <c:v>4.84</c:v>
                </c:pt>
                <c:pt idx="5">
                  <c:v>3.98</c:v>
                </c:pt>
                <c:pt idx="6">
                  <c:v>4.25</c:v>
                </c:pt>
                <c:pt idx="7">
                  <c:v>4.24</c:v>
                </c:pt>
                <c:pt idx="9">
                  <c:v>2.59</c:v>
                </c:pt>
                <c:pt idx="11">
                  <c:v>3.03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536-4FB4-AA23-36BDE641260E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Graficos'!$CB$15:$CM$15</c:f>
              <c:numCache>
                <c:formatCode>General</c:formatCode>
                <c:ptCount val="12"/>
                <c:pt idx="0">
                  <c:v>3.18</c:v>
                </c:pt>
                <c:pt idx="1">
                  <c:v>3.82</c:v>
                </c:pt>
                <c:pt idx="2">
                  <c:v>4.75</c:v>
                </c:pt>
                <c:pt idx="5">
                  <c:v>3.07</c:v>
                </c:pt>
                <c:pt idx="6">
                  <c:v>3.4200000000000004</c:v>
                </c:pt>
                <c:pt idx="7">
                  <c:v>3.12</c:v>
                </c:pt>
                <c:pt idx="8">
                  <c:v>2.5</c:v>
                </c:pt>
                <c:pt idx="9">
                  <c:v>2.64</c:v>
                </c:pt>
                <c:pt idx="10">
                  <c:v>2.98</c:v>
                </c:pt>
                <c:pt idx="11">
                  <c:v>2.72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536-4FB4-AA23-36BDE641260E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Graficos'!$CN$15:$CY$15</c:f>
              <c:numCache>
                <c:formatCode>General</c:formatCode>
                <c:ptCount val="12"/>
                <c:pt idx="1">
                  <c:v>3.85</c:v>
                </c:pt>
                <c:pt idx="2">
                  <c:v>6</c:v>
                </c:pt>
                <c:pt idx="5">
                  <c:v>3.05</c:v>
                </c:pt>
                <c:pt idx="6">
                  <c:v>2.97</c:v>
                </c:pt>
                <c:pt idx="7">
                  <c:v>1.6600000000000001</c:v>
                </c:pt>
                <c:pt idx="8">
                  <c:v>2.0700000000000007</c:v>
                </c:pt>
                <c:pt idx="9">
                  <c:v>1.4</c:v>
                </c:pt>
                <c:pt idx="10">
                  <c:v>1.9700000000000002</c:v>
                </c:pt>
                <c:pt idx="11">
                  <c:v>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536-4FB4-AA23-36BDE641260E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Graficos'!$CZ$15:$DK$15</c:f>
              <c:numCache>
                <c:formatCode>General</c:formatCode>
                <c:ptCount val="12"/>
                <c:pt idx="0">
                  <c:v>2.97</c:v>
                </c:pt>
                <c:pt idx="1">
                  <c:v>3</c:v>
                </c:pt>
                <c:pt idx="2">
                  <c:v>3.4200000000000004</c:v>
                </c:pt>
                <c:pt idx="3">
                  <c:v>3.69</c:v>
                </c:pt>
                <c:pt idx="4">
                  <c:v>4.51</c:v>
                </c:pt>
                <c:pt idx="5">
                  <c:v>4.6500000000000004</c:v>
                </c:pt>
                <c:pt idx="6">
                  <c:v>4.2100000000000009</c:v>
                </c:pt>
                <c:pt idx="7">
                  <c:v>2.15</c:v>
                </c:pt>
                <c:pt idx="8">
                  <c:v>2.84</c:v>
                </c:pt>
                <c:pt idx="9">
                  <c:v>2.58</c:v>
                </c:pt>
                <c:pt idx="10">
                  <c:v>2.87</c:v>
                </c:pt>
                <c:pt idx="11">
                  <c:v>2.97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536-4FB4-AA23-36BDE641260E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Graficos'!$DL$15:$DW$15</c:f>
              <c:numCache>
                <c:formatCode>General</c:formatCode>
                <c:ptCount val="12"/>
                <c:pt idx="0">
                  <c:v>4.1199999999999992</c:v>
                </c:pt>
                <c:pt idx="1">
                  <c:v>4.0399999999999991</c:v>
                </c:pt>
                <c:pt idx="4">
                  <c:v>4.57</c:v>
                </c:pt>
                <c:pt idx="5">
                  <c:v>2.84</c:v>
                </c:pt>
                <c:pt idx="6">
                  <c:v>2.37</c:v>
                </c:pt>
                <c:pt idx="7">
                  <c:v>0.94</c:v>
                </c:pt>
                <c:pt idx="8">
                  <c:v>2.2000000000000002</c:v>
                </c:pt>
                <c:pt idx="9">
                  <c:v>2.27</c:v>
                </c:pt>
                <c:pt idx="10">
                  <c:v>2.34</c:v>
                </c:pt>
                <c:pt idx="11">
                  <c:v>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536-4FB4-AA23-36BDE641260E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Graficos'!$DX$15:$EI$15</c:f>
              <c:numCache>
                <c:formatCode>General</c:formatCode>
                <c:ptCount val="12"/>
                <c:pt idx="0">
                  <c:v>3.03</c:v>
                </c:pt>
                <c:pt idx="1">
                  <c:v>2.96</c:v>
                </c:pt>
                <c:pt idx="2">
                  <c:v>3.4200000000000004</c:v>
                </c:pt>
                <c:pt idx="3">
                  <c:v>3.97</c:v>
                </c:pt>
                <c:pt idx="4">
                  <c:v>4.42</c:v>
                </c:pt>
                <c:pt idx="5">
                  <c:v>3.81</c:v>
                </c:pt>
                <c:pt idx="6">
                  <c:v>3.77</c:v>
                </c:pt>
                <c:pt idx="7">
                  <c:v>2.62</c:v>
                </c:pt>
                <c:pt idx="8">
                  <c:v>2.88</c:v>
                </c:pt>
                <c:pt idx="9">
                  <c:v>2.56</c:v>
                </c:pt>
                <c:pt idx="10">
                  <c:v>3.6999999999999997</c:v>
                </c:pt>
                <c:pt idx="11">
                  <c:v>2.94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CA-4528-81FA-762AF3D2D926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Graficos'!$EJ$15:$EU$15</c:f>
              <c:numCache>
                <c:formatCode>General</c:formatCode>
                <c:ptCount val="12"/>
                <c:pt idx="0">
                  <c:v>3.05</c:v>
                </c:pt>
                <c:pt idx="1">
                  <c:v>3.13</c:v>
                </c:pt>
                <c:pt idx="2">
                  <c:v>3.8699999999999997</c:v>
                </c:pt>
                <c:pt idx="5">
                  <c:v>2.13</c:v>
                </c:pt>
                <c:pt idx="6">
                  <c:v>2.6</c:v>
                </c:pt>
                <c:pt idx="7">
                  <c:v>2.87</c:v>
                </c:pt>
                <c:pt idx="8">
                  <c:v>2.42</c:v>
                </c:pt>
                <c:pt idx="9">
                  <c:v>2.71</c:v>
                </c:pt>
                <c:pt idx="10">
                  <c:v>2.5</c:v>
                </c:pt>
                <c:pt idx="11">
                  <c:v>2.94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73-48C7-A429-691FFB0002B1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Graficos'!$EV$15:$FG$15</c:f>
              <c:numCache>
                <c:formatCode>General</c:formatCode>
                <c:ptCount val="12"/>
                <c:pt idx="0">
                  <c:v>3.08</c:v>
                </c:pt>
                <c:pt idx="1">
                  <c:v>3.08</c:v>
                </c:pt>
                <c:pt idx="2">
                  <c:v>3.39</c:v>
                </c:pt>
                <c:pt idx="3">
                  <c:v>4.1999999999999993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5F-4A9C-85FA-C0D339B7A7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66208"/>
        <c:axId val="1"/>
      </c:lineChart>
      <c:catAx>
        <c:axId val="71836620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7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662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861286089238841"/>
          <c:y val="3.5632183908045977E-2"/>
          <c:w val="0.12977777777777777"/>
          <c:h val="0.84442791202823786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Graficos'!$H$16:$EY$16</c:f>
              <c:numCache>
                <c:formatCode>General</c:formatCode>
                <c:ptCount val="148"/>
                <c:pt idx="0">
                  <c:v>4.76</c:v>
                </c:pt>
                <c:pt idx="2">
                  <c:v>6.84</c:v>
                </c:pt>
                <c:pt idx="7">
                  <c:v>4.62</c:v>
                </c:pt>
                <c:pt idx="11">
                  <c:v>4.58</c:v>
                </c:pt>
                <c:pt idx="16">
                  <c:v>8.4799999999999986</c:v>
                </c:pt>
                <c:pt idx="17">
                  <c:v>8.36</c:v>
                </c:pt>
                <c:pt idx="20">
                  <c:v>4.6100000000000003</c:v>
                </c:pt>
                <c:pt idx="22">
                  <c:v>4.55</c:v>
                </c:pt>
                <c:pt idx="25">
                  <c:v>6.33</c:v>
                </c:pt>
                <c:pt idx="32">
                  <c:v>9.7099999999999991</c:v>
                </c:pt>
                <c:pt idx="36">
                  <c:v>6.7</c:v>
                </c:pt>
                <c:pt idx="37">
                  <c:v>7.9200000000000008</c:v>
                </c:pt>
                <c:pt idx="39">
                  <c:v>9.3999999999999986</c:v>
                </c:pt>
                <c:pt idx="41">
                  <c:v>7.79</c:v>
                </c:pt>
                <c:pt idx="42">
                  <c:v>7.54</c:v>
                </c:pt>
                <c:pt idx="43">
                  <c:v>6.76</c:v>
                </c:pt>
                <c:pt idx="44">
                  <c:v>4.7300000000000004</c:v>
                </c:pt>
                <c:pt idx="47" formatCode="0.00">
                  <c:v>4.2300000000000004</c:v>
                </c:pt>
                <c:pt idx="48" formatCode="0.00">
                  <c:v>4.5200000000000005</c:v>
                </c:pt>
                <c:pt idx="55" formatCode="0.00">
                  <c:v>4.1900000000000004</c:v>
                </c:pt>
                <c:pt idx="56" formatCode="0.00">
                  <c:v>3.8200000000000003</c:v>
                </c:pt>
                <c:pt idx="58" formatCode="0.00">
                  <c:v>4.08</c:v>
                </c:pt>
                <c:pt idx="63">
                  <c:v>6.8</c:v>
                </c:pt>
                <c:pt idx="65">
                  <c:v>6.4300000000000006</c:v>
                </c:pt>
                <c:pt idx="66">
                  <c:v>6.9</c:v>
                </c:pt>
                <c:pt idx="67">
                  <c:v>6.8500000000000005</c:v>
                </c:pt>
                <c:pt idx="68">
                  <c:v>7.12</c:v>
                </c:pt>
                <c:pt idx="69">
                  <c:v>4.1400000000000006</c:v>
                </c:pt>
                <c:pt idx="71">
                  <c:v>3.8200000000000003</c:v>
                </c:pt>
                <c:pt idx="72">
                  <c:v>4.74</c:v>
                </c:pt>
                <c:pt idx="73">
                  <c:v>5.2</c:v>
                </c:pt>
                <c:pt idx="74">
                  <c:v>6.6400000000000006</c:v>
                </c:pt>
                <c:pt idx="75">
                  <c:v>7.7</c:v>
                </c:pt>
                <c:pt idx="76">
                  <c:v>7.47</c:v>
                </c:pt>
                <c:pt idx="78">
                  <c:v>5.07</c:v>
                </c:pt>
                <c:pt idx="79">
                  <c:v>4.7700000000000005</c:v>
                </c:pt>
                <c:pt idx="80">
                  <c:v>4.3</c:v>
                </c:pt>
                <c:pt idx="82">
                  <c:v>4.42</c:v>
                </c:pt>
                <c:pt idx="88">
                  <c:v>7.43</c:v>
                </c:pt>
                <c:pt idx="90">
                  <c:v>4.51</c:v>
                </c:pt>
                <c:pt idx="91">
                  <c:v>4.2700000000000005</c:v>
                </c:pt>
                <c:pt idx="92">
                  <c:v>3.95</c:v>
                </c:pt>
                <c:pt idx="93">
                  <c:v>3.95</c:v>
                </c:pt>
                <c:pt idx="94">
                  <c:v>3.41</c:v>
                </c:pt>
                <c:pt idx="95">
                  <c:v>4.13</c:v>
                </c:pt>
                <c:pt idx="98">
                  <c:v>6.98</c:v>
                </c:pt>
                <c:pt idx="99">
                  <c:v>7.87</c:v>
                </c:pt>
                <c:pt idx="102">
                  <c:v>5.88</c:v>
                </c:pt>
                <c:pt idx="108">
                  <c:v>5.13</c:v>
                </c:pt>
                <c:pt idx="109">
                  <c:v>9.0699999999999985</c:v>
                </c:pt>
                <c:pt idx="111">
                  <c:v>8.3999999999999986</c:v>
                </c:pt>
                <c:pt idx="112">
                  <c:v>8.1499999999999986</c:v>
                </c:pt>
                <c:pt idx="117">
                  <c:v>4.4300000000000006</c:v>
                </c:pt>
                <c:pt idx="118">
                  <c:v>4.33</c:v>
                </c:pt>
                <c:pt idx="119">
                  <c:v>4.7300000000000004</c:v>
                </c:pt>
                <c:pt idx="121">
                  <c:v>5.9</c:v>
                </c:pt>
                <c:pt idx="123">
                  <c:v>7.28</c:v>
                </c:pt>
                <c:pt idx="125">
                  <c:v>5.6000000000000005</c:v>
                </c:pt>
                <c:pt idx="129">
                  <c:v>4.2700000000000005</c:v>
                </c:pt>
                <c:pt idx="130">
                  <c:v>4.2300000000000004</c:v>
                </c:pt>
                <c:pt idx="131">
                  <c:v>4.5200000000000005</c:v>
                </c:pt>
                <c:pt idx="132">
                  <c:v>4.8100000000000005</c:v>
                </c:pt>
                <c:pt idx="133">
                  <c:v>4.88</c:v>
                </c:pt>
                <c:pt idx="135">
                  <c:v>6.48</c:v>
                </c:pt>
                <c:pt idx="136">
                  <c:v>7.15</c:v>
                </c:pt>
                <c:pt idx="137">
                  <c:v>3.8500000000000005</c:v>
                </c:pt>
                <c:pt idx="138">
                  <c:v>4.13</c:v>
                </c:pt>
                <c:pt idx="139">
                  <c:v>4.32</c:v>
                </c:pt>
                <c:pt idx="140">
                  <c:v>3.74</c:v>
                </c:pt>
                <c:pt idx="141">
                  <c:v>4.13</c:v>
                </c:pt>
                <c:pt idx="142">
                  <c:v>3.8900000000000006</c:v>
                </c:pt>
                <c:pt idx="144">
                  <c:v>4.71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D2-46A0-87EA-AD51498C8AE4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Graficos'!$H$17:$EY$17</c:f>
              <c:numCache>
                <c:formatCode>General</c:formatCode>
                <c:ptCount val="148"/>
                <c:pt idx="1">
                  <c:v>9.18</c:v>
                </c:pt>
                <c:pt idx="3">
                  <c:v>13.02</c:v>
                </c:pt>
                <c:pt idx="4">
                  <c:v>10.629999999999999</c:v>
                </c:pt>
                <c:pt idx="5">
                  <c:v>9.0599999999999987</c:v>
                </c:pt>
                <c:pt idx="6">
                  <c:v>9.01</c:v>
                </c:pt>
                <c:pt idx="8">
                  <c:v>8.86</c:v>
                </c:pt>
                <c:pt idx="9">
                  <c:v>8.6</c:v>
                </c:pt>
                <c:pt idx="12">
                  <c:v>9.1399999999999988</c:v>
                </c:pt>
                <c:pt idx="13">
                  <c:v>9.5</c:v>
                </c:pt>
                <c:pt idx="15">
                  <c:v>14.3</c:v>
                </c:pt>
                <c:pt idx="18">
                  <c:v>14.68</c:v>
                </c:pt>
                <c:pt idx="19">
                  <c:v>17.88</c:v>
                </c:pt>
                <c:pt idx="21">
                  <c:v>9.86</c:v>
                </c:pt>
                <c:pt idx="24">
                  <c:v>9.0299999999999994</c:v>
                </c:pt>
                <c:pt idx="26">
                  <c:v>14.52</c:v>
                </c:pt>
                <c:pt idx="27">
                  <c:v>12.5</c:v>
                </c:pt>
                <c:pt idx="28">
                  <c:v>15.47</c:v>
                </c:pt>
                <c:pt idx="29">
                  <c:v>15.18</c:v>
                </c:pt>
                <c:pt idx="30">
                  <c:v>14.7</c:v>
                </c:pt>
                <c:pt idx="33">
                  <c:v>9.07</c:v>
                </c:pt>
                <c:pt idx="34">
                  <c:v>11.52</c:v>
                </c:pt>
                <c:pt idx="35">
                  <c:v>7.23</c:v>
                </c:pt>
                <c:pt idx="38">
                  <c:v>11.299999999999999</c:v>
                </c:pt>
                <c:pt idx="40">
                  <c:v>21.43</c:v>
                </c:pt>
                <c:pt idx="45" formatCode="0.00">
                  <c:v>11.6</c:v>
                </c:pt>
                <c:pt idx="77">
                  <c:v>8.09</c:v>
                </c:pt>
                <c:pt idx="83">
                  <c:v>7.01</c:v>
                </c:pt>
                <c:pt idx="84">
                  <c:v>7.2299999999999995</c:v>
                </c:pt>
                <c:pt idx="85">
                  <c:v>7.87</c:v>
                </c:pt>
                <c:pt idx="86">
                  <c:v>6.6000000000000005</c:v>
                </c:pt>
                <c:pt idx="89">
                  <c:v>7.63</c:v>
                </c:pt>
                <c:pt idx="96">
                  <c:v>8.2899999999999991</c:v>
                </c:pt>
                <c:pt idx="97">
                  <c:v>8.26</c:v>
                </c:pt>
                <c:pt idx="100">
                  <c:v>11.18</c:v>
                </c:pt>
                <c:pt idx="103">
                  <c:v>9.2899999999999991</c:v>
                </c:pt>
                <c:pt idx="104">
                  <c:v>4.41</c:v>
                </c:pt>
                <c:pt idx="106">
                  <c:v>8.7999999999999989</c:v>
                </c:pt>
                <c:pt idx="107">
                  <c:v>9.0599999999999987</c:v>
                </c:pt>
                <c:pt idx="110">
                  <c:v>13.16</c:v>
                </c:pt>
                <c:pt idx="113">
                  <c:v>8.4499999999999993</c:v>
                </c:pt>
                <c:pt idx="114">
                  <c:v>8.0699999999999985</c:v>
                </c:pt>
                <c:pt idx="115">
                  <c:v>7.81</c:v>
                </c:pt>
                <c:pt idx="116">
                  <c:v>7.410000000000001</c:v>
                </c:pt>
                <c:pt idx="120">
                  <c:v>8.4699999999999989</c:v>
                </c:pt>
                <c:pt idx="122">
                  <c:v>6.46</c:v>
                </c:pt>
                <c:pt idx="124">
                  <c:v>11.28</c:v>
                </c:pt>
                <c:pt idx="126">
                  <c:v>4.8</c:v>
                </c:pt>
                <c:pt idx="127">
                  <c:v>5.4</c:v>
                </c:pt>
                <c:pt idx="128">
                  <c:v>5.25</c:v>
                </c:pt>
                <c:pt idx="134">
                  <c:v>9.41</c:v>
                </c:pt>
                <c:pt idx="143">
                  <c:v>6.76</c:v>
                </c:pt>
                <c:pt idx="145">
                  <c:v>7.37</c:v>
                </c:pt>
                <c:pt idx="146">
                  <c:v>8.0699999999999985</c:v>
                </c:pt>
                <c:pt idx="147">
                  <c:v>9.34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D2-46A0-87EA-AD51498C8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69952"/>
        <c:axId val="1"/>
      </c:lineChart>
      <c:catAx>
        <c:axId val="71836995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24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69952"/>
        <c:crosses val="autoZero"/>
        <c:crossBetween val="between"/>
        <c:majorUnit val="4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Graficos'!$H$16:$S$16</c:f>
              <c:numCache>
                <c:formatCode>General</c:formatCode>
                <c:ptCount val="12"/>
                <c:pt idx="0">
                  <c:v>4.76</c:v>
                </c:pt>
                <c:pt idx="2">
                  <c:v>6.84</c:v>
                </c:pt>
                <c:pt idx="7">
                  <c:v>4.62</c:v>
                </c:pt>
                <c:pt idx="11">
                  <c:v>4.58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F3-4B85-B3C6-AD2DFBB6637B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Graficos'!$T$16:$AE$16</c:f>
              <c:numCache>
                <c:formatCode>General</c:formatCode>
                <c:ptCount val="12"/>
                <c:pt idx="4">
                  <c:v>8.4799999999999986</c:v>
                </c:pt>
                <c:pt idx="5">
                  <c:v>8.36</c:v>
                </c:pt>
                <c:pt idx="8">
                  <c:v>4.6100000000000003</c:v>
                </c:pt>
                <c:pt idx="10">
                  <c:v>4.55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F3-4B85-B3C6-AD2DFBB6637B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Graficos'!$AF$16:$AQ$16</c:f>
              <c:numCache>
                <c:formatCode>General</c:formatCode>
                <c:ptCount val="12"/>
                <c:pt idx="1">
                  <c:v>6.33</c:v>
                </c:pt>
                <c:pt idx="8">
                  <c:v>9.7099999999999991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F3-4B85-B3C6-AD2DFBB6637B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Graficos'!$AR$16:$BC$16</c:f>
              <c:numCache>
                <c:formatCode>General</c:formatCode>
                <c:ptCount val="12"/>
                <c:pt idx="0">
                  <c:v>6.7</c:v>
                </c:pt>
                <c:pt idx="1">
                  <c:v>7.9200000000000008</c:v>
                </c:pt>
                <c:pt idx="3">
                  <c:v>9.3999999999999986</c:v>
                </c:pt>
                <c:pt idx="5">
                  <c:v>7.79</c:v>
                </c:pt>
                <c:pt idx="6">
                  <c:v>7.54</c:v>
                </c:pt>
                <c:pt idx="7">
                  <c:v>6.76</c:v>
                </c:pt>
                <c:pt idx="8">
                  <c:v>4.7300000000000004</c:v>
                </c:pt>
                <c:pt idx="11" formatCode="0.00">
                  <c:v>4.2300000000000004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F3-4B85-B3C6-AD2DFBB6637B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Graficos'!$BD$16:$BO$16</c:f>
              <c:numCache>
                <c:formatCode>General</c:formatCode>
                <c:ptCount val="12"/>
                <c:pt idx="0" formatCode="0.00">
                  <c:v>4.5200000000000005</c:v>
                </c:pt>
                <c:pt idx="7" formatCode="0.00">
                  <c:v>4.1900000000000004</c:v>
                </c:pt>
                <c:pt idx="8" formatCode="0.00">
                  <c:v>3.8200000000000003</c:v>
                </c:pt>
                <c:pt idx="10" formatCode="0.00">
                  <c:v>4.08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F3-4B85-B3C6-AD2DFBB6637B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Graficos'!$BP$16:$CA$16</c:f>
              <c:numCache>
                <c:formatCode>General</c:formatCode>
                <c:ptCount val="12"/>
                <c:pt idx="3">
                  <c:v>6.8</c:v>
                </c:pt>
                <c:pt idx="5">
                  <c:v>6.4300000000000006</c:v>
                </c:pt>
                <c:pt idx="6">
                  <c:v>6.9</c:v>
                </c:pt>
                <c:pt idx="7">
                  <c:v>6.8500000000000005</c:v>
                </c:pt>
                <c:pt idx="8">
                  <c:v>7.12</c:v>
                </c:pt>
                <c:pt idx="9">
                  <c:v>4.1400000000000006</c:v>
                </c:pt>
                <c:pt idx="11">
                  <c:v>3.8200000000000003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CF3-4B85-B3C6-AD2DFBB6637B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7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Graficos'!$CB$16:$CM$16</c:f>
              <c:numCache>
                <c:formatCode>General</c:formatCode>
                <c:ptCount val="12"/>
                <c:pt idx="0">
                  <c:v>4.74</c:v>
                </c:pt>
                <c:pt idx="1">
                  <c:v>5.2</c:v>
                </c:pt>
                <c:pt idx="2">
                  <c:v>6.6400000000000006</c:v>
                </c:pt>
                <c:pt idx="3">
                  <c:v>7.7</c:v>
                </c:pt>
                <c:pt idx="4">
                  <c:v>7.47</c:v>
                </c:pt>
                <c:pt idx="6">
                  <c:v>5.07</c:v>
                </c:pt>
                <c:pt idx="7">
                  <c:v>4.7700000000000005</c:v>
                </c:pt>
                <c:pt idx="8">
                  <c:v>4.3</c:v>
                </c:pt>
                <c:pt idx="10">
                  <c:v>4.42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CF3-4B85-B3C6-AD2DFBB6637B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Graficos'!$CN$16:$CY$16</c:f>
              <c:numCache>
                <c:formatCode>General</c:formatCode>
                <c:ptCount val="12"/>
                <c:pt idx="4">
                  <c:v>7.43</c:v>
                </c:pt>
                <c:pt idx="6">
                  <c:v>4.51</c:v>
                </c:pt>
                <c:pt idx="7">
                  <c:v>4.2700000000000005</c:v>
                </c:pt>
                <c:pt idx="8">
                  <c:v>3.95</c:v>
                </c:pt>
                <c:pt idx="9">
                  <c:v>3.95</c:v>
                </c:pt>
                <c:pt idx="10">
                  <c:v>3.41</c:v>
                </c:pt>
                <c:pt idx="11">
                  <c:v>4.13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CF3-4B85-B3C6-AD2DFBB6637B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Graficos'!$CZ$16:$DK$16</c:f>
              <c:numCache>
                <c:formatCode>General</c:formatCode>
                <c:ptCount val="12"/>
                <c:pt idx="2">
                  <c:v>6.98</c:v>
                </c:pt>
                <c:pt idx="3">
                  <c:v>7.87</c:v>
                </c:pt>
                <c:pt idx="6">
                  <c:v>5.88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CF3-4B85-B3C6-AD2DFBB6637B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Graficos'!$DL$16:$DW$16</c:f>
              <c:numCache>
                <c:formatCode>General</c:formatCode>
                <c:ptCount val="12"/>
                <c:pt idx="0">
                  <c:v>5.13</c:v>
                </c:pt>
                <c:pt idx="1">
                  <c:v>9.0699999999999985</c:v>
                </c:pt>
                <c:pt idx="3">
                  <c:v>8.3999999999999986</c:v>
                </c:pt>
                <c:pt idx="4">
                  <c:v>8.1499999999999986</c:v>
                </c:pt>
                <c:pt idx="9">
                  <c:v>4.4300000000000006</c:v>
                </c:pt>
                <c:pt idx="10">
                  <c:v>4.33</c:v>
                </c:pt>
                <c:pt idx="11">
                  <c:v>4.7300000000000004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CF3-4B85-B3C6-AD2DFBB6637B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Graficos'!$DX$16:$EI$16</c:f>
              <c:numCache>
                <c:formatCode>General</c:formatCode>
                <c:ptCount val="12"/>
                <c:pt idx="1">
                  <c:v>5.9</c:v>
                </c:pt>
                <c:pt idx="3">
                  <c:v>7.28</c:v>
                </c:pt>
                <c:pt idx="5">
                  <c:v>5.6000000000000005</c:v>
                </c:pt>
                <c:pt idx="9">
                  <c:v>4.2700000000000005</c:v>
                </c:pt>
                <c:pt idx="10">
                  <c:v>4.2300000000000004</c:v>
                </c:pt>
                <c:pt idx="11">
                  <c:v>4.5200000000000005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03-48E8-A9D0-B3E9D2541D12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Graficos'!$EJ$16:$EU$16</c:f>
              <c:numCache>
                <c:formatCode>General</c:formatCode>
                <c:ptCount val="12"/>
                <c:pt idx="0">
                  <c:v>4.8100000000000005</c:v>
                </c:pt>
                <c:pt idx="1">
                  <c:v>4.88</c:v>
                </c:pt>
                <c:pt idx="3">
                  <c:v>6.48</c:v>
                </c:pt>
                <c:pt idx="4">
                  <c:v>7.15</c:v>
                </c:pt>
                <c:pt idx="5">
                  <c:v>3.8500000000000005</c:v>
                </c:pt>
                <c:pt idx="6">
                  <c:v>4.13</c:v>
                </c:pt>
                <c:pt idx="7">
                  <c:v>4.32</c:v>
                </c:pt>
                <c:pt idx="8">
                  <c:v>3.74</c:v>
                </c:pt>
                <c:pt idx="9">
                  <c:v>4.13</c:v>
                </c:pt>
                <c:pt idx="10">
                  <c:v>3.8900000000000006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03-48E8-A9D0-B3E9D2541D12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Graficos'!$EV$16:$FG$16</c:f>
              <c:numCache>
                <c:formatCode>General</c:formatCode>
                <c:ptCount val="12"/>
                <c:pt idx="0">
                  <c:v>4.71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07-41F2-A538-C9CC22B690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63712"/>
        <c:axId val="1"/>
      </c:lineChart>
      <c:catAx>
        <c:axId val="718363712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63712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991771298857909"/>
          <c:y val="0.1337950576247173"/>
          <c:w val="0.13067264720808028"/>
          <c:h val="0.7848586400748349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Seabees Santa Rosa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Graficos'!$H$18:$EY$18</c:f>
              <c:numCache>
                <c:formatCode>General</c:formatCode>
                <c:ptCount val="148"/>
                <c:pt idx="0">
                  <c:v>5.49</c:v>
                </c:pt>
                <c:pt idx="1">
                  <c:v>6.01</c:v>
                </c:pt>
                <c:pt idx="2">
                  <c:v>6.34</c:v>
                </c:pt>
                <c:pt idx="3">
                  <c:v>6.82</c:v>
                </c:pt>
                <c:pt idx="4">
                  <c:v>7.04</c:v>
                </c:pt>
                <c:pt idx="5">
                  <c:v>6.39</c:v>
                </c:pt>
                <c:pt idx="6">
                  <c:v>6.04</c:v>
                </c:pt>
                <c:pt idx="7">
                  <c:v>5.57</c:v>
                </c:pt>
                <c:pt idx="8">
                  <c:v>3.47</c:v>
                </c:pt>
                <c:pt idx="9">
                  <c:v>3.3200000000000003</c:v>
                </c:pt>
                <c:pt idx="10">
                  <c:v>3.4000000000000004</c:v>
                </c:pt>
                <c:pt idx="11">
                  <c:v>4.29</c:v>
                </c:pt>
                <c:pt idx="12">
                  <c:v>5.17</c:v>
                </c:pt>
                <c:pt idx="13">
                  <c:v>5.86</c:v>
                </c:pt>
                <c:pt idx="15">
                  <c:v>7.35</c:v>
                </c:pt>
                <c:pt idx="16">
                  <c:v>7.41</c:v>
                </c:pt>
                <c:pt idx="17">
                  <c:v>7.5</c:v>
                </c:pt>
                <c:pt idx="18">
                  <c:v>7.8500000000000005</c:v>
                </c:pt>
                <c:pt idx="19">
                  <c:v>9.44</c:v>
                </c:pt>
                <c:pt idx="20">
                  <c:v>5.8500000000000005</c:v>
                </c:pt>
                <c:pt idx="21">
                  <c:v>3.56</c:v>
                </c:pt>
                <c:pt idx="22">
                  <c:v>3.3200000000000003</c:v>
                </c:pt>
                <c:pt idx="24">
                  <c:v>5.3500000000000005</c:v>
                </c:pt>
                <c:pt idx="25">
                  <c:v>5.98</c:v>
                </c:pt>
                <c:pt idx="26">
                  <c:v>6.38</c:v>
                </c:pt>
                <c:pt idx="27">
                  <c:v>7.04</c:v>
                </c:pt>
                <c:pt idx="28">
                  <c:v>9.1199999999999992</c:v>
                </c:pt>
                <c:pt idx="29">
                  <c:v>8.6399999999999988</c:v>
                </c:pt>
                <c:pt idx="30">
                  <c:v>8.6499999999999986</c:v>
                </c:pt>
                <c:pt idx="31">
                  <c:v>12.95</c:v>
                </c:pt>
                <c:pt idx="32">
                  <c:v>10.119999999999999</c:v>
                </c:pt>
                <c:pt idx="34">
                  <c:v>6.22</c:v>
                </c:pt>
                <c:pt idx="35">
                  <c:v>4.1399999999999997</c:v>
                </c:pt>
                <c:pt idx="37">
                  <c:v>6.36</c:v>
                </c:pt>
                <c:pt idx="38">
                  <c:v>7.5200000000000005</c:v>
                </c:pt>
                <c:pt idx="39">
                  <c:v>8.33</c:v>
                </c:pt>
                <c:pt idx="40">
                  <c:v>8.9099999999999984</c:v>
                </c:pt>
                <c:pt idx="41">
                  <c:v>7.69</c:v>
                </c:pt>
                <c:pt idx="43">
                  <c:v>6.83</c:v>
                </c:pt>
                <c:pt idx="44">
                  <c:v>3.62</c:v>
                </c:pt>
                <c:pt idx="45">
                  <c:v>3.5300000000000002</c:v>
                </c:pt>
                <c:pt idx="47">
                  <c:v>3.54</c:v>
                </c:pt>
                <c:pt idx="48">
                  <c:v>5.38</c:v>
                </c:pt>
                <c:pt idx="49">
                  <c:v>5.32</c:v>
                </c:pt>
                <c:pt idx="50">
                  <c:v>7.9099999999999993</c:v>
                </c:pt>
                <c:pt idx="51">
                  <c:v>7.9099999999999993</c:v>
                </c:pt>
                <c:pt idx="52">
                  <c:v>6.59</c:v>
                </c:pt>
                <c:pt idx="53">
                  <c:v>4.1100000000000003</c:v>
                </c:pt>
                <c:pt idx="54">
                  <c:v>3.41</c:v>
                </c:pt>
                <c:pt idx="55">
                  <c:v>3.5700000000000003</c:v>
                </c:pt>
                <c:pt idx="56">
                  <c:v>3.22</c:v>
                </c:pt>
                <c:pt idx="57">
                  <c:v>3.02</c:v>
                </c:pt>
                <c:pt idx="62">
                  <c:v>5.65</c:v>
                </c:pt>
                <c:pt idx="63">
                  <c:v>6.21</c:v>
                </c:pt>
                <c:pt idx="64">
                  <c:v>6.82</c:v>
                </c:pt>
                <c:pt idx="65">
                  <c:v>5.72</c:v>
                </c:pt>
                <c:pt idx="66">
                  <c:v>6.7700000000000005</c:v>
                </c:pt>
                <c:pt idx="68">
                  <c:v>7.55</c:v>
                </c:pt>
                <c:pt idx="69">
                  <c:v>3.22</c:v>
                </c:pt>
                <c:pt idx="70">
                  <c:v>3.31</c:v>
                </c:pt>
                <c:pt idx="71">
                  <c:v>4.9800000000000004</c:v>
                </c:pt>
                <c:pt idx="72">
                  <c:v>5.26</c:v>
                </c:pt>
                <c:pt idx="73">
                  <c:v>5.67</c:v>
                </c:pt>
                <c:pt idx="76">
                  <c:v>8.0299999999999994</c:v>
                </c:pt>
                <c:pt idx="77">
                  <c:v>4.5200000000000005</c:v>
                </c:pt>
                <c:pt idx="78">
                  <c:v>4.78</c:v>
                </c:pt>
                <c:pt idx="79">
                  <c:v>5.2700000000000005</c:v>
                </c:pt>
                <c:pt idx="81">
                  <c:v>3.52</c:v>
                </c:pt>
                <c:pt idx="82">
                  <c:v>3.24</c:v>
                </c:pt>
                <c:pt idx="84">
                  <c:v>5.05</c:v>
                </c:pt>
                <c:pt idx="86">
                  <c:v>6.22</c:v>
                </c:pt>
                <c:pt idx="87">
                  <c:v>6.95</c:v>
                </c:pt>
                <c:pt idx="89">
                  <c:v>4.97</c:v>
                </c:pt>
                <c:pt idx="90">
                  <c:v>3.41</c:v>
                </c:pt>
                <c:pt idx="93">
                  <c:v>3.41</c:v>
                </c:pt>
                <c:pt idx="95">
                  <c:v>3.2600000000000002</c:v>
                </c:pt>
                <c:pt idx="96">
                  <c:v>4.03</c:v>
                </c:pt>
                <c:pt idx="97">
                  <c:v>5.0200000000000005</c:v>
                </c:pt>
                <c:pt idx="98">
                  <c:v>5.88</c:v>
                </c:pt>
                <c:pt idx="99">
                  <c:v>7.6000000000000005</c:v>
                </c:pt>
                <c:pt idx="100">
                  <c:v>7.8199999999999994</c:v>
                </c:pt>
                <c:pt idx="101">
                  <c:v>6.8</c:v>
                </c:pt>
                <c:pt idx="102">
                  <c:v>6.67</c:v>
                </c:pt>
                <c:pt idx="103">
                  <c:v>5.23</c:v>
                </c:pt>
                <c:pt idx="104">
                  <c:v>3.25</c:v>
                </c:pt>
                <c:pt idx="105">
                  <c:v>3.2</c:v>
                </c:pt>
                <c:pt idx="106">
                  <c:v>3.25</c:v>
                </c:pt>
                <c:pt idx="107">
                  <c:v>4.32</c:v>
                </c:pt>
                <c:pt idx="108">
                  <c:v>5.4</c:v>
                </c:pt>
                <c:pt idx="109">
                  <c:v>5.9</c:v>
                </c:pt>
                <c:pt idx="110">
                  <c:v>6.45</c:v>
                </c:pt>
                <c:pt idx="111">
                  <c:v>7.25</c:v>
                </c:pt>
                <c:pt idx="112">
                  <c:v>7.11</c:v>
                </c:pt>
                <c:pt idx="113">
                  <c:v>3.6799999999999997</c:v>
                </c:pt>
                <c:pt idx="114">
                  <c:v>3.0700000000000003</c:v>
                </c:pt>
                <c:pt idx="115">
                  <c:v>3.1100000000000003</c:v>
                </c:pt>
                <c:pt idx="116">
                  <c:v>3.0100000000000002</c:v>
                </c:pt>
                <c:pt idx="117">
                  <c:v>3.6900000000000004</c:v>
                </c:pt>
                <c:pt idx="118">
                  <c:v>1.0899999999999999</c:v>
                </c:pt>
                <c:pt idx="119">
                  <c:v>3.2600000000000002</c:v>
                </c:pt>
                <c:pt idx="120">
                  <c:v>4.24</c:v>
                </c:pt>
                <c:pt idx="121">
                  <c:v>5.16</c:v>
                </c:pt>
                <c:pt idx="122">
                  <c:v>4.6900000000000004</c:v>
                </c:pt>
                <c:pt idx="124">
                  <c:v>13.02</c:v>
                </c:pt>
                <c:pt idx="125">
                  <c:v>6.3100000000000005</c:v>
                </c:pt>
                <c:pt idx="127">
                  <c:v>5.1100000000000003</c:v>
                </c:pt>
                <c:pt idx="128">
                  <c:v>3.4</c:v>
                </c:pt>
                <c:pt idx="129">
                  <c:v>3.16</c:v>
                </c:pt>
                <c:pt idx="130">
                  <c:v>4.21</c:v>
                </c:pt>
                <c:pt idx="131">
                  <c:v>3.35</c:v>
                </c:pt>
                <c:pt idx="132">
                  <c:v>4.71</c:v>
                </c:pt>
                <c:pt idx="133">
                  <c:v>4.95</c:v>
                </c:pt>
                <c:pt idx="134">
                  <c:v>6.0600000000000005</c:v>
                </c:pt>
                <c:pt idx="135">
                  <c:v>6.54</c:v>
                </c:pt>
                <c:pt idx="136">
                  <c:v>7.24</c:v>
                </c:pt>
                <c:pt idx="137">
                  <c:v>3.04</c:v>
                </c:pt>
                <c:pt idx="138">
                  <c:v>3.17</c:v>
                </c:pt>
                <c:pt idx="139">
                  <c:v>3.5500000000000003</c:v>
                </c:pt>
                <c:pt idx="140">
                  <c:v>3.0300000000000002</c:v>
                </c:pt>
                <c:pt idx="141">
                  <c:v>3.14</c:v>
                </c:pt>
                <c:pt idx="142">
                  <c:v>3.0500000000000003</c:v>
                </c:pt>
                <c:pt idx="143">
                  <c:v>3.24</c:v>
                </c:pt>
                <c:pt idx="147">
                  <c:v>6.13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DA-4CCA-A5FB-D06D71708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57888"/>
        <c:axId val="1"/>
      </c:lineChart>
      <c:catAx>
        <c:axId val="71835788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4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578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Seabees Santa Rosa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Graficos'!$H$18:$S$18</c:f>
              <c:numCache>
                <c:formatCode>General</c:formatCode>
                <c:ptCount val="12"/>
                <c:pt idx="0">
                  <c:v>5.49</c:v>
                </c:pt>
                <c:pt idx="1">
                  <c:v>6.01</c:v>
                </c:pt>
                <c:pt idx="2">
                  <c:v>6.34</c:v>
                </c:pt>
                <c:pt idx="3">
                  <c:v>6.82</c:v>
                </c:pt>
                <c:pt idx="4">
                  <c:v>7.04</c:v>
                </c:pt>
                <c:pt idx="5">
                  <c:v>6.39</c:v>
                </c:pt>
                <c:pt idx="6">
                  <c:v>6.04</c:v>
                </c:pt>
                <c:pt idx="7">
                  <c:v>5.57</c:v>
                </c:pt>
                <c:pt idx="8">
                  <c:v>3.47</c:v>
                </c:pt>
                <c:pt idx="9">
                  <c:v>3.3200000000000003</c:v>
                </c:pt>
                <c:pt idx="10">
                  <c:v>3.4000000000000004</c:v>
                </c:pt>
                <c:pt idx="11">
                  <c:v>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93-4C62-B260-38BAF35207A4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Graficos'!$T$18:$AE$18</c:f>
              <c:numCache>
                <c:formatCode>General</c:formatCode>
                <c:ptCount val="12"/>
                <c:pt idx="0">
                  <c:v>5.17</c:v>
                </c:pt>
                <c:pt idx="1">
                  <c:v>5.86</c:v>
                </c:pt>
                <c:pt idx="3">
                  <c:v>7.35</c:v>
                </c:pt>
                <c:pt idx="4">
                  <c:v>7.41</c:v>
                </c:pt>
                <c:pt idx="5">
                  <c:v>7.5</c:v>
                </c:pt>
                <c:pt idx="6">
                  <c:v>7.8500000000000005</c:v>
                </c:pt>
                <c:pt idx="7">
                  <c:v>9.44</c:v>
                </c:pt>
                <c:pt idx="8">
                  <c:v>5.8500000000000005</c:v>
                </c:pt>
                <c:pt idx="9">
                  <c:v>3.56</c:v>
                </c:pt>
                <c:pt idx="10">
                  <c:v>3.3200000000000003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93-4C62-B260-38BAF35207A4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Graficos'!$AF$18:$AQ$18</c:f>
              <c:numCache>
                <c:formatCode>General</c:formatCode>
                <c:ptCount val="12"/>
                <c:pt idx="0">
                  <c:v>5.3500000000000005</c:v>
                </c:pt>
                <c:pt idx="1">
                  <c:v>5.98</c:v>
                </c:pt>
                <c:pt idx="2">
                  <c:v>6.38</c:v>
                </c:pt>
                <c:pt idx="3">
                  <c:v>7.04</c:v>
                </c:pt>
                <c:pt idx="4">
                  <c:v>9.1199999999999992</c:v>
                </c:pt>
                <c:pt idx="5">
                  <c:v>8.6399999999999988</c:v>
                </c:pt>
                <c:pt idx="6">
                  <c:v>8.6499999999999986</c:v>
                </c:pt>
                <c:pt idx="7">
                  <c:v>12.95</c:v>
                </c:pt>
                <c:pt idx="8">
                  <c:v>10.119999999999999</c:v>
                </c:pt>
                <c:pt idx="10">
                  <c:v>6.22</c:v>
                </c:pt>
                <c:pt idx="11">
                  <c:v>4.1399999999999997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93-4C62-B260-38BAF35207A4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Graficos'!$AR$18:$BC$18</c:f>
              <c:numCache>
                <c:formatCode>General</c:formatCode>
                <c:ptCount val="12"/>
                <c:pt idx="1">
                  <c:v>6.36</c:v>
                </c:pt>
                <c:pt idx="2">
                  <c:v>7.5200000000000005</c:v>
                </c:pt>
                <c:pt idx="3">
                  <c:v>8.33</c:v>
                </c:pt>
                <c:pt idx="4">
                  <c:v>8.9099999999999984</c:v>
                </c:pt>
                <c:pt idx="5">
                  <c:v>7.69</c:v>
                </c:pt>
                <c:pt idx="7">
                  <c:v>6.83</c:v>
                </c:pt>
                <c:pt idx="8">
                  <c:v>3.62</c:v>
                </c:pt>
                <c:pt idx="9">
                  <c:v>3.5300000000000002</c:v>
                </c:pt>
                <c:pt idx="11">
                  <c:v>3.54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93-4C62-B260-38BAF35207A4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Graficos'!$BD$18:$BO$18</c:f>
              <c:numCache>
                <c:formatCode>General</c:formatCode>
                <c:ptCount val="12"/>
                <c:pt idx="0">
                  <c:v>5.38</c:v>
                </c:pt>
                <c:pt idx="1">
                  <c:v>5.32</c:v>
                </c:pt>
                <c:pt idx="2">
                  <c:v>7.9099999999999993</c:v>
                </c:pt>
                <c:pt idx="3">
                  <c:v>7.9099999999999993</c:v>
                </c:pt>
                <c:pt idx="4">
                  <c:v>6.59</c:v>
                </c:pt>
                <c:pt idx="5">
                  <c:v>4.1100000000000003</c:v>
                </c:pt>
                <c:pt idx="6">
                  <c:v>3.41</c:v>
                </c:pt>
                <c:pt idx="7">
                  <c:v>3.5700000000000003</c:v>
                </c:pt>
                <c:pt idx="8">
                  <c:v>3.22</c:v>
                </c:pt>
                <c:pt idx="9">
                  <c:v>3.02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A93-4C62-B260-38BAF35207A4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Graficos'!$BP$18:$CA$18</c:f>
              <c:numCache>
                <c:formatCode>General</c:formatCode>
                <c:ptCount val="12"/>
                <c:pt idx="2">
                  <c:v>5.65</c:v>
                </c:pt>
                <c:pt idx="3">
                  <c:v>6.21</c:v>
                </c:pt>
                <c:pt idx="4">
                  <c:v>6.82</c:v>
                </c:pt>
                <c:pt idx="5">
                  <c:v>5.72</c:v>
                </c:pt>
                <c:pt idx="6">
                  <c:v>6.7700000000000005</c:v>
                </c:pt>
                <c:pt idx="8">
                  <c:v>7.55</c:v>
                </c:pt>
                <c:pt idx="9">
                  <c:v>3.22</c:v>
                </c:pt>
                <c:pt idx="10">
                  <c:v>3.31</c:v>
                </c:pt>
                <c:pt idx="11">
                  <c:v>4.9800000000000004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93-4C62-B260-38BAF35207A4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Graficos'!$CB$18:$CM$18</c:f>
              <c:numCache>
                <c:formatCode>General</c:formatCode>
                <c:ptCount val="12"/>
                <c:pt idx="0">
                  <c:v>5.26</c:v>
                </c:pt>
                <c:pt idx="1">
                  <c:v>5.67</c:v>
                </c:pt>
                <c:pt idx="4">
                  <c:v>8.0299999999999994</c:v>
                </c:pt>
                <c:pt idx="5">
                  <c:v>4.5200000000000005</c:v>
                </c:pt>
                <c:pt idx="6">
                  <c:v>4.78</c:v>
                </c:pt>
                <c:pt idx="7">
                  <c:v>5.2700000000000005</c:v>
                </c:pt>
                <c:pt idx="9">
                  <c:v>3.52</c:v>
                </c:pt>
                <c:pt idx="10">
                  <c:v>3.24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A93-4C62-B260-38BAF35207A4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Graficos'!$CN$18:$CY$18</c:f>
              <c:numCache>
                <c:formatCode>General</c:formatCode>
                <c:ptCount val="12"/>
                <c:pt idx="0">
                  <c:v>5.05</c:v>
                </c:pt>
                <c:pt idx="2">
                  <c:v>6.22</c:v>
                </c:pt>
                <c:pt idx="3">
                  <c:v>6.95</c:v>
                </c:pt>
                <c:pt idx="5">
                  <c:v>4.97</c:v>
                </c:pt>
                <c:pt idx="6">
                  <c:v>3.41</c:v>
                </c:pt>
                <c:pt idx="9">
                  <c:v>3.41</c:v>
                </c:pt>
                <c:pt idx="11">
                  <c:v>3.2600000000000002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A93-4C62-B260-38BAF35207A4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Graficos'!$CZ$18:$DK$18</c:f>
              <c:numCache>
                <c:formatCode>General</c:formatCode>
                <c:ptCount val="12"/>
                <c:pt idx="0">
                  <c:v>4.03</c:v>
                </c:pt>
                <c:pt idx="1">
                  <c:v>5.0200000000000005</c:v>
                </c:pt>
                <c:pt idx="2">
                  <c:v>5.88</c:v>
                </c:pt>
                <c:pt idx="3">
                  <c:v>7.6000000000000005</c:v>
                </c:pt>
                <c:pt idx="4">
                  <c:v>7.8199999999999994</c:v>
                </c:pt>
                <c:pt idx="5">
                  <c:v>6.8</c:v>
                </c:pt>
                <c:pt idx="6">
                  <c:v>6.67</c:v>
                </c:pt>
                <c:pt idx="7">
                  <c:v>5.23</c:v>
                </c:pt>
                <c:pt idx="8">
                  <c:v>3.25</c:v>
                </c:pt>
                <c:pt idx="9">
                  <c:v>3.2</c:v>
                </c:pt>
                <c:pt idx="10">
                  <c:v>3.25</c:v>
                </c:pt>
                <c:pt idx="11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A93-4C62-B260-38BAF35207A4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Graficos'!$DL$18:$DW$18</c:f>
              <c:numCache>
                <c:formatCode>General</c:formatCode>
                <c:ptCount val="12"/>
                <c:pt idx="0">
                  <c:v>5.4</c:v>
                </c:pt>
                <c:pt idx="1">
                  <c:v>5.9</c:v>
                </c:pt>
                <c:pt idx="2">
                  <c:v>6.45</c:v>
                </c:pt>
                <c:pt idx="3">
                  <c:v>7.25</c:v>
                </c:pt>
                <c:pt idx="4">
                  <c:v>7.11</c:v>
                </c:pt>
                <c:pt idx="5">
                  <c:v>3.6799999999999997</c:v>
                </c:pt>
                <c:pt idx="6">
                  <c:v>3.0700000000000003</c:v>
                </c:pt>
                <c:pt idx="7">
                  <c:v>3.1100000000000003</c:v>
                </c:pt>
                <c:pt idx="8">
                  <c:v>3.0100000000000002</c:v>
                </c:pt>
                <c:pt idx="9">
                  <c:v>3.6900000000000004</c:v>
                </c:pt>
                <c:pt idx="10">
                  <c:v>1.0899999999999999</c:v>
                </c:pt>
                <c:pt idx="11">
                  <c:v>3.2600000000000002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A93-4C62-B260-38BAF35207A4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Graficos'!$DX$18:$EI$18</c:f>
              <c:numCache>
                <c:formatCode>General</c:formatCode>
                <c:ptCount val="12"/>
                <c:pt idx="0">
                  <c:v>4.24</c:v>
                </c:pt>
                <c:pt idx="1">
                  <c:v>5.16</c:v>
                </c:pt>
                <c:pt idx="2">
                  <c:v>4.6900000000000004</c:v>
                </c:pt>
                <c:pt idx="4">
                  <c:v>13.02</c:v>
                </c:pt>
                <c:pt idx="5">
                  <c:v>6.3100000000000005</c:v>
                </c:pt>
                <c:pt idx="7">
                  <c:v>5.1100000000000003</c:v>
                </c:pt>
                <c:pt idx="8">
                  <c:v>3.4</c:v>
                </c:pt>
                <c:pt idx="9">
                  <c:v>3.16</c:v>
                </c:pt>
                <c:pt idx="10">
                  <c:v>4.21</c:v>
                </c:pt>
                <c:pt idx="11">
                  <c:v>3.35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DA-49F8-BE38-BB48B6438042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Graficos'!$EJ$18:$EU$18</c:f>
              <c:numCache>
                <c:formatCode>General</c:formatCode>
                <c:ptCount val="12"/>
                <c:pt idx="0">
                  <c:v>4.71</c:v>
                </c:pt>
                <c:pt idx="1">
                  <c:v>4.95</c:v>
                </c:pt>
                <c:pt idx="2">
                  <c:v>6.0600000000000005</c:v>
                </c:pt>
                <c:pt idx="3">
                  <c:v>6.54</c:v>
                </c:pt>
                <c:pt idx="4">
                  <c:v>7.24</c:v>
                </c:pt>
                <c:pt idx="5">
                  <c:v>3.04</c:v>
                </c:pt>
                <c:pt idx="6">
                  <c:v>3.17</c:v>
                </c:pt>
                <c:pt idx="7">
                  <c:v>3.5500000000000003</c:v>
                </c:pt>
                <c:pt idx="8">
                  <c:v>3.0300000000000002</c:v>
                </c:pt>
                <c:pt idx="9">
                  <c:v>3.14</c:v>
                </c:pt>
                <c:pt idx="10">
                  <c:v>3.0500000000000003</c:v>
                </c:pt>
                <c:pt idx="11">
                  <c:v>3.24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A1-41FB-8B79-850D4BE45ADA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Graficos'!$EV$18:$FG$18</c:f>
              <c:numCache>
                <c:formatCode>General</c:formatCode>
                <c:ptCount val="12"/>
                <c:pt idx="3">
                  <c:v>6.13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A4-4EE2-9A42-F56CBFBA3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52896"/>
        <c:axId val="1"/>
      </c:lineChart>
      <c:catAx>
        <c:axId val="718352896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4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528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29896907216495"/>
          <c:y val="7.0357918063010269E-2"/>
          <c:w val="0.12843986254295534"/>
          <c:h val="0.77367336003414799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Magdalena Obando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Graficos'!$H$2:$BE$2</c:f>
              <c:numCache>
                <c:formatCode>mmm\-yy</c:formatCode>
                <c:ptCount val="50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</c:numCache>
            </c:numRef>
          </c:cat>
          <c:val>
            <c:numRef>
              <c:f>'Datos para Graficos'!$H$20:$BE$20</c:f>
              <c:numCache>
                <c:formatCode>General</c:formatCode>
                <c:ptCount val="50"/>
                <c:pt idx="0">
                  <c:v>5.49</c:v>
                </c:pt>
                <c:pt idx="1">
                  <c:v>6.11</c:v>
                </c:pt>
                <c:pt idx="2">
                  <c:v>6.46</c:v>
                </c:pt>
                <c:pt idx="3">
                  <c:v>6.99</c:v>
                </c:pt>
                <c:pt idx="4">
                  <c:v>5.26</c:v>
                </c:pt>
                <c:pt idx="5">
                  <c:v>6.54</c:v>
                </c:pt>
                <c:pt idx="6">
                  <c:v>6.18</c:v>
                </c:pt>
                <c:pt idx="7">
                  <c:v>5.61</c:v>
                </c:pt>
                <c:pt idx="8">
                  <c:v>3.4400000000000004</c:v>
                </c:pt>
                <c:pt idx="9">
                  <c:v>3.2700000000000005</c:v>
                </c:pt>
                <c:pt idx="10">
                  <c:v>3.33</c:v>
                </c:pt>
                <c:pt idx="11">
                  <c:v>3.96</c:v>
                </c:pt>
                <c:pt idx="12">
                  <c:v>5.16</c:v>
                </c:pt>
                <c:pt idx="13">
                  <c:v>5.92</c:v>
                </c:pt>
                <c:pt idx="15">
                  <c:v>6.98</c:v>
                </c:pt>
                <c:pt idx="16">
                  <c:v>7.58</c:v>
                </c:pt>
                <c:pt idx="20">
                  <c:v>6.15</c:v>
                </c:pt>
                <c:pt idx="21">
                  <c:v>3.51</c:v>
                </c:pt>
                <c:pt idx="22">
                  <c:v>3.26</c:v>
                </c:pt>
                <c:pt idx="24">
                  <c:v>5.29</c:v>
                </c:pt>
                <c:pt idx="25">
                  <c:v>6.0200000000000005</c:v>
                </c:pt>
                <c:pt idx="26">
                  <c:v>6.47</c:v>
                </c:pt>
                <c:pt idx="27">
                  <c:v>7.1999999999999993</c:v>
                </c:pt>
                <c:pt idx="33">
                  <c:v>8.31</c:v>
                </c:pt>
                <c:pt idx="34">
                  <c:v>6.76</c:v>
                </c:pt>
                <c:pt idx="35">
                  <c:v>5.4</c:v>
                </c:pt>
                <c:pt idx="36">
                  <c:v>5.65</c:v>
                </c:pt>
                <c:pt idx="37">
                  <c:v>6.38</c:v>
                </c:pt>
                <c:pt idx="38">
                  <c:v>7.3599999999999994</c:v>
                </c:pt>
                <c:pt idx="42">
                  <c:v>7.57</c:v>
                </c:pt>
                <c:pt idx="43">
                  <c:v>7.05</c:v>
                </c:pt>
                <c:pt idx="44">
                  <c:v>3.6100000000000003</c:v>
                </c:pt>
                <c:pt idx="45">
                  <c:v>3.4299999999999997</c:v>
                </c:pt>
                <c:pt idx="47">
                  <c:v>3.49</c:v>
                </c:pt>
                <c:pt idx="48">
                  <c:v>4.24</c:v>
                </c:pt>
                <c:pt idx="49">
                  <c:v>5.32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2D-4CA0-9685-BBA9819D37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54144"/>
        <c:axId val="1"/>
      </c:lineChart>
      <c:catAx>
        <c:axId val="71835414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4"/>
        <c:noMultiLvlLbl val="0"/>
      </c:catAx>
      <c:valAx>
        <c:axId val="1"/>
        <c:scaling>
          <c:orientation val="maxMin"/>
          <c:max val="10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541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Magdalena Obando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Graficos'!$H$18:$S$18</c:f>
              <c:numCache>
                <c:formatCode>General</c:formatCode>
                <c:ptCount val="12"/>
                <c:pt idx="0">
                  <c:v>5.49</c:v>
                </c:pt>
                <c:pt idx="1">
                  <c:v>6.01</c:v>
                </c:pt>
                <c:pt idx="2">
                  <c:v>6.34</c:v>
                </c:pt>
                <c:pt idx="3">
                  <c:v>6.82</c:v>
                </c:pt>
                <c:pt idx="4">
                  <c:v>7.04</c:v>
                </c:pt>
                <c:pt idx="5">
                  <c:v>6.39</c:v>
                </c:pt>
                <c:pt idx="6">
                  <c:v>6.04</c:v>
                </c:pt>
                <c:pt idx="7">
                  <c:v>5.57</c:v>
                </c:pt>
                <c:pt idx="8">
                  <c:v>3.47</c:v>
                </c:pt>
                <c:pt idx="9">
                  <c:v>3.3200000000000003</c:v>
                </c:pt>
                <c:pt idx="10">
                  <c:v>3.4000000000000004</c:v>
                </c:pt>
                <c:pt idx="11">
                  <c:v>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1A-413A-A54E-52E0C5435474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Graficos'!$T$20:$AE$20</c:f>
              <c:numCache>
                <c:formatCode>General</c:formatCode>
                <c:ptCount val="12"/>
                <c:pt idx="0">
                  <c:v>5.16</c:v>
                </c:pt>
                <c:pt idx="1">
                  <c:v>5.92</c:v>
                </c:pt>
                <c:pt idx="3">
                  <c:v>6.98</c:v>
                </c:pt>
                <c:pt idx="4">
                  <c:v>7.58</c:v>
                </c:pt>
                <c:pt idx="8">
                  <c:v>6.15</c:v>
                </c:pt>
                <c:pt idx="9">
                  <c:v>3.51</c:v>
                </c:pt>
                <c:pt idx="10">
                  <c:v>3.26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1A-413A-A54E-52E0C5435474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Graficos'!$AF$20:$AQ$20</c:f>
              <c:numCache>
                <c:formatCode>General</c:formatCode>
                <c:ptCount val="12"/>
                <c:pt idx="0">
                  <c:v>5.29</c:v>
                </c:pt>
                <c:pt idx="1">
                  <c:v>6.0200000000000005</c:v>
                </c:pt>
                <c:pt idx="2">
                  <c:v>6.47</c:v>
                </c:pt>
                <c:pt idx="3">
                  <c:v>7.1999999999999993</c:v>
                </c:pt>
                <c:pt idx="9">
                  <c:v>8.31</c:v>
                </c:pt>
                <c:pt idx="10">
                  <c:v>6.76</c:v>
                </c:pt>
                <c:pt idx="11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1A-413A-A54E-52E0C5435474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Graficos'!$AR$20:$BC$20</c:f>
              <c:numCache>
                <c:formatCode>General</c:formatCode>
                <c:ptCount val="12"/>
                <c:pt idx="0">
                  <c:v>5.65</c:v>
                </c:pt>
                <c:pt idx="1">
                  <c:v>6.38</c:v>
                </c:pt>
                <c:pt idx="2">
                  <c:v>7.3599999999999994</c:v>
                </c:pt>
                <c:pt idx="6">
                  <c:v>7.57</c:v>
                </c:pt>
                <c:pt idx="7">
                  <c:v>7.05</c:v>
                </c:pt>
                <c:pt idx="8">
                  <c:v>3.6100000000000003</c:v>
                </c:pt>
                <c:pt idx="9">
                  <c:v>3.4299999999999997</c:v>
                </c:pt>
                <c:pt idx="11">
                  <c:v>3.49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1A-413A-A54E-52E0C5435474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Graficos'!$BD$20:$BE$20</c:f>
              <c:numCache>
                <c:formatCode>General</c:formatCode>
                <c:ptCount val="2"/>
                <c:pt idx="0">
                  <c:v>4.24</c:v>
                </c:pt>
                <c:pt idx="1">
                  <c:v>5.32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91A-413A-A54E-52E0C5435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44576"/>
        <c:axId val="1"/>
      </c:lineChart>
      <c:catAx>
        <c:axId val="718344576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0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4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615471922558538"/>
          <c:y val="0.34256128018599746"/>
          <c:w val="0.12681934508706161"/>
          <c:h val="0.3737031486981082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Lomas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Graficos'!$H$21:$EY$21</c:f>
              <c:numCache>
                <c:formatCode>General</c:formatCode>
                <c:ptCount val="148"/>
                <c:pt idx="0">
                  <c:v>1.18</c:v>
                </c:pt>
                <c:pt idx="5">
                  <c:v>0.95</c:v>
                </c:pt>
                <c:pt idx="7">
                  <c:v>0.60000000000000009</c:v>
                </c:pt>
                <c:pt idx="8">
                  <c:v>0.71</c:v>
                </c:pt>
                <c:pt idx="9">
                  <c:v>0.64000000000000012</c:v>
                </c:pt>
                <c:pt idx="10">
                  <c:v>0.74</c:v>
                </c:pt>
                <c:pt idx="12">
                  <c:v>1.1599999999999999</c:v>
                </c:pt>
                <c:pt idx="13">
                  <c:v>1.26</c:v>
                </c:pt>
                <c:pt idx="15">
                  <c:v>5.98</c:v>
                </c:pt>
                <c:pt idx="16">
                  <c:v>2.4800000000000004</c:v>
                </c:pt>
                <c:pt idx="19">
                  <c:v>4.13</c:v>
                </c:pt>
                <c:pt idx="21">
                  <c:v>4.6400000000000006</c:v>
                </c:pt>
                <c:pt idx="22">
                  <c:v>0.82000000000000006</c:v>
                </c:pt>
                <c:pt idx="24">
                  <c:v>1.2100000000000002</c:v>
                </c:pt>
                <c:pt idx="26">
                  <c:v>1.99</c:v>
                </c:pt>
                <c:pt idx="27">
                  <c:v>2.4699999999999998</c:v>
                </c:pt>
                <c:pt idx="31">
                  <c:v>3.6400000000000006</c:v>
                </c:pt>
                <c:pt idx="32">
                  <c:v>3.8100000000000005</c:v>
                </c:pt>
                <c:pt idx="33">
                  <c:v>3.04</c:v>
                </c:pt>
                <c:pt idx="37">
                  <c:v>2.5700000000000003</c:v>
                </c:pt>
                <c:pt idx="39">
                  <c:v>3.45</c:v>
                </c:pt>
                <c:pt idx="40">
                  <c:v>3.5600000000000005</c:v>
                </c:pt>
                <c:pt idx="41">
                  <c:v>3.25</c:v>
                </c:pt>
                <c:pt idx="42">
                  <c:v>2.8900000000000006</c:v>
                </c:pt>
                <c:pt idx="43">
                  <c:v>2.5200000000000005</c:v>
                </c:pt>
                <c:pt idx="44">
                  <c:v>0.92000000000000015</c:v>
                </c:pt>
                <c:pt idx="45" formatCode="0.00">
                  <c:v>0.66000000000000014</c:v>
                </c:pt>
                <c:pt idx="47" formatCode="0.00">
                  <c:v>0.69000000000000017</c:v>
                </c:pt>
                <c:pt idx="48" formatCode="0.00">
                  <c:v>1.1399999999999999</c:v>
                </c:pt>
                <c:pt idx="49" formatCode="0.00">
                  <c:v>1.32</c:v>
                </c:pt>
                <c:pt idx="50" formatCode="0.00">
                  <c:v>1.7900000000000003</c:v>
                </c:pt>
                <c:pt idx="51" formatCode="0.00">
                  <c:v>2.2300000000000004</c:v>
                </c:pt>
                <c:pt idx="52" formatCode="0.00">
                  <c:v>1.95</c:v>
                </c:pt>
                <c:pt idx="53" formatCode="0.00">
                  <c:v>0.57000000000000006</c:v>
                </c:pt>
                <c:pt idx="54" formatCode="0.00">
                  <c:v>0.82000000000000006</c:v>
                </c:pt>
                <c:pt idx="55" formatCode="0.00">
                  <c:v>0.8600000000000001</c:v>
                </c:pt>
                <c:pt idx="56" formatCode="0.00">
                  <c:v>0.56000000000000005</c:v>
                </c:pt>
                <c:pt idx="58" formatCode="0.00">
                  <c:v>2.0000000000000018E-2</c:v>
                </c:pt>
                <c:pt idx="59" formatCode="0.00">
                  <c:v>0.9800000000000002</c:v>
                </c:pt>
                <c:pt idx="60" formatCode="0.00">
                  <c:v>1.1399999999999999</c:v>
                </c:pt>
                <c:pt idx="61" formatCode="0.00">
                  <c:v>1.28</c:v>
                </c:pt>
                <c:pt idx="62">
                  <c:v>1.3800000000000001</c:v>
                </c:pt>
                <c:pt idx="63">
                  <c:v>1.8499999999999999</c:v>
                </c:pt>
                <c:pt idx="64">
                  <c:v>1.59</c:v>
                </c:pt>
                <c:pt idx="65">
                  <c:v>0.92000000000000015</c:v>
                </c:pt>
                <c:pt idx="66">
                  <c:v>1.1399999999999999</c:v>
                </c:pt>
                <c:pt idx="67">
                  <c:v>1.1500000000000001</c:v>
                </c:pt>
                <c:pt idx="68">
                  <c:v>1.0799999999999998</c:v>
                </c:pt>
                <c:pt idx="69">
                  <c:v>0.63000000000000012</c:v>
                </c:pt>
                <c:pt idx="70">
                  <c:v>0.92000000000000015</c:v>
                </c:pt>
                <c:pt idx="71">
                  <c:v>1.0999999999999999</c:v>
                </c:pt>
                <c:pt idx="72">
                  <c:v>1.28</c:v>
                </c:pt>
                <c:pt idx="73">
                  <c:v>1.34</c:v>
                </c:pt>
                <c:pt idx="74">
                  <c:v>1.9200000000000002</c:v>
                </c:pt>
                <c:pt idx="75">
                  <c:v>2.8900000000000006</c:v>
                </c:pt>
                <c:pt idx="76">
                  <c:v>1.49</c:v>
                </c:pt>
                <c:pt idx="77">
                  <c:v>1.0999999999999999</c:v>
                </c:pt>
                <c:pt idx="78">
                  <c:v>1.5000000000000002</c:v>
                </c:pt>
                <c:pt idx="80">
                  <c:v>0.42000000000000015</c:v>
                </c:pt>
                <c:pt idx="81">
                  <c:v>0.56000000000000005</c:v>
                </c:pt>
                <c:pt idx="82">
                  <c:v>0.9800000000000002</c:v>
                </c:pt>
                <c:pt idx="83">
                  <c:v>1.0999999999999999</c:v>
                </c:pt>
                <c:pt idx="84">
                  <c:v>1.2700000000000002</c:v>
                </c:pt>
                <c:pt idx="85">
                  <c:v>1.51</c:v>
                </c:pt>
                <c:pt idx="86">
                  <c:v>0.99</c:v>
                </c:pt>
                <c:pt idx="87">
                  <c:v>2.2700000000000005</c:v>
                </c:pt>
                <c:pt idx="88">
                  <c:v>2.57</c:v>
                </c:pt>
                <c:pt idx="89">
                  <c:v>0.90999999999999992</c:v>
                </c:pt>
                <c:pt idx="90">
                  <c:v>0.92999999999999994</c:v>
                </c:pt>
                <c:pt idx="91">
                  <c:v>0.90000000000000013</c:v>
                </c:pt>
                <c:pt idx="92">
                  <c:v>0.17000000000000148</c:v>
                </c:pt>
                <c:pt idx="93">
                  <c:v>5.58</c:v>
                </c:pt>
                <c:pt idx="94">
                  <c:v>0.22999999999999998</c:v>
                </c:pt>
                <c:pt idx="95">
                  <c:v>0.81</c:v>
                </c:pt>
                <c:pt idx="96">
                  <c:v>1.0999999999999999</c:v>
                </c:pt>
                <c:pt idx="97">
                  <c:v>1.24</c:v>
                </c:pt>
                <c:pt idx="98">
                  <c:v>1.2900000000000003</c:v>
                </c:pt>
                <c:pt idx="99">
                  <c:v>1.2900000000000003</c:v>
                </c:pt>
                <c:pt idx="100">
                  <c:v>1.76</c:v>
                </c:pt>
                <c:pt idx="101">
                  <c:v>1.49</c:v>
                </c:pt>
                <c:pt idx="102">
                  <c:v>1.2700000000000002</c:v>
                </c:pt>
                <c:pt idx="103">
                  <c:v>0.29000000000000004</c:v>
                </c:pt>
                <c:pt idx="104">
                  <c:v>0.81</c:v>
                </c:pt>
                <c:pt idx="105">
                  <c:v>0.64000000000000012</c:v>
                </c:pt>
                <c:pt idx="106">
                  <c:v>0.90000000000000013</c:v>
                </c:pt>
                <c:pt idx="107">
                  <c:v>1.07</c:v>
                </c:pt>
                <c:pt idx="109">
                  <c:v>1.5799999999999998</c:v>
                </c:pt>
                <c:pt idx="110">
                  <c:v>1.93</c:v>
                </c:pt>
                <c:pt idx="111">
                  <c:v>2.1799999999999997</c:v>
                </c:pt>
                <c:pt idx="112">
                  <c:v>1.8</c:v>
                </c:pt>
                <c:pt idx="113">
                  <c:v>0.77</c:v>
                </c:pt>
                <c:pt idx="114">
                  <c:v>0.60000000000000009</c:v>
                </c:pt>
                <c:pt idx="115">
                  <c:v>-0.84999999999999987</c:v>
                </c:pt>
                <c:pt idx="116">
                  <c:v>0.55000000000000004</c:v>
                </c:pt>
                <c:pt idx="117">
                  <c:v>0.69000000000000017</c:v>
                </c:pt>
                <c:pt idx="118">
                  <c:v>0.8</c:v>
                </c:pt>
                <c:pt idx="119">
                  <c:v>0.8600000000000001</c:v>
                </c:pt>
                <c:pt idx="120">
                  <c:v>1.05</c:v>
                </c:pt>
                <c:pt idx="121">
                  <c:v>1.1500000000000001</c:v>
                </c:pt>
                <c:pt idx="123">
                  <c:v>1.4400000000000002</c:v>
                </c:pt>
                <c:pt idx="124">
                  <c:v>1.86</c:v>
                </c:pt>
                <c:pt idx="125">
                  <c:v>1.22</c:v>
                </c:pt>
                <c:pt idx="126">
                  <c:v>1.22</c:v>
                </c:pt>
                <c:pt idx="127">
                  <c:v>0.55000000000000004</c:v>
                </c:pt>
                <c:pt idx="128">
                  <c:v>0.72</c:v>
                </c:pt>
                <c:pt idx="129">
                  <c:v>0.33000000000000007</c:v>
                </c:pt>
                <c:pt idx="130">
                  <c:v>0.67000000000000015</c:v>
                </c:pt>
                <c:pt idx="131">
                  <c:v>0.86999999999999988</c:v>
                </c:pt>
                <c:pt idx="132">
                  <c:v>1.0999999999999999</c:v>
                </c:pt>
                <c:pt idx="133">
                  <c:v>1.1599999999999999</c:v>
                </c:pt>
                <c:pt idx="134">
                  <c:v>1.32</c:v>
                </c:pt>
                <c:pt idx="135">
                  <c:v>1.8499999999999999</c:v>
                </c:pt>
                <c:pt idx="136">
                  <c:v>1.66</c:v>
                </c:pt>
                <c:pt idx="137">
                  <c:v>0.29000000000000004</c:v>
                </c:pt>
                <c:pt idx="138">
                  <c:v>0.56000000000000005</c:v>
                </c:pt>
                <c:pt idx="139">
                  <c:v>0.72</c:v>
                </c:pt>
                <c:pt idx="140">
                  <c:v>0.12000000000000011</c:v>
                </c:pt>
                <c:pt idx="141">
                  <c:v>0.53</c:v>
                </c:pt>
                <c:pt idx="142">
                  <c:v>0.29000000000000004</c:v>
                </c:pt>
                <c:pt idx="143">
                  <c:v>0.74</c:v>
                </c:pt>
                <c:pt idx="144">
                  <c:v>0.88000000000000012</c:v>
                </c:pt>
                <c:pt idx="145">
                  <c:v>0.97</c:v>
                </c:pt>
                <c:pt idx="146">
                  <c:v>1.0999999999999999</c:v>
                </c:pt>
                <c:pt idx="147">
                  <c:v>1.39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D4-47B8-BF7D-D42134D7A40F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Graficos'!$H$22:$EY$22</c:f>
              <c:numCache>
                <c:formatCode>General</c:formatCode>
                <c:ptCount val="148"/>
                <c:pt idx="1">
                  <c:v>5.2600000000000007</c:v>
                </c:pt>
                <c:pt idx="2">
                  <c:v>5.66</c:v>
                </c:pt>
                <c:pt idx="3">
                  <c:v>6.16</c:v>
                </c:pt>
                <c:pt idx="4">
                  <c:v>5.82</c:v>
                </c:pt>
                <c:pt idx="6">
                  <c:v>4.66</c:v>
                </c:pt>
                <c:pt idx="11">
                  <c:v>4.82</c:v>
                </c:pt>
                <c:pt idx="17">
                  <c:v>6.3900000000000006</c:v>
                </c:pt>
                <c:pt idx="18">
                  <c:v>6.7600000000000007</c:v>
                </c:pt>
                <c:pt idx="20">
                  <c:v>4.32</c:v>
                </c:pt>
                <c:pt idx="25">
                  <c:v>5.7</c:v>
                </c:pt>
                <c:pt idx="28">
                  <c:v>9.08</c:v>
                </c:pt>
                <c:pt idx="29">
                  <c:v>7.1400000000000006</c:v>
                </c:pt>
                <c:pt idx="30">
                  <c:v>7.33</c:v>
                </c:pt>
                <c:pt idx="34">
                  <c:v>5.73</c:v>
                </c:pt>
                <c:pt idx="35">
                  <c:v>6.38</c:v>
                </c:pt>
                <c:pt idx="36">
                  <c:v>5.9300000000000006</c:v>
                </c:pt>
                <c:pt idx="38">
                  <c:v>7.2200000000000006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D4-47B8-BF7D-D42134D7A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55392"/>
        <c:axId val="1"/>
      </c:lineChart>
      <c:catAx>
        <c:axId val="71835539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553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Lomas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Graficos'!$H$21:$S$21</c:f>
              <c:numCache>
                <c:formatCode>General</c:formatCode>
                <c:ptCount val="12"/>
                <c:pt idx="0">
                  <c:v>1.18</c:v>
                </c:pt>
                <c:pt idx="5">
                  <c:v>0.95</c:v>
                </c:pt>
                <c:pt idx="7">
                  <c:v>0.60000000000000009</c:v>
                </c:pt>
                <c:pt idx="8">
                  <c:v>0.71</c:v>
                </c:pt>
                <c:pt idx="9">
                  <c:v>0.64000000000000012</c:v>
                </c:pt>
                <c:pt idx="10">
                  <c:v>0.74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74-4DBC-9ACB-4F675406D0F9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Graficos'!$T$21:$AE$21</c:f>
              <c:numCache>
                <c:formatCode>General</c:formatCode>
                <c:ptCount val="12"/>
                <c:pt idx="0">
                  <c:v>1.1599999999999999</c:v>
                </c:pt>
                <c:pt idx="1">
                  <c:v>1.26</c:v>
                </c:pt>
                <c:pt idx="3">
                  <c:v>5.98</c:v>
                </c:pt>
                <c:pt idx="4">
                  <c:v>2.4800000000000004</c:v>
                </c:pt>
                <c:pt idx="7">
                  <c:v>4.13</c:v>
                </c:pt>
                <c:pt idx="9">
                  <c:v>4.6400000000000006</c:v>
                </c:pt>
                <c:pt idx="10">
                  <c:v>0.82000000000000006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74-4DBC-9ACB-4F675406D0F9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Graficos'!$AF$21:$AQ$21</c:f>
              <c:numCache>
                <c:formatCode>General</c:formatCode>
                <c:ptCount val="12"/>
                <c:pt idx="0">
                  <c:v>1.2100000000000002</c:v>
                </c:pt>
                <c:pt idx="2">
                  <c:v>1.99</c:v>
                </c:pt>
                <c:pt idx="3">
                  <c:v>2.4699999999999998</c:v>
                </c:pt>
                <c:pt idx="7">
                  <c:v>3.6400000000000006</c:v>
                </c:pt>
                <c:pt idx="8">
                  <c:v>3.8100000000000005</c:v>
                </c:pt>
                <c:pt idx="9">
                  <c:v>3.04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74-4DBC-9ACB-4F675406D0F9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Graficos'!$AR$21:$BC$21</c:f>
              <c:numCache>
                <c:formatCode>General</c:formatCode>
                <c:ptCount val="12"/>
                <c:pt idx="1">
                  <c:v>2.5700000000000003</c:v>
                </c:pt>
                <c:pt idx="3">
                  <c:v>3.45</c:v>
                </c:pt>
                <c:pt idx="4">
                  <c:v>3.5600000000000005</c:v>
                </c:pt>
                <c:pt idx="5">
                  <c:v>3.25</c:v>
                </c:pt>
                <c:pt idx="6">
                  <c:v>2.8900000000000006</c:v>
                </c:pt>
                <c:pt idx="7">
                  <c:v>2.5200000000000005</c:v>
                </c:pt>
                <c:pt idx="8">
                  <c:v>0.92000000000000015</c:v>
                </c:pt>
                <c:pt idx="9" formatCode="0.00">
                  <c:v>0.66000000000000014</c:v>
                </c:pt>
                <c:pt idx="11" formatCode="0.00">
                  <c:v>0.69000000000000017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74-4DBC-9ACB-4F675406D0F9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Graficos'!$BD$21:$BO$21</c:f>
              <c:numCache>
                <c:formatCode>0.00</c:formatCode>
                <c:ptCount val="12"/>
                <c:pt idx="0">
                  <c:v>1.1399999999999999</c:v>
                </c:pt>
                <c:pt idx="1">
                  <c:v>1.32</c:v>
                </c:pt>
                <c:pt idx="2">
                  <c:v>1.7900000000000003</c:v>
                </c:pt>
                <c:pt idx="3">
                  <c:v>2.2300000000000004</c:v>
                </c:pt>
                <c:pt idx="4">
                  <c:v>1.95</c:v>
                </c:pt>
                <c:pt idx="5">
                  <c:v>0.57000000000000006</c:v>
                </c:pt>
                <c:pt idx="6">
                  <c:v>0.82000000000000006</c:v>
                </c:pt>
                <c:pt idx="7">
                  <c:v>0.8600000000000001</c:v>
                </c:pt>
                <c:pt idx="8">
                  <c:v>0.56000000000000005</c:v>
                </c:pt>
                <c:pt idx="10">
                  <c:v>2.0000000000000018E-2</c:v>
                </c:pt>
                <c:pt idx="11">
                  <c:v>0.9800000000000002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74-4DBC-9ACB-4F675406D0F9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Graficos'!$BP$21:$CA$21</c:f>
              <c:numCache>
                <c:formatCode>0.00</c:formatCode>
                <c:ptCount val="12"/>
                <c:pt idx="0">
                  <c:v>1.1399999999999999</c:v>
                </c:pt>
                <c:pt idx="1">
                  <c:v>1.28</c:v>
                </c:pt>
                <c:pt idx="2" formatCode="General">
                  <c:v>1.3800000000000001</c:v>
                </c:pt>
                <c:pt idx="3" formatCode="General">
                  <c:v>1.8499999999999999</c:v>
                </c:pt>
                <c:pt idx="4" formatCode="General">
                  <c:v>1.59</c:v>
                </c:pt>
                <c:pt idx="5" formatCode="General">
                  <c:v>0.92000000000000015</c:v>
                </c:pt>
                <c:pt idx="6" formatCode="General">
                  <c:v>1.1399999999999999</c:v>
                </c:pt>
                <c:pt idx="7" formatCode="General">
                  <c:v>1.1500000000000001</c:v>
                </c:pt>
                <c:pt idx="8" formatCode="General">
                  <c:v>1.0799999999999998</c:v>
                </c:pt>
                <c:pt idx="9" formatCode="General">
                  <c:v>0.63000000000000012</c:v>
                </c:pt>
                <c:pt idx="10" formatCode="General">
                  <c:v>0.92000000000000015</c:v>
                </c:pt>
                <c:pt idx="11" formatCode="General">
                  <c:v>1.0999999999999999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74-4DBC-9ACB-4F675406D0F9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Graficos'!$CB$21:$CM$21</c:f>
              <c:numCache>
                <c:formatCode>General</c:formatCode>
                <c:ptCount val="12"/>
                <c:pt idx="0">
                  <c:v>1.28</c:v>
                </c:pt>
                <c:pt idx="1">
                  <c:v>1.34</c:v>
                </c:pt>
                <c:pt idx="2">
                  <c:v>1.9200000000000002</c:v>
                </c:pt>
                <c:pt idx="3">
                  <c:v>2.8900000000000006</c:v>
                </c:pt>
                <c:pt idx="4">
                  <c:v>1.49</c:v>
                </c:pt>
                <c:pt idx="5">
                  <c:v>1.0999999999999999</c:v>
                </c:pt>
                <c:pt idx="6">
                  <c:v>1.5000000000000002</c:v>
                </c:pt>
                <c:pt idx="8">
                  <c:v>0.42000000000000015</c:v>
                </c:pt>
                <c:pt idx="9">
                  <c:v>0.56000000000000005</c:v>
                </c:pt>
                <c:pt idx="10">
                  <c:v>0.9800000000000002</c:v>
                </c:pt>
                <c:pt idx="11">
                  <c:v>1.0999999999999999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174-4DBC-9ACB-4F675406D0F9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Graficos'!$CN$21:$CY$21</c:f>
              <c:numCache>
                <c:formatCode>General</c:formatCode>
                <c:ptCount val="12"/>
                <c:pt idx="0">
                  <c:v>1.2700000000000002</c:v>
                </c:pt>
                <c:pt idx="1">
                  <c:v>1.51</c:v>
                </c:pt>
                <c:pt idx="2">
                  <c:v>0.99</c:v>
                </c:pt>
                <c:pt idx="3">
                  <c:v>2.2700000000000005</c:v>
                </c:pt>
                <c:pt idx="4">
                  <c:v>2.57</c:v>
                </c:pt>
                <c:pt idx="5">
                  <c:v>0.90999999999999992</c:v>
                </c:pt>
                <c:pt idx="6">
                  <c:v>0.92999999999999994</c:v>
                </c:pt>
                <c:pt idx="7">
                  <c:v>0.90000000000000013</c:v>
                </c:pt>
                <c:pt idx="8">
                  <c:v>0.17000000000000148</c:v>
                </c:pt>
                <c:pt idx="9">
                  <c:v>5.58</c:v>
                </c:pt>
                <c:pt idx="10">
                  <c:v>0.22999999999999998</c:v>
                </c:pt>
                <c:pt idx="11">
                  <c:v>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174-4DBC-9ACB-4F675406D0F9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Graficos'!$CZ$21:$DK$21</c:f>
              <c:numCache>
                <c:formatCode>General</c:formatCode>
                <c:ptCount val="12"/>
                <c:pt idx="0">
                  <c:v>1.0999999999999999</c:v>
                </c:pt>
                <c:pt idx="1">
                  <c:v>1.24</c:v>
                </c:pt>
                <c:pt idx="2">
                  <c:v>1.2900000000000003</c:v>
                </c:pt>
                <c:pt idx="3">
                  <c:v>1.2900000000000003</c:v>
                </c:pt>
                <c:pt idx="4">
                  <c:v>1.76</c:v>
                </c:pt>
                <c:pt idx="5">
                  <c:v>1.49</c:v>
                </c:pt>
                <c:pt idx="6">
                  <c:v>1.2700000000000002</c:v>
                </c:pt>
                <c:pt idx="7">
                  <c:v>0.29000000000000004</c:v>
                </c:pt>
                <c:pt idx="8">
                  <c:v>0.81</c:v>
                </c:pt>
                <c:pt idx="9">
                  <c:v>0.64000000000000012</c:v>
                </c:pt>
                <c:pt idx="10">
                  <c:v>0.90000000000000013</c:v>
                </c:pt>
                <c:pt idx="11">
                  <c:v>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174-4DBC-9ACB-4F675406D0F9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Graficos'!$DL$21:$DW$21</c:f>
              <c:numCache>
                <c:formatCode>General</c:formatCode>
                <c:ptCount val="12"/>
                <c:pt idx="1">
                  <c:v>1.5799999999999998</c:v>
                </c:pt>
                <c:pt idx="2">
                  <c:v>1.93</c:v>
                </c:pt>
                <c:pt idx="3">
                  <c:v>2.1799999999999997</c:v>
                </c:pt>
                <c:pt idx="4">
                  <c:v>1.8</c:v>
                </c:pt>
                <c:pt idx="5">
                  <c:v>0.77</c:v>
                </c:pt>
                <c:pt idx="6">
                  <c:v>0.60000000000000009</c:v>
                </c:pt>
                <c:pt idx="7">
                  <c:v>-0.84999999999999987</c:v>
                </c:pt>
                <c:pt idx="8">
                  <c:v>0.55000000000000004</c:v>
                </c:pt>
                <c:pt idx="9">
                  <c:v>0.69000000000000017</c:v>
                </c:pt>
                <c:pt idx="10">
                  <c:v>0.8</c:v>
                </c:pt>
                <c:pt idx="11">
                  <c:v>0.8600000000000001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174-4DBC-9ACB-4F675406D0F9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Graficos'!$DX$21:$EI$21</c:f>
              <c:numCache>
                <c:formatCode>General</c:formatCode>
                <c:ptCount val="12"/>
                <c:pt idx="0">
                  <c:v>1.05</c:v>
                </c:pt>
                <c:pt idx="1">
                  <c:v>1.1500000000000001</c:v>
                </c:pt>
                <c:pt idx="3">
                  <c:v>1.4400000000000002</c:v>
                </c:pt>
                <c:pt idx="4">
                  <c:v>1.86</c:v>
                </c:pt>
                <c:pt idx="5">
                  <c:v>1.22</c:v>
                </c:pt>
                <c:pt idx="6">
                  <c:v>1.22</c:v>
                </c:pt>
                <c:pt idx="7">
                  <c:v>0.55000000000000004</c:v>
                </c:pt>
                <c:pt idx="8">
                  <c:v>0.72</c:v>
                </c:pt>
                <c:pt idx="9">
                  <c:v>0.33000000000000007</c:v>
                </c:pt>
                <c:pt idx="10">
                  <c:v>0.67000000000000015</c:v>
                </c:pt>
                <c:pt idx="11">
                  <c:v>0.86999999999999988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E4-4AD6-B909-5B65A127F26F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Graficos'!$EJ$21:$EU$21</c:f>
              <c:numCache>
                <c:formatCode>General</c:formatCode>
                <c:ptCount val="12"/>
                <c:pt idx="0">
                  <c:v>1.0999999999999999</c:v>
                </c:pt>
                <c:pt idx="1">
                  <c:v>1.1599999999999999</c:v>
                </c:pt>
                <c:pt idx="2">
                  <c:v>1.32</c:v>
                </c:pt>
                <c:pt idx="3">
                  <c:v>1.8499999999999999</c:v>
                </c:pt>
                <c:pt idx="4">
                  <c:v>1.66</c:v>
                </c:pt>
                <c:pt idx="5">
                  <c:v>0.29000000000000004</c:v>
                </c:pt>
                <c:pt idx="6">
                  <c:v>0.56000000000000005</c:v>
                </c:pt>
                <c:pt idx="7">
                  <c:v>0.72</c:v>
                </c:pt>
                <c:pt idx="8">
                  <c:v>0.12000000000000011</c:v>
                </c:pt>
                <c:pt idx="9">
                  <c:v>0.53</c:v>
                </c:pt>
                <c:pt idx="10">
                  <c:v>0.29000000000000004</c:v>
                </c:pt>
                <c:pt idx="11">
                  <c:v>0.74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8E-4FAC-A562-751017F29DD3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Graficos'!$EV$21:$FG$21</c:f>
              <c:numCache>
                <c:formatCode>General</c:formatCode>
                <c:ptCount val="12"/>
                <c:pt idx="0">
                  <c:v>0.88000000000000012</c:v>
                </c:pt>
                <c:pt idx="1">
                  <c:v>0.97</c:v>
                </c:pt>
                <c:pt idx="2">
                  <c:v>1.0999999999999999</c:v>
                </c:pt>
                <c:pt idx="3">
                  <c:v>1.39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DA-41AF-8EC1-C1C713A00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47904"/>
        <c:axId val="1"/>
      </c:lineChart>
      <c:catAx>
        <c:axId val="71834790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479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407571714658325"/>
          <c:y val="0.12758620689655173"/>
          <c:w val="0.1295079695079695"/>
          <c:h val="0.84902561317766334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José Catalino Jaén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Graficos'!$H$23:$EY$23</c:f>
              <c:numCache>
                <c:formatCode>General</c:formatCode>
                <c:ptCount val="148"/>
                <c:pt idx="0">
                  <c:v>5.05</c:v>
                </c:pt>
                <c:pt idx="1">
                  <c:v>5.69</c:v>
                </c:pt>
                <c:pt idx="2">
                  <c:v>7.8500000000000005</c:v>
                </c:pt>
                <c:pt idx="3">
                  <c:v>6.38</c:v>
                </c:pt>
                <c:pt idx="4">
                  <c:v>5.76</c:v>
                </c:pt>
                <c:pt idx="5">
                  <c:v>4.4800000000000004</c:v>
                </c:pt>
                <c:pt idx="6">
                  <c:v>4.1900000000000004</c:v>
                </c:pt>
                <c:pt idx="7">
                  <c:v>3.6400000000000006</c:v>
                </c:pt>
                <c:pt idx="8">
                  <c:v>3.6000000000000005</c:v>
                </c:pt>
                <c:pt idx="9">
                  <c:v>3.5300000000000002</c:v>
                </c:pt>
                <c:pt idx="10">
                  <c:v>3.63</c:v>
                </c:pt>
                <c:pt idx="11">
                  <c:v>4.3500000000000005</c:v>
                </c:pt>
                <c:pt idx="12">
                  <c:v>4.67</c:v>
                </c:pt>
                <c:pt idx="13">
                  <c:v>5.22</c:v>
                </c:pt>
                <c:pt idx="15">
                  <c:v>6.26</c:v>
                </c:pt>
                <c:pt idx="16">
                  <c:v>6.63</c:v>
                </c:pt>
                <c:pt idx="17">
                  <c:v>6.65</c:v>
                </c:pt>
                <c:pt idx="18">
                  <c:v>6.97</c:v>
                </c:pt>
                <c:pt idx="19">
                  <c:v>8.1399999999999988</c:v>
                </c:pt>
                <c:pt idx="20">
                  <c:v>4.46</c:v>
                </c:pt>
                <c:pt idx="21">
                  <c:v>2.92</c:v>
                </c:pt>
                <c:pt idx="22">
                  <c:v>3.92</c:v>
                </c:pt>
                <c:pt idx="24">
                  <c:v>4.6900000000000004</c:v>
                </c:pt>
                <c:pt idx="25">
                  <c:v>5.3100000000000005</c:v>
                </c:pt>
                <c:pt idx="26">
                  <c:v>5.82</c:v>
                </c:pt>
                <c:pt idx="27">
                  <c:v>6.58</c:v>
                </c:pt>
                <c:pt idx="28">
                  <c:v>8.61</c:v>
                </c:pt>
                <c:pt idx="29">
                  <c:v>7.2700000000000005</c:v>
                </c:pt>
                <c:pt idx="30">
                  <c:v>7.7299999999999995</c:v>
                </c:pt>
                <c:pt idx="31">
                  <c:v>7.55</c:v>
                </c:pt>
                <c:pt idx="32">
                  <c:v>8.1399999999999988</c:v>
                </c:pt>
                <c:pt idx="33">
                  <c:v>6.01</c:v>
                </c:pt>
                <c:pt idx="34">
                  <c:v>5.36</c:v>
                </c:pt>
                <c:pt idx="35">
                  <c:v>5.8</c:v>
                </c:pt>
                <c:pt idx="36">
                  <c:v>6.0200000000000005</c:v>
                </c:pt>
                <c:pt idx="37">
                  <c:v>7.1000000000000005</c:v>
                </c:pt>
                <c:pt idx="38">
                  <c:v>8.6399999999999988</c:v>
                </c:pt>
                <c:pt idx="39">
                  <c:v>7.7500000000000009</c:v>
                </c:pt>
                <c:pt idx="40">
                  <c:v>8.4699999999999989</c:v>
                </c:pt>
                <c:pt idx="41">
                  <c:v>6.8900000000000006</c:v>
                </c:pt>
                <c:pt idx="42">
                  <c:v>6.74</c:v>
                </c:pt>
                <c:pt idx="43">
                  <c:v>6.95</c:v>
                </c:pt>
                <c:pt idx="44">
                  <c:v>4.4800000000000004</c:v>
                </c:pt>
                <c:pt idx="45">
                  <c:v>3.92</c:v>
                </c:pt>
                <c:pt idx="47">
                  <c:v>3.9699999999999998</c:v>
                </c:pt>
                <c:pt idx="48">
                  <c:v>4.6900000000000004</c:v>
                </c:pt>
                <c:pt idx="49">
                  <c:v>5.17</c:v>
                </c:pt>
                <c:pt idx="50">
                  <c:v>5.82</c:v>
                </c:pt>
                <c:pt idx="51">
                  <c:v>7.01</c:v>
                </c:pt>
                <c:pt idx="52">
                  <c:v>5.87</c:v>
                </c:pt>
                <c:pt idx="53">
                  <c:v>3.8200000000000003</c:v>
                </c:pt>
                <c:pt idx="54">
                  <c:v>4.17</c:v>
                </c:pt>
                <c:pt idx="55">
                  <c:v>4.17</c:v>
                </c:pt>
                <c:pt idx="56">
                  <c:v>3.0199999999999996</c:v>
                </c:pt>
                <c:pt idx="58">
                  <c:v>3.24</c:v>
                </c:pt>
                <c:pt idx="59">
                  <c:v>4.08</c:v>
                </c:pt>
                <c:pt idx="60">
                  <c:v>4.9800000000000004</c:v>
                </c:pt>
                <c:pt idx="61">
                  <c:v>5.03</c:v>
                </c:pt>
                <c:pt idx="62">
                  <c:v>5.51</c:v>
                </c:pt>
                <c:pt idx="63">
                  <c:v>5.9</c:v>
                </c:pt>
                <c:pt idx="64">
                  <c:v>5.9</c:v>
                </c:pt>
                <c:pt idx="65">
                  <c:v>4.66</c:v>
                </c:pt>
                <c:pt idx="66">
                  <c:v>4.91</c:v>
                </c:pt>
                <c:pt idx="67">
                  <c:v>4.71</c:v>
                </c:pt>
                <c:pt idx="68">
                  <c:v>4.4800000000000004</c:v>
                </c:pt>
                <c:pt idx="69">
                  <c:v>2.8499999999999996</c:v>
                </c:pt>
                <c:pt idx="70">
                  <c:v>3.9300000000000006</c:v>
                </c:pt>
                <c:pt idx="71">
                  <c:v>4.34</c:v>
                </c:pt>
                <c:pt idx="72">
                  <c:v>4.84</c:v>
                </c:pt>
                <c:pt idx="73">
                  <c:v>5.5</c:v>
                </c:pt>
                <c:pt idx="74">
                  <c:v>6.07</c:v>
                </c:pt>
                <c:pt idx="75">
                  <c:v>6.4</c:v>
                </c:pt>
                <c:pt idx="76">
                  <c:v>6.19</c:v>
                </c:pt>
                <c:pt idx="77">
                  <c:v>3.34</c:v>
                </c:pt>
                <c:pt idx="78">
                  <c:v>5.75</c:v>
                </c:pt>
                <c:pt idx="79">
                  <c:v>5.7</c:v>
                </c:pt>
                <c:pt idx="80">
                  <c:v>4.55</c:v>
                </c:pt>
                <c:pt idx="81">
                  <c:v>2.5599999999999996</c:v>
                </c:pt>
                <c:pt idx="82">
                  <c:v>3.7800000000000002</c:v>
                </c:pt>
                <c:pt idx="83">
                  <c:v>4.3500000000000005</c:v>
                </c:pt>
                <c:pt idx="84">
                  <c:v>4.88</c:v>
                </c:pt>
                <c:pt idx="85">
                  <c:v>5.41</c:v>
                </c:pt>
                <c:pt idx="86">
                  <c:v>6.3</c:v>
                </c:pt>
                <c:pt idx="87">
                  <c:v>6.45</c:v>
                </c:pt>
                <c:pt idx="88">
                  <c:v>6.97</c:v>
                </c:pt>
                <c:pt idx="89">
                  <c:v>4.76</c:v>
                </c:pt>
                <c:pt idx="90">
                  <c:v>4.51</c:v>
                </c:pt>
                <c:pt idx="91">
                  <c:v>4.47</c:v>
                </c:pt>
                <c:pt idx="93">
                  <c:v>3.08</c:v>
                </c:pt>
                <c:pt idx="94">
                  <c:v>1.7099999999999997</c:v>
                </c:pt>
                <c:pt idx="95">
                  <c:v>3.79</c:v>
                </c:pt>
                <c:pt idx="96">
                  <c:v>4.7</c:v>
                </c:pt>
                <c:pt idx="97">
                  <c:v>3.76</c:v>
                </c:pt>
                <c:pt idx="98">
                  <c:v>5.37</c:v>
                </c:pt>
                <c:pt idx="99">
                  <c:v>5.58</c:v>
                </c:pt>
                <c:pt idx="100">
                  <c:v>6.01</c:v>
                </c:pt>
                <c:pt idx="101">
                  <c:v>6.0200000000000005</c:v>
                </c:pt>
                <c:pt idx="102">
                  <c:v>4.66</c:v>
                </c:pt>
                <c:pt idx="103">
                  <c:v>3.8500000000000005</c:v>
                </c:pt>
                <c:pt idx="104">
                  <c:v>3.7</c:v>
                </c:pt>
                <c:pt idx="105">
                  <c:v>3.59</c:v>
                </c:pt>
                <c:pt idx="106">
                  <c:v>4.28</c:v>
                </c:pt>
                <c:pt idx="107">
                  <c:v>4.62</c:v>
                </c:pt>
                <c:pt idx="108">
                  <c:v>3.26</c:v>
                </c:pt>
                <c:pt idx="109">
                  <c:v>5.65</c:v>
                </c:pt>
                <c:pt idx="110">
                  <c:v>5.78</c:v>
                </c:pt>
                <c:pt idx="111">
                  <c:v>6.34</c:v>
                </c:pt>
                <c:pt idx="112">
                  <c:v>5.6720000000000006</c:v>
                </c:pt>
                <c:pt idx="113">
                  <c:v>3.45</c:v>
                </c:pt>
                <c:pt idx="114">
                  <c:v>3.1399999999999997</c:v>
                </c:pt>
                <c:pt idx="115">
                  <c:v>3.51</c:v>
                </c:pt>
                <c:pt idx="116">
                  <c:v>2.33</c:v>
                </c:pt>
                <c:pt idx="117">
                  <c:v>3.1799999999999997</c:v>
                </c:pt>
                <c:pt idx="118">
                  <c:v>2.9000000000000004</c:v>
                </c:pt>
                <c:pt idx="119">
                  <c:v>3.6900000000000004</c:v>
                </c:pt>
                <c:pt idx="120">
                  <c:v>4.67</c:v>
                </c:pt>
                <c:pt idx="121">
                  <c:v>4.7700000000000005</c:v>
                </c:pt>
                <c:pt idx="122">
                  <c:v>5.04</c:v>
                </c:pt>
                <c:pt idx="123">
                  <c:v>5.51</c:v>
                </c:pt>
                <c:pt idx="124">
                  <c:v>5.87</c:v>
                </c:pt>
                <c:pt idx="125">
                  <c:v>5.53</c:v>
                </c:pt>
                <c:pt idx="126">
                  <c:v>5.65</c:v>
                </c:pt>
                <c:pt idx="127">
                  <c:v>5.19</c:v>
                </c:pt>
                <c:pt idx="128">
                  <c:v>4.3500000000000005</c:v>
                </c:pt>
                <c:pt idx="129">
                  <c:v>3.2700000000000005</c:v>
                </c:pt>
                <c:pt idx="130">
                  <c:v>3.33</c:v>
                </c:pt>
                <c:pt idx="131">
                  <c:v>4.28</c:v>
                </c:pt>
                <c:pt idx="132">
                  <c:v>4.82</c:v>
                </c:pt>
                <c:pt idx="133">
                  <c:v>5.01</c:v>
                </c:pt>
                <c:pt idx="134">
                  <c:v>5.46</c:v>
                </c:pt>
                <c:pt idx="135">
                  <c:v>5.9300000000000006</c:v>
                </c:pt>
                <c:pt idx="136">
                  <c:v>5.95</c:v>
                </c:pt>
                <c:pt idx="137">
                  <c:v>2.2999999999999998</c:v>
                </c:pt>
                <c:pt idx="138">
                  <c:v>2.91</c:v>
                </c:pt>
                <c:pt idx="139">
                  <c:v>3.8500000000000005</c:v>
                </c:pt>
                <c:pt idx="140">
                  <c:v>2.88</c:v>
                </c:pt>
                <c:pt idx="141">
                  <c:v>3.33</c:v>
                </c:pt>
                <c:pt idx="142">
                  <c:v>2.67</c:v>
                </c:pt>
                <c:pt idx="143">
                  <c:v>3.88</c:v>
                </c:pt>
                <c:pt idx="144">
                  <c:v>4.5</c:v>
                </c:pt>
                <c:pt idx="145">
                  <c:v>4.74</c:v>
                </c:pt>
                <c:pt idx="146">
                  <c:v>5.1000000000000005</c:v>
                </c:pt>
                <c:pt idx="147">
                  <c:v>6.0200000000000005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3B-4845-BEE6-39A38588C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67456"/>
        <c:axId val="1"/>
      </c:lineChart>
      <c:catAx>
        <c:axId val="71836745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0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67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José Catalino Jaén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Graficos'!$H$23:$S$23</c:f>
              <c:numCache>
                <c:formatCode>General</c:formatCode>
                <c:ptCount val="12"/>
                <c:pt idx="0">
                  <c:v>5.05</c:v>
                </c:pt>
                <c:pt idx="1">
                  <c:v>5.69</c:v>
                </c:pt>
                <c:pt idx="2">
                  <c:v>7.8500000000000005</c:v>
                </c:pt>
                <c:pt idx="3">
                  <c:v>6.38</c:v>
                </c:pt>
                <c:pt idx="4">
                  <c:v>5.76</c:v>
                </c:pt>
                <c:pt idx="5">
                  <c:v>4.4800000000000004</c:v>
                </c:pt>
                <c:pt idx="6">
                  <c:v>4.1900000000000004</c:v>
                </c:pt>
                <c:pt idx="7">
                  <c:v>3.6400000000000006</c:v>
                </c:pt>
                <c:pt idx="8">
                  <c:v>3.6000000000000005</c:v>
                </c:pt>
                <c:pt idx="9">
                  <c:v>3.5300000000000002</c:v>
                </c:pt>
                <c:pt idx="10">
                  <c:v>3.63</c:v>
                </c:pt>
                <c:pt idx="11">
                  <c:v>4.3500000000000005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6C-452B-8321-B42263BF128D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Graficos'!$T$23:$AE$23</c:f>
              <c:numCache>
                <c:formatCode>General</c:formatCode>
                <c:ptCount val="12"/>
                <c:pt idx="0">
                  <c:v>4.67</c:v>
                </c:pt>
                <c:pt idx="1">
                  <c:v>5.22</c:v>
                </c:pt>
                <c:pt idx="3">
                  <c:v>6.26</c:v>
                </c:pt>
                <c:pt idx="4">
                  <c:v>6.63</c:v>
                </c:pt>
                <c:pt idx="5">
                  <c:v>6.65</c:v>
                </c:pt>
                <c:pt idx="6">
                  <c:v>6.97</c:v>
                </c:pt>
                <c:pt idx="7">
                  <c:v>8.1399999999999988</c:v>
                </c:pt>
                <c:pt idx="8">
                  <c:v>4.46</c:v>
                </c:pt>
                <c:pt idx="9">
                  <c:v>2.92</c:v>
                </c:pt>
                <c:pt idx="10">
                  <c:v>3.92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6C-452B-8321-B42263BF128D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Graficos'!$AF$23:$AQ$23</c:f>
              <c:numCache>
                <c:formatCode>General</c:formatCode>
                <c:ptCount val="12"/>
                <c:pt idx="0">
                  <c:v>4.6900000000000004</c:v>
                </c:pt>
                <c:pt idx="1">
                  <c:v>5.3100000000000005</c:v>
                </c:pt>
                <c:pt idx="2">
                  <c:v>5.82</c:v>
                </c:pt>
                <c:pt idx="3">
                  <c:v>6.58</c:v>
                </c:pt>
                <c:pt idx="4">
                  <c:v>8.61</c:v>
                </c:pt>
                <c:pt idx="5">
                  <c:v>7.2700000000000005</c:v>
                </c:pt>
                <c:pt idx="6">
                  <c:v>7.7299999999999995</c:v>
                </c:pt>
                <c:pt idx="7">
                  <c:v>7.55</c:v>
                </c:pt>
                <c:pt idx="8">
                  <c:v>8.1399999999999988</c:v>
                </c:pt>
                <c:pt idx="9">
                  <c:v>6.01</c:v>
                </c:pt>
                <c:pt idx="10">
                  <c:v>5.36</c:v>
                </c:pt>
                <c:pt idx="11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6C-452B-8321-B42263BF128D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Graficos'!$AR$23:$BC$23</c:f>
              <c:numCache>
                <c:formatCode>General</c:formatCode>
                <c:ptCount val="12"/>
                <c:pt idx="0">
                  <c:v>6.0200000000000005</c:v>
                </c:pt>
                <c:pt idx="1">
                  <c:v>7.1000000000000005</c:v>
                </c:pt>
                <c:pt idx="2">
                  <c:v>8.6399999999999988</c:v>
                </c:pt>
                <c:pt idx="3">
                  <c:v>7.7500000000000009</c:v>
                </c:pt>
                <c:pt idx="4">
                  <c:v>8.4699999999999989</c:v>
                </c:pt>
                <c:pt idx="5">
                  <c:v>6.8900000000000006</c:v>
                </c:pt>
                <c:pt idx="6">
                  <c:v>6.74</c:v>
                </c:pt>
                <c:pt idx="7">
                  <c:v>6.95</c:v>
                </c:pt>
                <c:pt idx="8">
                  <c:v>4.4800000000000004</c:v>
                </c:pt>
                <c:pt idx="9">
                  <c:v>3.92</c:v>
                </c:pt>
                <c:pt idx="11">
                  <c:v>3.9699999999999998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6C-452B-8321-B42263BF128D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Graficos'!$BD$23:$BO$23</c:f>
              <c:numCache>
                <c:formatCode>General</c:formatCode>
                <c:ptCount val="12"/>
                <c:pt idx="0">
                  <c:v>4.6900000000000004</c:v>
                </c:pt>
                <c:pt idx="1">
                  <c:v>5.17</c:v>
                </c:pt>
                <c:pt idx="2">
                  <c:v>5.82</c:v>
                </c:pt>
                <c:pt idx="3">
                  <c:v>7.01</c:v>
                </c:pt>
                <c:pt idx="4">
                  <c:v>5.87</c:v>
                </c:pt>
                <c:pt idx="5">
                  <c:v>3.8200000000000003</c:v>
                </c:pt>
                <c:pt idx="6">
                  <c:v>4.17</c:v>
                </c:pt>
                <c:pt idx="7">
                  <c:v>4.17</c:v>
                </c:pt>
                <c:pt idx="8">
                  <c:v>3.0199999999999996</c:v>
                </c:pt>
                <c:pt idx="10">
                  <c:v>3.24</c:v>
                </c:pt>
                <c:pt idx="11">
                  <c:v>4.08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36C-452B-8321-B42263BF128D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Graficos'!$BP$23:$CA$23</c:f>
              <c:numCache>
                <c:formatCode>General</c:formatCode>
                <c:ptCount val="12"/>
                <c:pt idx="0">
                  <c:v>4.9800000000000004</c:v>
                </c:pt>
                <c:pt idx="1">
                  <c:v>5.03</c:v>
                </c:pt>
                <c:pt idx="2">
                  <c:v>5.51</c:v>
                </c:pt>
                <c:pt idx="3">
                  <c:v>5.9</c:v>
                </c:pt>
                <c:pt idx="4">
                  <c:v>5.9</c:v>
                </c:pt>
                <c:pt idx="5">
                  <c:v>4.66</c:v>
                </c:pt>
                <c:pt idx="6">
                  <c:v>4.91</c:v>
                </c:pt>
                <c:pt idx="7">
                  <c:v>4.71</c:v>
                </c:pt>
                <c:pt idx="8">
                  <c:v>4.4800000000000004</c:v>
                </c:pt>
                <c:pt idx="9">
                  <c:v>2.8499999999999996</c:v>
                </c:pt>
                <c:pt idx="10">
                  <c:v>3.9300000000000006</c:v>
                </c:pt>
                <c:pt idx="11">
                  <c:v>4.34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36C-452B-8321-B42263BF128D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Graficos'!$CB$23:$CM$23</c:f>
              <c:numCache>
                <c:formatCode>General</c:formatCode>
                <c:ptCount val="12"/>
                <c:pt idx="0">
                  <c:v>4.84</c:v>
                </c:pt>
                <c:pt idx="1">
                  <c:v>5.5</c:v>
                </c:pt>
                <c:pt idx="2">
                  <c:v>6.07</c:v>
                </c:pt>
                <c:pt idx="3">
                  <c:v>6.4</c:v>
                </c:pt>
                <c:pt idx="4">
                  <c:v>6.19</c:v>
                </c:pt>
                <c:pt idx="5">
                  <c:v>3.34</c:v>
                </c:pt>
                <c:pt idx="6">
                  <c:v>5.75</c:v>
                </c:pt>
                <c:pt idx="7">
                  <c:v>5.7</c:v>
                </c:pt>
                <c:pt idx="8">
                  <c:v>4.55</c:v>
                </c:pt>
                <c:pt idx="9">
                  <c:v>2.5599999999999996</c:v>
                </c:pt>
                <c:pt idx="10">
                  <c:v>3.7800000000000002</c:v>
                </c:pt>
                <c:pt idx="11">
                  <c:v>4.3500000000000005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36C-452B-8321-B42263BF128D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Graficos'!$CN$23:$CY$23</c:f>
              <c:numCache>
                <c:formatCode>General</c:formatCode>
                <c:ptCount val="12"/>
                <c:pt idx="0">
                  <c:v>4.88</c:v>
                </c:pt>
                <c:pt idx="1">
                  <c:v>5.41</c:v>
                </c:pt>
                <c:pt idx="2">
                  <c:v>6.3</c:v>
                </c:pt>
                <c:pt idx="3">
                  <c:v>6.45</c:v>
                </c:pt>
                <c:pt idx="4">
                  <c:v>6.97</c:v>
                </c:pt>
                <c:pt idx="5">
                  <c:v>4.76</c:v>
                </c:pt>
                <c:pt idx="6">
                  <c:v>4.51</c:v>
                </c:pt>
                <c:pt idx="7">
                  <c:v>4.47</c:v>
                </c:pt>
                <c:pt idx="9">
                  <c:v>3.08</c:v>
                </c:pt>
                <c:pt idx="10">
                  <c:v>1.7099999999999997</c:v>
                </c:pt>
                <c:pt idx="11">
                  <c:v>3.79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6C-452B-8321-B42263BF128D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Graficos'!$CZ$23:$DK$23</c:f>
              <c:numCache>
                <c:formatCode>General</c:formatCode>
                <c:ptCount val="12"/>
                <c:pt idx="0">
                  <c:v>4.7</c:v>
                </c:pt>
                <c:pt idx="1">
                  <c:v>3.76</c:v>
                </c:pt>
                <c:pt idx="2">
                  <c:v>5.37</c:v>
                </c:pt>
                <c:pt idx="3">
                  <c:v>5.58</c:v>
                </c:pt>
                <c:pt idx="4">
                  <c:v>6.01</c:v>
                </c:pt>
                <c:pt idx="5">
                  <c:v>6.0200000000000005</c:v>
                </c:pt>
                <c:pt idx="6">
                  <c:v>4.66</c:v>
                </c:pt>
                <c:pt idx="7">
                  <c:v>3.8500000000000005</c:v>
                </c:pt>
                <c:pt idx="8">
                  <c:v>3.7</c:v>
                </c:pt>
                <c:pt idx="9">
                  <c:v>3.59</c:v>
                </c:pt>
                <c:pt idx="10">
                  <c:v>4.28</c:v>
                </c:pt>
                <c:pt idx="11">
                  <c:v>4.62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36C-452B-8321-B42263BF128D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Graficos'!$DL$23:$DW$23</c:f>
              <c:numCache>
                <c:formatCode>General</c:formatCode>
                <c:ptCount val="12"/>
                <c:pt idx="0">
                  <c:v>3.26</c:v>
                </c:pt>
                <c:pt idx="1">
                  <c:v>5.65</c:v>
                </c:pt>
                <c:pt idx="2">
                  <c:v>5.78</c:v>
                </c:pt>
                <c:pt idx="3">
                  <c:v>6.34</c:v>
                </c:pt>
                <c:pt idx="4">
                  <c:v>5.6720000000000006</c:v>
                </c:pt>
                <c:pt idx="5">
                  <c:v>3.45</c:v>
                </c:pt>
                <c:pt idx="6">
                  <c:v>3.1399999999999997</c:v>
                </c:pt>
                <c:pt idx="7">
                  <c:v>3.51</c:v>
                </c:pt>
                <c:pt idx="8">
                  <c:v>2.33</c:v>
                </c:pt>
                <c:pt idx="9">
                  <c:v>3.1799999999999997</c:v>
                </c:pt>
                <c:pt idx="10">
                  <c:v>2.9000000000000004</c:v>
                </c:pt>
                <c:pt idx="11">
                  <c:v>3.6900000000000004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36C-452B-8321-B42263BF128D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Graficos'!$DX$23:$EI$23</c:f>
              <c:numCache>
                <c:formatCode>General</c:formatCode>
                <c:ptCount val="12"/>
                <c:pt idx="0">
                  <c:v>4.67</c:v>
                </c:pt>
                <c:pt idx="1">
                  <c:v>4.7700000000000005</c:v>
                </c:pt>
                <c:pt idx="2">
                  <c:v>5.04</c:v>
                </c:pt>
                <c:pt idx="3">
                  <c:v>5.51</c:v>
                </c:pt>
                <c:pt idx="4">
                  <c:v>5.87</c:v>
                </c:pt>
                <c:pt idx="5">
                  <c:v>5.53</c:v>
                </c:pt>
                <c:pt idx="6">
                  <c:v>5.65</c:v>
                </c:pt>
                <c:pt idx="7">
                  <c:v>5.19</c:v>
                </c:pt>
                <c:pt idx="8">
                  <c:v>4.3500000000000005</c:v>
                </c:pt>
                <c:pt idx="9">
                  <c:v>3.2700000000000005</c:v>
                </c:pt>
                <c:pt idx="10">
                  <c:v>3.33</c:v>
                </c:pt>
                <c:pt idx="11">
                  <c:v>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16-4C58-8182-A264F28A5B6D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Graficos'!$EJ$23:$EU$23</c:f>
              <c:numCache>
                <c:formatCode>General</c:formatCode>
                <c:ptCount val="12"/>
                <c:pt idx="0">
                  <c:v>4.82</c:v>
                </c:pt>
                <c:pt idx="1">
                  <c:v>5.01</c:v>
                </c:pt>
                <c:pt idx="2">
                  <c:v>5.46</c:v>
                </c:pt>
                <c:pt idx="3">
                  <c:v>5.9300000000000006</c:v>
                </c:pt>
                <c:pt idx="4">
                  <c:v>5.95</c:v>
                </c:pt>
                <c:pt idx="5">
                  <c:v>2.2999999999999998</c:v>
                </c:pt>
                <c:pt idx="6">
                  <c:v>2.91</c:v>
                </c:pt>
                <c:pt idx="7">
                  <c:v>3.8500000000000005</c:v>
                </c:pt>
                <c:pt idx="8">
                  <c:v>2.88</c:v>
                </c:pt>
                <c:pt idx="9">
                  <c:v>3.33</c:v>
                </c:pt>
                <c:pt idx="10">
                  <c:v>2.67</c:v>
                </c:pt>
                <c:pt idx="11">
                  <c:v>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C7-4C87-9C07-2654F56F0AB0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Graficos'!$EV$23:$FG$23</c:f>
              <c:numCache>
                <c:formatCode>General</c:formatCode>
                <c:ptCount val="12"/>
                <c:pt idx="0">
                  <c:v>4.5</c:v>
                </c:pt>
                <c:pt idx="1">
                  <c:v>4.74</c:v>
                </c:pt>
                <c:pt idx="2">
                  <c:v>5.1000000000000005</c:v>
                </c:pt>
                <c:pt idx="3">
                  <c:v>6.0200000000000005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C8-445A-8123-85186D73D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60800"/>
        <c:axId val="1"/>
      </c:lineChart>
      <c:catAx>
        <c:axId val="718360800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0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60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11072700687500565"/>
          <c:w val="0.12977777777777777"/>
          <c:h val="0.8750314688172629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Santos Arrieta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Graficos'!$H$24:$EY$24</c:f>
              <c:numCache>
                <c:formatCode>General</c:formatCode>
                <c:ptCount val="148"/>
                <c:pt idx="0">
                  <c:v>3.55</c:v>
                </c:pt>
                <c:pt idx="1">
                  <c:v>4.18</c:v>
                </c:pt>
                <c:pt idx="2">
                  <c:v>4.68</c:v>
                </c:pt>
                <c:pt idx="3">
                  <c:v>5.27</c:v>
                </c:pt>
                <c:pt idx="4">
                  <c:v>5.62</c:v>
                </c:pt>
                <c:pt idx="5">
                  <c:v>4.55</c:v>
                </c:pt>
                <c:pt idx="6">
                  <c:v>4.21</c:v>
                </c:pt>
                <c:pt idx="7">
                  <c:v>3.76</c:v>
                </c:pt>
                <c:pt idx="8">
                  <c:v>2.85</c:v>
                </c:pt>
                <c:pt idx="9">
                  <c:v>2.0699999999999998</c:v>
                </c:pt>
                <c:pt idx="10">
                  <c:v>1.75</c:v>
                </c:pt>
                <c:pt idx="12">
                  <c:v>3.24</c:v>
                </c:pt>
                <c:pt idx="15">
                  <c:v>5.28</c:v>
                </c:pt>
                <c:pt idx="16">
                  <c:v>5.86</c:v>
                </c:pt>
                <c:pt idx="17">
                  <c:v>6.06</c:v>
                </c:pt>
                <c:pt idx="20">
                  <c:v>5.05</c:v>
                </c:pt>
                <c:pt idx="21">
                  <c:v>4.1399999999999997</c:v>
                </c:pt>
                <c:pt idx="22">
                  <c:v>2.54</c:v>
                </c:pt>
                <c:pt idx="25">
                  <c:v>3.76</c:v>
                </c:pt>
                <c:pt idx="26">
                  <c:v>4.21</c:v>
                </c:pt>
                <c:pt idx="27">
                  <c:v>5.58</c:v>
                </c:pt>
                <c:pt idx="28">
                  <c:v>7.6</c:v>
                </c:pt>
                <c:pt idx="29">
                  <c:v>5.94</c:v>
                </c:pt>
                <c:pt idx="30">
                  <c:v>6.33</c:v>
                </c:pt>
                <c:pt idx="31">
                  <c:v>6.9</c:v>
                </c:pt>
                <c:pt idx="32">
                  <c:v>7</c:v>
                </c:pt>
                <c:pt idx="33">
                  <c:v>7.01</c:v>
                </c:pt>
                <c:pt idx="34">
                  <c:v>6.15</c:v>
                </c:pt>
                <c:pt idx="35">
                  <c:v>5.89</c:v>
                </c:pt>
                <c:pt idx="36">
                  <c:v>5.0999999999999996</c:v>
                </c:pt>
                <c:pt idx="37">
                  <c:v>5.6</c:v>
                </c:pt>
                <c:pt idx="38">
                  <c:v>6.34</c:v>
                </c:pt>
                <c:pt idx="39">
                  <c:v>6.59</c:v>
                </c:pt>
                <c:pt idx="40">
                  <c:v>7.0399999999999991</c:v>
                </c:pt>
                <c:pt idx="43">
                  <c:v>6.53</c:v>
                </c:pt>
                <c:pt idx="44">
                  <c:v>3.4299999999999997</c:v>
                </c:pt>
                <c:pt idx="47">
                  <c:v>1.6800000000000002</c:v>
                </c:pt>
                <c:pt idx="48">
                  <c:v>2.37</c:v>
                </c:pt>
                <c:pt idx="50">
                  <c:v>4.24</c:v>
                </c:pt>
                <c:pt idx="51">
                  <c:v>4.7300000000000004</c:v>
                </c:pt>
                <c:pt idx="52">
                  <c:v>4.84</c:v>
                </c:pt>
                <c:pt idx="53">
                  <c:v>3.63</c:v>
                </c:pt>
                <c:pt idx="54">
                  <c:v>2.2200000000000002</c:v>
                </c:pt>
                <c:pt idx="55">
                  <c:v>1.9700000000000002</c:v>
                </c:pt>
                <c:pt idx="56">
                  <c:v>0.83000000000000007</c:v>
                </c:pt>
                <c:pt idx="58">
                  <c:v>0.97</c:v>
                </c:pt>
                <c:pt idx="59">
                  <c:v>1.7599999999999998</c:v>
                </c:pt>
                <c:pt idx="60">
                  <c:v>2.97</c:v>
                </c:pt>
                <c:pt idx="61">
                  <c:v>3.5599999999999996</c:v>
                </c:pt>
                <c:pt idx="63">
                  <c:v>4.88</c:v>
                </c:pt>
                <c:pt idx="64">
                  <c:v>5.58</c:v>
                </c:pt>
                <c:pt idx="65">
                  <c:v>4.7699999999999996</c:v>
                </c:pt>
                <c:pt idx="66">
                  <c:v>5</c:v>
                </c:pt>
                <c:pt idx="67">
                  <c:v>5</c:v>
                </c:pt>
                <c:pt idx="68">
                  <c:v>5</c:v>
                </c:pt>
                <c:pt idx="69">
                  <c:v>0.35000000000000009</c:v>
                </c:pt>
                <c:pt idx="70">
                  <c:v>1.58</c:v>
                </c:pt>
                <c:pt idx="71">
                  <c:v>2.17</c:v>
                </c:pt>
                <c:pt idx="72">
                  <c:v>3.37</c:v>
                </c:pt>
                <c:pt idx="73">
                  <c:v>3.9699999999999998</c:v>
                </c:pt>
                <c:pt idx="74">
                  <c:v>4.84</c:v>
                </c:pt>
                <c:pt idx="75">
                  <c:v>5.32</c:v>
                </c:pt>
                <c:pt idx="76">
                  <c:v>7.1199999999999992</c:v>
                </c:pt>
                <c:pt idx="77">
                  <c:v>5.07</c:v>
                </c:pt>
                <c:pt idx="78">
                  <c:v>5.45</c:v>
                </c:pt>
                <c:pt idx="79">
                  <c:v>5.94</c:v>
                </c:pt>
                <c:pt idx="80">
                  <c:v>5.42</c:v>
                </c:pt>
                <c:pt idx="81">
                  <c:v>0.64999999999999991</c:v>
                </c:pt>
                <c:pt idx="82">
                  <c:v>1.31</c:v>
                </c:pt>
                <c:pt idx="83">
                  <c:v>2.0499999999999998</c:v>
                </c:pt>
                <c:pt idx="84">
                  <c:v>3.17</c:v>
                </c:pt>
                <c:pt idx="85">
                  <c:v>4.05</c:v>
                </c:pt>
                <c:pt idx="86">
                  <c:v>5.77</c:v>
                </c:pt>
                <c:pt idx="87">
                  <c:v>5.3</c:v>
                </c:pt>
                <c:pt idx="88">
                  <c:v>5.73</c:v>
                </c:pt>
                <c:pt idx="90">
                  <c:v>3.4400000000000004</c:v>
                </c:pt>
                <c:pt idx="91">
                  <c:v>2.5</c:v>
                </c:pt>
                <c:pt idx="92">
                  <c:v>0.92999999999999972</c:v>
                </c:pt>
                <c:pt idx="93">
                  <c:v>0.35000000000000009</c:v>
                </c:pt>
                <c:pt idx="94">
                  <c:v>-0.12</c:v>
                </c:pt>
                <c:pt idx="95">
                  <c:v>1.1400000000000001</c:v>
                </c:pt>
                <c:pt idx="96">
                  <c:v>2.4500000000000002</c:v>
                </c:pt>
                <c:pt idx="97">
                  <c:v>4.03</c:v>
                </c:pt>
                <c:pt idx="98">
                  <c:v>4.05</c:v>
                </c:pt>
                <c:pt idx="99">
                  <c:v>4.58</c:v>
                </c:pt>
                <c:pt idx="101">
                  <c:v>6.22</c:v>
                </c:pt>
                <c:pt idx="102">
                  <c:v>6</c:v>
                </c:pt>
                <c:pt idx="103">
                  <c:v>4.8</c:v>
                </c:pt>
                <c:pt idx="104">
                  <c:v>1.1299999999999999</c:v>
                </c:pt>
                <c:pt idx="105">
                  <c:v>0.98</c:v>
                </c:pt>
                <c:pt idx="106">
                  <c:v>1.73</c:v>
                </c:pt>
                <c:pt idx="107">
                  <c:v>2.4500000000000002</c:v>
                </c:pt>
                <c:pt idx="109">
                  <c:v>4.84</c:v>
                </c:pt>
                <c:pt idx="110">
                  <c:v>5.08</c:v>
                </c:pt>
                <c:pt idx="112">
                  <c:v>6.19</c:v>
                </c:pt>
                <c:pt idx="113">
                  <c:v>2.76</c:v>
                </c:pt>
                <c:pt idx="114">
                  <c:v>0.92999999999999994</c:v>
                </c:pt>
                <c:pt idx="115">
                  <c:v>1.23</c:v>
                </c:pt>
                <c:pt idx="116">
                  <c:v>4.0000000000000036E-2</c:v>
                </c:pt>
                <c:pt idx="117">
                  <c:v>1</c:v>
                </c:pt>
                <c:pt idx="118">
                  <c:v>2.2999999999999998</c:v>
                </c:pt>
                <c:pt idx="119">
                  <c:v>1.8900000000000001</c:v>
                </c:pt>
                <c:pt idx="120">
                  <c:v>2.39</c:v>
                </c:pt>
                <c:pt idx="121">
                  <c:v>2.33</c:v>
                </c:pt>
                <c:pt idx="122">
                  <c:v>3.8</c:v>
                </c:pt>
                <c:pt idx="123">
                  <c:v>4.5999999999999996</c:v>
                </c:pt>
                <c:pt idx="124">
                  <c:v>5.22</c:v>
                </c:pt>
                <c:pt idx="125">
                  <c:v>5.32</c:v>
                </c:pt>
                <c:pt idx="126">
                  <c:v>5.58</c:v>
                </c:pt>
                <c:pt idx="127">
                  <c:v>5.84</c:v>
                </c:pt>
                <c:pt idx="128">
                  <c:v>5.47</c:v>
                </c:pt>
                <c:pt idx="130">
                  <c:v>0.67999999999999994</c:v>
                </c:pt>
                <c:pt idx="131">
                  <c:v>1.58</c:v>
                </c:pt>
                <c:pt idx="132">
                  <c:v>2.64</c:v>
                </c:pt>
                <c:pt idx="133">
                  <c:v>3.34</c:v>
                </c:pt>
                <c:pt idx="134">
                  <c:v>4.05</c:v>
                </c:pt>
                <c:pt idx="135">
                  <c:v>4.84</c:v>
                </c:pt>
                <c:pt idx="136">
                  <c:v>5.4</c:v>
                </c:pt>
                <c:pt idx="137">
                  <c:v>-6.0000000000000053E-2</c:v>
                </c:pt>
                <c:pt idx="138">
                  <c:v>0.45999999999999996</c:v>
                </c:pt>
                <c:pt idx="139">
                  <c:v>1.4500000000000002</c:v>
                </c:pt>
                <c:pt idx="140">
                  <c:v>0.85000000000000009</c:v>
                </c:pt>
                <c:pt idx="141">
                  <c:v>0.95</c:v>
                </c:pt>
                <c:pt idx="142">
                  <c:v>0.22999999999999998</c:v>
                </c:pt>
                <c:pt idx="143">
                  <c:v>1.94</c:v>
                </c:pt>
                <c:pt idx="144">
                  <c:v>2.56</c:v>
                </c:pt>
                <c:pt idx="145">
                  <c:v>3.41</c:v>
                </c:pt>
                <c:pt idx="146">
                  <c:v>3.9400000000000004</c:v>
                </c:pt>
                <c:pt idx="147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AE-486E-9DCC-EFCAC3975EC9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Graficos'!$H$25:$EY$25</c:f>
              <c:numCache>
                <c:formatCode>General</c:formatCode>
                <c:ptCount val="148"/>
                <c:pt idx="11">
                  <c:v>2.8</c:v>
                </c:pt>
                <c:pt idx="13">
                  <c:v>4.42</c:v>
                </c:pt>
                <c:pt idx="24">
                  <c:v>3.33</c:v>
                </c:pt>
                <c:pt idx="41">
                  <c:v>7.5399999999999991</c:v>
                </c:pt>
                <c:pt idx="42">
                  <c:v>7.5399999999999991</c:v>
                </c:pt>
                <c:pt idx="45">
                  <c:v>2.46</c:v>
                </c:pt>
                <c:pt idx="49">
                  <c:v>3.4000000000000004</c:v>
                </c:pt>
                <c:pt idx="62">
                  <c:v>4.55</c:v>
                </c:pt>
                <c:pt idx="89">
                  <c:v>2.75</c:v>
                </c:pt>
                <c:pt idx="100">
                  <c:v>5.75</c:v>
                </c:pt>
                <c:pt idx="108">
                  <c:v>4.2699999999999996</c:v>
                </c:pt>
                <c:pt idx="111">
                  <c:v>6.19</c:v>
                </c:pt>
                <c:pt idx="129">
                  <c:v>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8D-4995-9CA2-D31089163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58304"/>
        <c:axId val="1"/>
      </c:lineChart>
      <c:catAx>
        <c:axId val="71835830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583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Santos Arrieta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Graficos'!$H$24:$S$24</c:f>
              <c:numCache>
                <c:formatCode>General</c:formatCode>
                <c:ptCount val="12"/>
                <c:pt idx="0">
                  <c:v>3.55</c:v>
                </c:pt>
                <c:pt idx="1">
                  <c:v>4.18</c:v>
                </c:pt>
                <c:pt idx="2">
                  <c:v>4.68</c:v>
                </c:pt>
                <c:pt idx="3">
                  <c:v>5.27</c:v>
                </c:pt>
                <c:pt idx="4">
                  <c:v>5.62</c:v>
                </c:pt>
                <c:pt idx="5">
                  <c:v>4.55</c:v>
                </c:pt>
                <c:pt idx="6">
                  <c:v>4.21</c:v>
                </c:pt>
                <c:pt idx="7">
                  <c:v>3.76</c:v>
                </c:pt>
                <c:pt idx="8">
                  <c:v>2.85</c:v>
                </c:pt>
                <c:pt idx="9">
                  <c:v>2.0699999999999998</c:v>
                </c:pt>
                <c:pt idx="10">
                  <c:v>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E9-47EC-87B5-0F4D4EEB22F8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Graficos'!$T$24:$AE$24</c:f>
              <c:numCache>
                <c:formatCode>General</c:formatCode>
                <c:ptCount val="12"/>
                <c:pt idx="0">
                  <c:v>3.24</c:v>
                </c:pt>
                <c:pt idx="3">
                  <c:v>5.28</c:v>
                </c:pt>
                <c:pt idx="4">
                  <c:v>5.86</c:v>
                </c:pt>
                <c:pt idx="5">
                  <c:v>6.06</c:v>
                </c:pt>
                <c:pt idx="8">
                  <c:v>5.05</c:v>
                </c:pt>
                <c:pt idx="9">
                  <c:v>4.1399999999999997</c:v>
                </c:pt>
                <c:pt idx="10">
                  <c:v>2.54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E9-47EC-87B5-0F4D4EEB22F8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Graficos'!$AF$24:$AQ$24</c:f>
              <c:numCache>
                <c:formatCode>General</c:formatCode>
                <c:ptCount val="12"/>
                <c:pt idx="1">
                  <c:v>3.76</c:v>
                </c:pt>
                <c:pt idx="2">
                  <c:v>4.21</c:v>
                </c:pt>
                <c:pt idx="3">
                  <c:v>5.58</c:v>
                </c:pt>
                <c:pt idx="4">
                  <c:v>7.6</c:v>
                </c:pt>
                <c:pt idx="5">
                  <c:v>5.94</c:v>
                </c:pt>
                <c:pt idx="6">
                  <c:v>6.33</c:v>
                </c:pt>
                <c:pt idx="7">
                  <c:v>6.9</c:v>
                </c:pt>
                <c:pt idx="8">
                  <c:v>7</c:v>
                </c:pt>
                <c:pt idx="9">
                  <c:v>7.01</c:v>
                </c:pt>
                <c:pt idx="10">
                  <c:v>6.15</c:v>
                </c:pt>
                <c:pt idx="11">
                  <c:v>5.89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E9-47EC-87B5-0F4D4EEB22F8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Graficos'!$AR$24:$BC$24</c:f>
              <c:numCache>
                <c:formatCode>General</c:formatCode>
                <c:ptCount val="12"/>
                <c:pt idx="0">
                  <c:v>5.0999999999999996</c:v>
                </c:pt>
                <c:pt idx="1">
                  <c:v>5.6</c:v>
                </c:pt>
                <c:pt idx="2">
                  <c:v>6.34</c:v>
                </c:pt>
                <c:pt idx="3">
                  <c:v>6.59</c:v>
                </c:pt>
                <c:pt idx="4">
                  <c:v>7.0399999999999991</c:v>
                </c:pt>
                <c:pt idx="7">
                  <c:v>6.53</c:v>
                </c:pt>
                <c:pt idx="8">
                  <c:v>3.4299999999999997</c:v>
                </c:pt>
                <c:pt idx="11">
                  <c:v>1.6800000000000002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0E9-47EC-87B5-0F4D4EEB22F8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Graficos'!$BD$24:$BO$24</c:f>
              <c:numCache>
                <c:formatCode>General</c:formatCode>
                <c:ptCount val="12"/>
                <c:pt idx="0">
                  <c:v>2.37</c:v>
                </c:pt>
                <c:pt idx="2">
                  <c:v>4.24</c:v>
                </c:pt>
                <c:pt idx="3">
                  <c:v>4.7300000000000004</c:v>
                </c:pt>
                <c:pt idx="4">
                  <c:v>4.84</c:v>
                </c:pt>
                <c:pt idx="5">
                  <c:v>3.63</c:v>
                </c:pt>
                <c:pt idx="6">
                  <c:v>2.2200000000000002</c:v>
                </c:pt>
                <c:pt idx="7">
                  <c:v>1.9700000000000002</c:v>
                </c:pt>
                <c:pt idx="8">
                  <c:v>0.83000000000000007</c:v>
                </c:pt>
                <c:pt idx="10">
                  <c:v>0.97</c:v>
                </c:pt>
                <c:pt idx="11">
                  <c:v>1.7599999999999998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0E9-47EC-87B5-0F4D4EEB22F8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Graficos'!$BP$24:$CA$24</c:f>
              <c:numCache>
                <c:formatCode>General</c:formatCode>
                <c:ptCount val="12"/>
                <c:pt idx="0">
                  <c:v>2.97</c:v>
                </c:pt>
                <c:pt idx="1">
                  <c:v>3.5599999999999996</c:v>
                </c:pt>
                <c:pt idx="3">
                  <c:v>4.88</c:v>
                </c:pt>
                <c:pt idx="4">
                  <c:v>5.58</c:v>
                </c:pt>
                <c:pt idx="5">
                  <c:v>4.7699999999999996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0.35000000000000009</c:v>
                </c:pt>
                <c:pt idx="10">
                  <c:v>1.58</c:v>
                </c:pt>
                <c:pt idx="11">
                  <c:v>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0E9-47EC-87B5-0F4D4EEB22F8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Graficos'!$CB$24:$CM$24</c:f>
              <c:numCache>
                <c:formatCode>General</c:formatCode>
                <c:ptCount val="12"/>
                <c:pt idx="0">
                  <c:v>3.37</c:v>
                </c:pt>
                <c:pt idx="1">
                  <c:v>3.9699999999999998</c:v>
                </c:pt>
                <c:pt idx="2">
                  <c:v>4.84</c:v>
                </c:pt>
                <c:pt idx="3">
                  <c:v>5.32</c:v>
                </c:pt>
                <c:pt idx="4">
                  <c:v>7.1199999999999992</c:v>
                </c:pt>
                <c:pt idx="5">
                  <c:v>5.07</c:v>
                </c:pt>
                <c:pt idx="6">
                  <c:v>5.45</c:v>
                </c:pt>
                <c:pt idx="7">
                  <c:v>5.94</c:v>
                </c:pt>
                <c:pt idx="8">
                  <c:v>5.42</c:v>
                </c:pt>
                <c:pt idx="9">
                  <c:v>0.64999999999999991</c:v>
                </c:pt>
                <c:pt idx="10">
                  <c:v>1.31</c:v>
                </c:pt>
                <c:pt idx="11">
                  <c:v>2.0499999999999998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0E9-47EC-87B5-0F4D4EEB22F8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Graficos'!$CN$24:$CY$24</c:f>
              <c:numCache>
                <c:formatCode>General</c:formatCode>
                <c:ptCount val="12"/>
                <c:pt idx="0">
                  <c:v>3.17</c:v>
                </c:pt>
                <c:pt idx="1">
                  <c:v>4.05</c:v>
                </c:pt>
                <c:pt idx="2">
                  <c:v>5.77</c:v>
                </c:pt>
                <c:pt idx="3">
                  <c:v>5.3</c:v>
                </c:pt>
                <c:pt idx="4">
                  <c:v>5.73</c:v>
                </c:pt>
                <c:pt idx="6">
                  <c:v>3.4400000000000004</c:v>
                </c:pt>
                <c:pt idx="7">
                  <c:v>2.5</c:v>
                </c:pt>
                <c:pt idx="8">
                  <c:v>0.92999999999999972</c:v>
                </c:pt>
                <c:pt idx="9">
                  <c:v>0.35000000000000009</c:v>
                </c:pt>
                <c:pt idx="10">
                  <c:v>-0.12</c:v>
                </c:pt>
                <c:pt idx="11">
                  <c:v>1.1400000000000001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0E9-47EC-87B5-0F4D4EEB22F8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Graficos'!$CZ$24:$DK$24</c:f>
              <c:numCache>
                <c:formatCode>General</c:formatCode>
                <c:ptCount val="12"/>
                <c:pt idx="0">
                  <c:v>2.4500000000000002</c:v>
                </c:pt>
                <c:pt idx="1">
                  <c:v>4.03</c:v>
                </c:pt>
                <c:pt idx="2">
                  <c:v>4.05</c:v>
                </c:pt>
                <c:pt idx="3">
                  <c:v>4.58</c:v>
                </c:pt>
                <c:pt idx="5">
                  <c:v>6.22</c:v>
                </c:pt>
                <c:pt idx="6">
                  <c:v>6</c:v>
                </c:pt>
                <c:pt idx="7">
                  <c:v>4.8</c:v>
                </c:pt>
                <c:pt idx="8">
                  <c:v>1.1299999999999999</c:v>
                </c:pt>
                <c:pt idx="9">
                  <c:v>0.98</c:v>
                </c:pt>
                <c:pt idx="10">
                  <c:v>1.73</c:v>
                </c:pt>
                <c:pt idx="11">
                  <c:v>2.4500000000000002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0E9-47EC-87B5-0F4D4EEB22F8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Graficos'!$DL$24:$DW$24</c:f>
              <c:numCache>
                <c:formatCode>General</c:formatCode>
                <c:ptCount val="12"/>
                <c:pt idx="1">
                  <c:v>4.84</c:v>
                </c:pt>
                <c:pt idx="2">
                  <c:v>5.08</c:v>
                </c:pt>
                <c:pt idx="4">
                  <c:v>6.19</c:v>
                </c:pt>
                <c:pt idx="5">
                  <c:v>2.76</c:v>
                </c:pt>
                <c:pt idx="6">
                  <c:v>0.92999999999999994</c:v>
                </c:pt>
                <c:pt idx="7">
                  <c:v>1.23</c:v>
                </c:pt>
                <c:pt idx="8">
                  <c:v>4.0000000000000036E-2</c:v>
                </c:pt>
                <c:pt idx="9">
                  <c:v>1</c:v>
                </c:pt>
                <c:pt idx="10">
                  <c:v>2.2999999999999998</c:v>
                </c:pt>
                <c:pt idx="11">
                  <c:v>1.8900000000000001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8-44D6-8BF2-8CCDFFF3D439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Graficos'!$DX$24:$EI$24</c:f>
              <c:numCache>
                <c:formatCode>General</c:formatCode>
                <c:ptCount val="12"/>
                <c:pt idx="0">
                  <c:v>2.39</c:v>
                </c:pt>
                <c:pt idx="1">
                  <c:v>2.33</c:v>
                </c:pt>
                <c:pt idx="2">
                  <c:v>3.8</c:v>
                </c:pt>
                <c:pt idx="3">
                  <c:v>4.5999999999999996</c:v>
                </c:pt>
                <c:pt idx="4">
                  <c:v>5.22</c:v>
                </c:pt>
                <c:pt idx="5">
                  <c:v>5.32</c:v>
                </c:pt>
                <c:pt idx="6">
                  <c:v>5.58</c:v>
                </c:pt>
                <c:pt idx="7">
                  <c:v>5.84</c:v>
                </c:pt>
                <c:pt idx="8">
                  <c:v>5.47</c:v>
                </c:pt>
                <c:pt idx="10">
                  <c:v>0.67999999999999994</c:v>
                </c:pt>
                <c:pt idx="11">
                  <c:v>1.58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48-44D6-8BF2-8CCDFFF3D439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Graficos'!$EJ$24:$EU$24</c:f>
              <c:numCache>
                <c:formatCode>General</c:formatCode>
                <c:ptCount val="12"/>
                <c:pt idx="0">
                  <c:v>2.64</c:v>
                </c:pt>
                <c:pt idx="1">
                  <c:v>3.34</c:v>
                </c:pt>
                <c:pt idx="2">
                  <c:v>4.05</c:v>
                </c:pt>
                <c:pt idx="3">
                  <c:v>4.84</c:v>
                </c:pt>
                <c:pt idx="4">
                  <c:v>5.4</c:v>
                </c:pt>
                <c:pt idx="5">
                  <c:v>-6.0000000000000053E-2</c:v>
                </c:pt>
                <c:pt idx="6">
                  <c:v>0.45999999999999996</c:v>
                </c:pt>
                <c:pt idx="7">
                  <c:v>1.4500000000000002</c:v>
                </c:pt>
                <c:pt idx="8">
                  <c:v>0.85000000000000009</c:v>
                </c:pt>
                <c:pt idx="9">
                  <c:v>0.95</c:v>
                </c:pt>
                <c:pt idx="10">
                  <c:v>0.22999999999999998</c:v>
                </c:pt>
                <c:pt idx="11">
                  <c:v>1.94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B2-4E84-B3F3-E88377241469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Graficos'!$EV$24:$FG$24</c:f>
              <c:numCache>
                <c:formatCode>General</c:formatCode>
                <c:ptCount val="12"/>
                <c:pt idx="0">
                  <c:v>2.56</c:v>
                </c:pt>
                <c:pt idx="1">
                  <c:v>3.41</c:v>
                </c:pt>
                <c:pt idx="2">
                  <c:v>3.9400000000000004</c:v>
                </c:pt>
                <c:pt idx="3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B6-45F7-B2EB-79B0A71E3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49568"/>
        <c:axId val="1"/>
      </c:lineChart>
      <c:catAx>
        <c:axId val="71834956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495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75970883057493"/>
          <c:y val="0.15224949822448663"/>
          <c:w val="0.1295079695079695"/>
          <c:h val="0.84775050177551337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María Luisa Contreras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Graficos'!$H$26:$EY$26</c:f>
              <c:numCache>
                <c:formatCode>General</c:formatCode>
                <c:ptCount val="148"/>
                <c:pt idx="0">
                  <c:v>1.5199999999999998</c:v>
                </c:pt>
                <c:pt idx="1">
                  <c:v>1.7699999999999998</c:v>
                </c:pt>
                <c:pt idx="2">
                  <c:v>1.95</c:v>
                </c:pt>
                <c:pt idx="3">
                  <c:v>2.16</c:v>
                </c:pt>
                <c:pt idx="4">
                  <c:v>1.7</c:v>
                </c:pt>
                <c:pt idx="5">
                  <c:v>1.5199999999999998</c:v>
                </c:pt>
                <c:pt idx="6">
                  <c:v>1.5999999999999999</c:v>
                </c:pt>
                <c:pt idx="7">
                  <c:v>1.55</c:v>
                </c:pt>
                <c:pt idx="8">
                  <c:v>1.1199999999999999</c:v>
                </c:pt>
                <c:pt idx="9">
                  <c:v>0.77</c:v>
                </c:pt>
                <c:pt idx="10">
                  <c:v>1.04</c:v>
                </c:pt>
                <c:pt idx="11">
                  <c:v>1.32</c:v>
                </c:pt>
                <c:pt idx="12">
                  <c:v>1.6300000000000001</c:v>
                </c:pt>
                <c:pt idx="13">
                  <c:v>1.8499999999999999</c:v>
                </c:pt>
                <c:pt idx="15">
                  <c:v>2.5199999999999996</c:v>
                </c:pt>
                <c:pt idx="16">
                  <c:v>2.4400000000000004</c:v>
                </c:pt>
                <c:pt idx="17">
                  <c:v>2.4000000000000004</c:v>
                </c:pt>
                <c:pt idx="18">
                  <c:v>2.6900000000000004</c:v>
                </c:pt>
                <c:pt idx="19">
                  <c:v>3.76</c:v>
                </c:pt>
                <c:pt idx="20">
                  <c:v>0.98</c:v>
                </c:pt>
                <c:pt idx="21">
                  <c:v>0.6399999999999999</c:v>
                </c:pt>
                <c:pt idx="22">
                  <c:v>1.07</c:v>
                </c:pt>
                <c:pt idx="24">
                  <c:v>1.78</c:v>
                </c:pt>
                <c:pt idx="25">
                  <c:v>1.9999999999999998</c:v>
                </c:pt>
                <c:pt idx="26">
                  <c:v>2.17</c:v>
                </c:pt>
                <c:pt idx="27">
                  <c:v>2.3899999999999997</c:v>
                </c:pt>
                <c:pt idx="28">
                  <c:v>4.34</c:v>
                </c:pt>
                <c:pt idx="29">
                  <c:v>2.5499999999999998</c:v>
                </c:pt>
                <c:pt idx="30">
                  <c:v>2.87</c:v>
                </c:pt>
                <c:pt idx="31">
                  <c:v>2.9799999999999995</c:v>
                </c:pt>
                <c:pt idx="32">
                  <c:v>3.0199999999999996</c:v>
                </c:pt>
                <c:pt idx="33">
                  <c:v>2.36</c:v>
                </c:pt>
                <c:pt idx="34">
                  <c:v>1.78</c:v>
                </c:pt>
                <c:pt idx="35">
                  <c:v>2.21</c:v>
                </c:pt>
                <c:pt idx="36">
                  <c:v>2.12</c:v>
                </c:pt>
                <c:pt idx="37">
                  <c:v>2.37</c:v>
                </c:pt>
                <c:pt idx="38">
                  <c:v>2.7699999999999996</c:v>
                </c:pt>
                <c:pt idx="39">
                  <c:v>2.75</c:v>
                </c:pt>
                <c:pt idx="40">
                  <c:v>2.8499999999999996</c:v>
                </c:pt>
                <c:pt idx="41">
                  <c:v>2.21</c:v>
                </c:pt>
                <c:pt idx="42">
                  <c:v>2.29</c:v>
                </c:pt>
                <c:pt idx="43">
                  <c:v>2.4000000000000004</c:v>
                </c:pt>
                <c:pt idx="44">
                  <c:v>1.72</c:v>
                </c:pt>
                <c:pt idx="45">
                  <c:v>1.07</c:v>
                </c:pt>
                <c:pt idx="47">
                  <c:v>1.6700000000000002</c:v>
                </c:pt>
                <c:pt idx="48">
                  <c:v>1.3299999999999998</c:v>
                </c:pt>
                <c:pt idx="49">
                  <c:v>1.57</c:v>
                </c:pt>
                <c:pt idx="50">
                  <c:v>1.8800000000000001</c:v>
                </c:pt>
                <c:pt idx="51">
                  <c:v>2.0199999999999996</c:v>
                </c:pt>
                <c:pt idx="52">
                  <c:v>2.75</c:v>
                </c:pt>
                <c:pt idx="53">
                  <c:v>0.84999999999999987</c:v>
                </c:pt>
                <c:pt idx="54">
                  <c:v>1.22</c:v>
                </c:pt>
                <c:pt idx="55">
                  <c:v>1.3299999999999998</c:v>
                </c:pt>
                <c:pt idx="56">
                  <c:v>0.57000000000000006</c:v>
                </c:pt>
                <c:pt idx="57">
                  <c:v>-4.0000000000000036E-2</c:v>
                </c:pt>
                <c:pt idx="58">
                  <c:v>0.77</c:v>
                </c:pt>
                <c:pt idx="59">
                  <c:v>1.17</c:v>
                </c:pt>
                <c:pt idx="60">
                  <c:v>1.53</c:v>
                </c:pt>
                <c:pt idx="61">
                  <c:v>1.7499999999999998</c:v>
                </c:pt>
                <c:pt idx="62">
                  <c:v>1.78</c:v>
                </c:pt>
                <c:pt idx="63">
                  <c:v>2.2199999999999998</c:v>
                </c:pt>
                <c:pt idx="65">
                  <c:v>1.32</c:v>
                </c:pt>
                <c:pt idx="66">
                  <c:v>1.93</c:v>
                </c:pt>
                <c:pt idx="67">
                  <c:v>2.04</c:v>
                </c:pt>
                <c:pt idx="68">
                  <c:v>2.0700000000000003</c:v>
                </c:pt>
                <c:pt idx="69">
                  <c:v>0.29000000000000004</c:v>
                </c:pt>
                <c:pt idx="70">
                  <c:v>1.1399999999999999</c:v>
                </c:pt>
                <c:pt idx="71">
                  <c:v>1.3099999999999998</c:v>
                </c:pt>
                <c:pt idx="72">
                  <c:v>1.89</c:v>
                </c:pt>
                <c:pt idx="73">
                  <c:v>2.8499999999999996</c:v>
                </c:pt>
                <c:pt idx="74">
                  <c:v>2.2400000000000002</c:v>
                </c:pt>
                <c:pt idx="75">
                  <c:v>2.4000000000000004</c:v>
                </c:pt>
                <c:pt idx="76">
                  <c:v>2.29</c:v>
                </c:pt>
                <c:pt idx="77">
                  <c:v>2.0199999999999996</c:v>
                </c:pt>
                <c:pt idx="78">
                  <c:v>4.5199999999999996</c:v>
                </c:pt>
                <c:pt idx="79">
                  <c:v>2.58</c:v>
                </c:pt>
                <c:pt idx="81">
                  <c:v>0.20999999999999996</c:v>
                </c:pt>
                <c:pt idx="82">
                  <c:v>0.97</c:v>
                </c:pt>
                <c:pt idx="83">
                  <c:v>1.2899999999999998</c:v>
                </c:pt>
                <c:pt idx="84">
                  <c:v>1.64</c:v>
                </c:pt>
                <c:pt idx="85">
                  <c:v>1.84</c:v>
                </c:pt>
                <c:pt idx="86">
                  <c:v>2.37</c:v>
                </c:pt>
                <c:pt idx="87">
                  <c:v>2.42</c:v>
                </c:pt>
                <c:pt idx="88">
                  <c:v>2.57</c:v>
                </c:pt>
                <c:pt idx="89">
                  <c:v>1.3699999999999999</c:v>
                </c:pt>
                <c:pt idx="90">
                  <c:v>1.7699999999999998</c:v>
                </c:pt>
                <c:pt idx="91">
                  <c:v>1.32</c:v>
                </c:pt>
                <c:pt idx="92">
                  <c:v>0.59999999999999898</c:v>
                </c:pt>
                <c:pt idx="93">
                  <c:v>0.3899999999999999</c:v>
                </c:pt>
                <c:pt idx="94">
                  <c:v>-3.0000000000000027E-2</c:v>
                </c:pt>
                <c:pt idx="95">
                  <c:v>0.92999999999999994</c:v>
                </c:pt>
                <c:pt idx="96">
                  <c:v>1.34</c:v>
                </c:pt>
                <c:pt idx="97">
                  <c:v>1.9200000000000002</c:v>
                </c:pt>
                <c:pt idx="98">
                  <c:v>2.4000000000000004</c:v>
                </c:pt>
                <c:pt idx="99">
                  <c:v>1.9000000000000001</c:v>
                </c:pt>
                <c:pt idx="100">
                  <c:v>2.29</c:v>
                </c:pt>
                <c:pt idx="101">
                  <c:v>1.9999999999999998</c:v>
                </c:pt>
                <c:pt idx="102">
                  <c:v>2.0999999999999996</c:v>
                </c:pt>
                <c:pt idx="103">
                  <c:v>0.65999999999999992</c:v>
                </c:pt>
                <c:pt idx="104">
                  <c:v>0.54</c:v>
                </c:pt>
                <c:pt idx="105">
                  <c:v>0.43999999999999995</c:v>
                </c:pt>
                <c:pt idx="106">
                  <c:v>0.99</c:v>
                </c:pt>
                <c:pt idx="107">
                  <c:v>1.2699999999999998</c:v>
                </c:pt>
                <c:pt idx="108">
                  <c:v>2.04</c:v>
                </c:pt>
                <c:pt idx="109">
                  <c:v>1.97</c:v>
                </c:pt>
                <c:pt idx="110">
                  <c:v>3.12</c:v>
                </c:pt>
                <c:pt idx="111">
                  <c:v>2.4000000000000004</c:v>
                </c:pt>
                <c:pt idx="112">
                  <c:v>1.5399999999999998</c:v>
                </c:pt>
                <c:pt idx="113">
                  <c:v>0.36999999999999988</c:v>
                </c:pt>
                <c:pt idx="114">
                  <c:v>0.29000000000000004</c:v>
                </c:pt>
                <c:pt idx="115">
                  <c:v>0.34999999999999987</c:v>
                </c:pt>
                <c:pt idx="116">
                  <c:v>0.17999999999999994</c:v>
                </c:pt>
                <c:pt idx="117">
                  <c:v>0.52</c:v>
                </c:pt>
                <c:pt idx="118">
                  <c:v>0.69</c:v>
                </c:pt>
                <c:pt idx="119">
                  <c:v>1.3</c:v>
                </c:pt>
                <c:pt idx="120">
                  <c:v>1.28</c:v>
                </c:pt>
                <c:pt idx="121">
                  <c:v>1.51</c:v>
                </c:pt>
                <c:pt idx="122">
                  <c:v>1.91</c:v>
                </c:pt>
                <c:pt idx="123">
                  <c:v>1.9200000000000002</c:v>
                </c:pt>
                <c:pt idx="124">
                  <c:v>2.2000000000000002</c:v>
                </c:pt>
                <c:pt idx="125">
                  <c:v>1.5799999999999998</c:v>
                </c:pt>
                <c:pt idx="126">
                  <c:v>1.84</c:v>
                </c:pt>
                <c:pt idx="127">
                  <c:v>1.2699999999999998</c:v>
                </c:pt>
                <c:pt idx="128">
                  <c:v>0.84000000000000008</c:v>
                </c:pt>
                <c:pt idx="129">
                  <c:v>0.8</c:v>
                </c:pt>
                <c:pt idx="130">
                  <c:v>0.52</c:v>
                </c:pt>
                <c:pt idx="131">
                  <c:v>1.02</c:v>
                </c:pt>
                <c:pt idx="132">
                  <c:v>1.5199999999999998</c:v>
                </c:pt>
                <c:pt idx="133">
                  <c:v>1.8299999999999998</c:v>
                </c:pt>
                <c:pt idx="134">
                  <c:v>2.0599999999999996</c:v>
                </c:pt>
                <c:pt idx="135">
                  <c:v>2.3099999999999996</c:v>
                </c:pt>
                <c:pt idx="136">
                  <c:v>1.9999999999999998</c:v>
                </c:pt>
                <c:pt idx="137">
                  <c:v>7.999999999999996E-2</c:v>
                </c:pt>
                <c:pt idx="138">
                  <c:v>0.28000000000000003</c:v>
                </c:pt>
                <c:pt idx="139">
                  <c:v>2.0000000000000018E-2</c:v>
                </c:pt>
                <c:pt idx="140">
                  <c:v>-8.0000000000000071E-2</c:v>
                </c:pt>
                <c:pt idx="141">
                  <c:v>-0.16000000000000003</c:v>
                </c:pt>
                <c:pt idx="142">
                  <c:v>0.10999999999999999</c:v>
                </c:pt>
                <c:pt idx="143">
                  <c:v>0.95</c:v>
                </c:pt>
                <c:pt idx="144">
                  <c:v>1.4000000000000001</c:v>
                </c:pt>
                <c:pt idx="145">
                  <c:v>1.7100000000000002</c:v>
                </c:pt>
                <c:pt idx="146">
                  <c:v>1.97</c:v>
                </c:pt>
                <c:pt idx="147">
                  <c:v>2.2400000000000002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BE-405E-9B99-CBAC33268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57472"/>
        <c:axId val="1"/>
      </c:lineChart>
      <c:catAx>
        <c:axId val="71835747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6"/>
          <c:min val="-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574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María Luisa Contreras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Graficos'!$H$26:$S$26</c:f>
              <c:numCache>
                <c:formatCode>General</c:formatCode>
                <c:ptCount val="12"/>
                <c:pt idx="0">
                  <c:v>1.5199999999999998</c:v>
                </c:pt>
                <c:pt idx="1">
                  <c:v>1.7699999999999998</c:v>
                </c:pt>
                <c:pt idx="2">
                  <c:v>1.95</c:v>
                </c:pt>
                <c:pt idx="3">
                  <c:v>2.16</c:v>
                </c:pt>
                <c:pt idx="4">
                  <c:v>1.7</c:v>
                </c:pt>
                <c:pt idx="5">
                  <c:v>1.5199999999999998</c:v>
                </c:pt>
                <c:pt idx="6">
                  <c:v>1.5999999999999999</c:v>
                </c:pt>
                <c:pt idx="7">
                  <c:v>1.55</c:v>
                </c:pt>
                <c:pt idx="8">
                  <c:v>1.1199999999999999</c:v>
                </c:pt>
                <c:pt idx="9">
                  <c:v>0.77</c:v>
                </c:pt>
                <c:pt idx="10">
                  <c:v>1.04</c:v>
                </c:pt>
                <c:pt idx="11">
                  <c:v>1.32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08-436B-9F36-9A89B3B02657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Graficos'!$T$26:$AE$26</c:f>
              <c:numCache>
                <c:formatCode>General</c:formatCode>
                <c:ptCount val="12"/>
                <c:pt idx="0">
                  <c:v>1.6300000000000001</c:v>
                </c:pt>
                <c:pt idx="1">
                  <c:v>1.8499999999999999</c:v>
                </c:pt>
                <c:pt idx="3">
                  <c:v>2.5199999999999996</c:v>
                </c:pt>
                <c:pt idx="4">
                  <c:v>2.4400000000000004</c:v>
                </c:pt>
                <c:pt idx="5">
                  <c:v>2.4000000000000004</c:v>
                </c:pt>
                <c:pt idx="6">
                  <c:v>2.6900000000000004</c:v>
                </c:pt>
                <c:pt idx="7">
                  <c:v>3.76</c:v>
                </c:pt>
                <c:pt idx="8">
                  <c:v>0.98</c:v>
                </c:pt>
                <c:pt idx="9">
                  <c:v>0.6399999999999999</c:v>
                </c:pt>
                <c:pt idx="10">
                  <c:v>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08-436B-9F36-9A89B3B02657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Graficos'!$AF$26:$AQ$26</c:f>
              <c:numCache>
                <c:formatCode>General</c:formatCode>
                <c:ptCount val="12"/>
                <c:pt idx="0">
                  <c:v>1.78</c:v>
                </c:pt>
                <c:pt idx="1">
                  <c:v>1.9999999999999998</c:v>
                </c:pt>
                <c:pt idx="2">
                  <c:v>2.17</c:v>
                </c:pt>
                <c:pt idx="3">
                  <c:v>2.3899999999999997</c:v>
                </c:pt>
                <c:pt idx="4">
                  <c:v>4.34</c:v>
                </c:pt>
                <c:pt idx="5">
                  <c:v>2.5499999999999998</c:v>
                </c:pt>
                <c:pt idx="6">
                  <c:v>2.87</c:v>
                </c:pt>
                <c:pt idx="7">
                  <c:v>2.9799999999999995</c:v>
                </c:pt>
                <c:pt idx="8">
                  <c:v>3.0199999999999996</c:v>
                </c:pt>
                <c:pt idx="9">
                  <c:v>2.36</c:v>
                </c:pt>
                <c:pt idx="10">
                  <c:v>1.78</c:v>
                </c:pt>
                <c:pt idx="11">
                  <c:v>2.21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08-436B-9F36-9A89B3B02657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Graficos'!$AR$26:$BC$26</c:f>
              <c:numCache>
                <c:formatCode>General</c:formatCode>
                <c:ptCount val="12"/>
                <c:pt idx="0">
                  <c:v>2.12</c:v>
                </c:pt>
                <c:pt idx="1">
                  <c:v>2.37</c:v>
                </c:pt>
                <c:pt idx="2">
                  <c:v>2.7699999999999996</c:v>
                </c:pt>
                <c:pt idx="3">
                  <c:v>2.75</c:v>
                </c:pt>
                <c:pt idx="4">
                  <c:v>2.8499999999999996</c:v>
                </c:pt>
                <c:pt idx="5">
                  <c:v>2.21</c:v>
                </c:pt>
                <c:pt idx="6">
                  <c:v>2.29</c:v>
                </c:pt>
                <c:pt idx="7">
                  <c:v>2.4000000000000004</c:v>
                </c:pt>
                <c:pt idx="8">
                  <c:v>1.72</c:v>
                </c:pt>
                <c:pt idx="9">
                  <c:v>1.07</c:v>
                </c:pt>
                <c:pt idx="11">
                  <c:v>1.6700000000000002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08-436B-9F36-9A89B3B02657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Graficos'!$BD$26:$BO$26</c:f>
              <c:numCache>
                <c:formatCode>General</c:formatCode>
                <c:ptCount val="12"/>
                <c:pt idx="0">
                  <c:v>1.3299999999999998</c:v>
                </c:pt>
                <c:pt idx="1">
                  <c:v>1.57</c:v>
                </c:pt>
                <c:pt idx="2">
                  <c:v>1.8800000000000001</c:v>
                </c:pt>
                <c:pt idx="3">
                  <c:v>2.0199999999999996</c:v>
                </c:pt>
                <c:pt idx="4">
                  <c:v>2.75</c:v>
                </c:pt>
                <c:pt idx="5">
                  <c:v>0.84999999999999987</c:v>
                </c:pt>
                <c:pt idx="6">
                  <c:v>1.22</c:v>
                </c:pt>
                <c:pt idx="7">
                  <c:v>1.3299999999999998</c:v>
                </c:pt>
                <c:pt idx="8">
                  <c:v>0.57000000000000006</c:v>
                </c:pt>
                <c:pt idx="9">
                  <c:v>-4.0000000000000036E-2</c:v>
                </c:pt>
                <c:pt idx="10">
                  <c:v>0.77</c:v>
                </c:pt>
                <c:pt idx="11">
                  <c:v>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908-436B-9F36-9A89B3B02657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Graficos'!$BP$26:$CA$26</c:f>
              <c:numCache>
                <c:formatCode>General</c:formatCode>
                <c:ptCount val="12"/>
                <c:pt idx="0">
                  <c:v>1.53</c:v>
                </c:pt>
                <c:pt idx="1">
                  <c:v>1.7499999999999998</c:v>
                </c:pt>
                <c:pt idx="2">
                  <c:v>1.78</c:v>
                </c:pt>
                <c:pt idx="3">
                  <c:v>2.2199999999999998</c:v>
                </c:pt>
                <c:pt idx="5">
                  <c:v>1.32</c:v>
                </c:pt>
                <c:pt idx="6">
                  <c:v>1.93</c:v>
                </c:pt>
                <c:pt idx="7">
                  <c:v>2.04</c:v>
                </c:pt>
                <c:pt idx="8">
                  <c:v>2.0700000000000003</c:v>
                </c:pt>
                <c:pt idx="9">
                  <c:v>0.29000000000000004</c:v>
                </c:pt>
                <c:pt idx="10">
                  <c:v>1.1399999999999999</c:v>
                </c:pt>
                <c:pt idx="11">
                  <c:v>1.3099999999999998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908-436B-9F36-9A89B3B02657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Graficos'!$CB$26:$CM$26</c:f>
              <c:numCache>
                <c:formatCode>General</c:formatCode>
                <c:ptCount val="12"/>
                <c:pt idx="0">
                  <c:v>1.89</c:v>
                </c:pt>
                <c:pt idx="1">
                  <c:v>2.8499999999999996</c:v>
                </c:pt>
                <c:pt idx="2">
                  <c:v>2.2400000000000002</c:v>
                </c:pt>
                <c:pt idx="3">
                  <c:v>2.4000000000000004</c:v>
                </c:pt>
                <c:pt idx="4">
                  <c:v>2.29</c:v>
                </c:pt>
                <c:pt idx="5">
                  <c:v>2.0199999999999996</c:v>
                </c:pt>
                <c:pt idx="6">
                  <c:v>4.5199999999999996</c:v>
                </c:pt>
                <c:pt idx="7">
                  <c:v>2.58</c:v>
                </c:pt>
                <c:pt idx="9">
                  <c:v>0.20999999999999996</c:v>
                </c:pt>
                <c:pt idx="10">
                  <c:v>0.97</c:v>
                </c:pt>
                <c:pt idx="11">
                  <c:v>1.2899999999999998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908-436B-9F36-9A89B3B02657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Graficos'!$CN$26:$CY$26</c:f>
              <c:numCache>
                <c:formatCode>General</c:formatCode>
                <c:ptCount val="12"/>
                <c:pt idx="0">
                  <c:v>1.64</c:v>
                </c:pt>
                <c:pt idx="1">
                  <c:v>1.84</c:v>
                </c:pt>
                <c:pt idx="2">
                  <c:v>2.37</c:v>
                </c:pt>
                <c:pt idx="3">
                  <c:v>2.42</c:v>
                </c:pt>
                <c:pt idx="4">
                  <c:v>2.57</c:v>
                </c:pt>
                <c:pt idx="5">
                  <c:v>1.3699999999999999</c:v>
                </c:pt>
                <c:pt idx="6">
                  <c:v>1.7699999999999998</c:v>
                </c:pt>
                <c:pt idx="7">
                  <c:v>1.32</c:v>
                </c:pt>
                <c:pt idx="8">
                  <c:v>0.59999999999999898</c:v>
                </c:pt>
                <c:pt idx="9">
                  <c:v>0.3899999999999999</c:v>
                </c:pt>
                <c:pt idx="10">
                  <c:v>-3.0000000000000027E-2</c:v>
                </c:pt>
                <c:pt idx="11">
                  <c:v>0.92999999999999994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908-436B-9F36-9A89B3B02657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Graficos'!$CZ$26:$DK$26</c:f>
              <c:numCache>
                <c:formatCode>General</c:formatCode>
                <c:ptCount val="12"/>
                <c:pt idx="0">
                  <c:v>1.34</c:v>
                </c:pt>
                <c:pt idx="1">
                  <c:v>1.9200000000000002</c:v>
                </c:pt>
                <c:pt idx="2">
                  <c:v>2.4000000000000004</c:v>
                </c:pt>
                <c:pt idx="3">
                  <c:v>1.9000000000000001</c:v>
                </c:pt>
                <c:pt idx="4">
                  <c:v>2.29</c:v>
                </c:pt>
                <c:pt idx="5">
                  <c:v>1.9999999999999998</c:v>
                </c:pt>
                <c:pt idx="6">
                  <c:v>2.0999999999999996</c:v>
                </c:pt>
                <c:pt idx="7">
                  <c:v>0.65999999999999992</c:v>
                </c:pt>
                <c:pt idx="8">
                  <c:v>0.54</c:v>
                </c:pt>
                <c:pt idx="9">
                  <c:v>0.43999999999999995</c:v>
                </c:pt>
                <c:pt idx="10">
                  <c:v>0.99</c:v>
                </c:pt>
                <c:pt idx="11">
                  <c:v>1.2699999999999998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908-436B-9F36-9A89B3B02657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Graficos'!$DL$26:$DW$26</c:f>
              <c:numCache>
                <c:formatCode>General</c:formatCode>
                <c:ptCount val="12"/>
                <c:pt idx="0">
                  <c:v>2.04</c:v>
                </c:pt>
                <c:pt idx="1">
                  <c:v>1.97</c:v>
                </c:pt>
                <c:pt idx="2">
                  <c:v>3.12</c:v>
                </c:pt>
                <c:pt idx="3">
                  <c:v>2.4000000000000004</c:v>
                </c:pt>
                <c:pt idx="4">
                  <c:v>1.5399999999999998</c:v>
                </c:pt>
                <c:pt idx="5">
                  <c:v>0.36999999999999988</c:v>
                </c:pt>
                <c:pt idx="6">
                  <c:v>0.29000000000000004</c:v>
                </c:pt>
                <c:pt idx="7">
                  <c:v>0.34999999999999987</c:v>
                </c:pt>
                <c:pt idx="8">
                  <c:v>0.17999999999999994</c:v>
                </c:pt>
                <c:pt idx="9">
                  <c:v>0.52</c:v>
                </c:pt>
                <c:pt idx="10">
                  <c:v>0.69</c:v>
                </c:pt>
                <c:pt idx="11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908-436B-9F36-9A89B3B02657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Graficos'!$DX$26:$EI$26</c:f>
              <c:numCache>
                <c:formatCode>General</c:formatCode>
                <c:ptCount val="12"/>
                <c:pt idx="0">
                  <c:v>1.28</c:v>
                </c:pt>
                <c:pt idx="1">
                  <c:v>1.51</c:v>
                </c:pt>
                <c:pt idx="2">
                  <c:v>1.91</c:v>
                </c:pt>
                <c:pt idx="3">
                  <c:v>1.9200000000000002</c:v>
                </c:pt>
                <c:pt idx="4">
                  <c:v>2.2000000000000002</c:v>
                </c:pt>
                <c:pt idx="5">
                  <c:v>1.5799999999999998</c:v>
                </c:pt>
                <c:pt idx="6">
                  <c:v>1.84</c:v>
                </c:pt>
                <c:pt idx="7">
                  <c:v>1.2699999999999998</c:v>
                </c:pt>
                <c:pt idx="8">
                  <c:v>0.84000000000000008</c:v>
                </c:pt>
                <c:pt idx="9">
                  <c:v>0.8</c:v>
                </c:pt>
                <c:pt idx="10">
                  <c:v>0.52</c:v>
                </c:pt>
                <c:pt idx="11">
                  <c:v>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4B-4A8A-A6D3-C8B705A04101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Graficos'!$EJ$26:$EU$26</c:f>
              <c:numCache>
                <c:formatCode>General</c:formatCode>
                <c:ptCount val="12"/>
                <c:pt idx="0">
                  <c:v>1.5199999999999998</c:v>
                </c:pt>
                <c:pt idx="1">
                  <c:v>1.8299999999999998</c:v>
                </c:pt>
                <c:pt idx="2">
                  <c:v>2.0599999999999996</c:v>
                </c:pt>
                <c:pt idx="3">
                  <c:v>2.3099999999999996</c:v>
                </c:pt>
                <c:pt idx="4">
                  <c:v>1.9999999999999998</c:v>
                </c:pt>
                <c:pt idx="5">
                  <c:v>7.999999999999996E-2</c:v>
                </c:pt>
                <c:pt idx="6">
                  <c:v>0.28000000000000003</c:v>
                </c:pt>
                <c:pt idx="7">
                  <c:v>2.0000000000000018E-2</c:v>
                </c:pt>
                <c:pt idx="8">
                  <c:v>-8.0000000000000071E-2</c:v>
                </c:pt>
                <c:pt idx="9">
                  <c:v>-0.16000000000000003</c:v>
                </c:pt>
                <c:pt idx="10">
                  <c:v>0.10999999999999999</c:v>
                </c:pt>
                <c:pt idx="11">
                  <c:v>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21-450F-A86F-3C8194600FE4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Graficos'!$EV$26:$FG$26</c:f>
              <c:numCache>
                <c:formatCode>General</c:formatCode>
                <c:ptCount val="12"/>
                <c:pt idx="0">
                  <c:v>1.4000000000000001</c:v>
                </c:pt>
                <c:pt idx="1">
                  <c:v>1.7100000000000002</c:v>
                </c:pt>
                <c:pt idx="2">
                  <c:v>1.97</c:v>
                </c:pt>
                <c:pt idx="3">
                  <c:v>2.2400000000000002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1B-46F2-AD51-6519D79DA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52064"/>
        <c:axId val="1"/>
      </c:lineChart>
      <c:catAx>
        <c:axId val="71835206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5"/>
          <c:min val="-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520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75970883057493"/>
          <c:y val="0.16436781609195403"/>
          <c:w val="0.1295079695079695"/>
          <c:h val="0.83563218390804594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Paula Celaya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Graficos'!$H$27:$EY$27</c:f>
              <c:numCache>
                <c:formatCode>General</c:formatCode>
                <c:ptCount val="148"/>
                <c:pt idx="0">
                  <c:v>4.82</c:v>
                </c:pt>
                <c:pt idx="1">
                  <c:v>5.07</c:v>
                </c:pt>
                <c:pt idx="2">
                  <c:v>5.16</c:v>
                </c:pt>
                <c:pt idx="3">
                  <c:v>5.32</c:v>
                </c:pt>
                <c:pt idx="4">
                  <c:v>5.1000000000000005</c:v>
                </c:pt>
                <c:pt idx="5">
                  <c:v>4.83</c:v>
                </c:pt>
                <c:pt idx="6">
                  <c:v>4.74</c:v>
                </c:pt>
                <c:pt idx="7">
                  <c:v>4.72</c:v>
                </c:pt>
                <c:pt idx="8">
                  <c:v>4.29</c:v>
                </c:pt>
                <c:pt idx="9">
                  <c:v>3.75</c:v>
                </c:pt>
                <c:pt idx="10">
                  <c:v>3.6000000000000005</c:v>
                </c:pt>
                <c:pt idx="11">
                  <c:v>4.2</c:v>
                </c:pt>
                <c:pt idx="12">
                  <c:v>4.74</c:v>
                </c:pt>
                <c:pt idx="13">
                  <c:v>4.97</c:v>
                </c:pt>
                <c:pt idx="15">
                  <c:v>5.46</c:v>
                </c:pt>
                <c:pt idx="16">
                  <c:v>5.8100000000000005</c:v>
                </c:pt>
                <c:pt idx="17">
                  <c:v>5.74</c:v>
                </c:pt>
                <c:pt idx="18">
                  <c:v>6.23</c:v>
                </c:pt>
                <c:pt idx="20">
                  <c:v>4.3500000000000005</c:v>
                </c:pt>
                <c:pt idx="21">
                  <c:v>4.34</c:v>
                </c:pt>
                <c:pt idx="22">
                  <c:v>3.9000000000000004</c:v>
                </c:pt>
                <c:pt idx="24">
                  <c:v>4.8</c:v>
                </c:pt>
                <c:pt idx="25">
                  <c:v>5.1000000000000005</c:v>
                </c:pt>
                <c:pt idx="26">
                  <c:v>5.4</c:v>
                </c:pt>
                <c:pt idx="27">
                  <c:v>5.75</c:v>
                </c:pt>
                <c:pt idx="28">
                  <c:v>7.9</c:v>
                </c:pt>
                <c:pt idx="29">
                  <c:v>6.3</c:v>
                </c:pt>
                <c:pt idx="33">
                  <c:v>6.75</c:v>
                </c:pt>
                <c:pt idx="34">
                  <c:v>6</c:v>
                </c:pt>
                <c:pt idx="35">
                  <c:v>5.93</c:v>
                </c:pt>
                <c:pt idx="36">
                  <c:v>5.8</c:v>
                </c:pt>
                <c:pt idx="37">
                  <c:v>6.34</c:v>
                </c:pt>
                <c:pt idx="43">
                  <c:v>6.1800000000000006</c:v>
                </c:pt>
                <c:pt idx="44">
                  <c:v>5.48</c:v>
                </c:pt>
                <c:pt idx="45">
                  <c:v>4.8100000000000005</c:v>
                </c:pt>
                <c:pt idx="47">
                  <c:v>4.22</c:v>
                </c:pt>
                <c:pt idx="48">
                  <c:v>4.63</c:v>
                </c:pt>
                <c:pt idx="49">
                  <c:v>4.9400000000000004</c:v>
                </c:pt>
                <c:pt idx="50">
                  <c:v>5.34</c:v>
                </c:pt>
                <c:pt idx="51">
                  <c:v>5.76</c:v>
                </c:pt>
                <c:pt idx="52">
                  <c:v>5.44</c:v>
                </c:pt>
                <c:pt idx="53">
                  <c:v>4.7</c:v>
                </c:pt>
                <c:pt idx="54">
                  <c:v>4.84</c:v>
                </c:pt>
                <c:pt idx="55">
                  <c:v>4.3600000000000003</c:v>
                </c:pt>
                <c:pt idx="56">
                  <c:v>3.59</c:v>
                </c:pt>
                <c:pt idx="58">
                  <c:v>2.4699999999999998</c:v>
                </c:pt>
                <c:pt idx="59">
                  <c:v>3.3500000000000005</c:v>
                </c:pt>
                <c:pt idx="60">
                  <c:v>4.45</c:v>
                </c:pt>
                <c:pt idx="61">
                  <c:v>4.8</c:v>
                </c:pt>
                <c:pt idx="62">
                  <c:v>5.33</c:v>
                </c:pt>
                <c:pt idx="63">
                  <c:v>5.26</c:v>
                </c:pt>
                <c:pt idx="64">
                  <c:v>5.16</c:v>
                </c:pt>
                <c:pt idx="65">
                  <c:v>4.62</c:v>
                </c:pt>
                <c:pt idx="66">
                  <c:v>4.78</c:v>
                </c:pt>
                <c:pt idx="67">
                  <c:v>4.6800000000000006</c:v>
                </c:pt>
                <c:pt idx="68">
                  <c:v>4.76</c:v>
                </c:pt>
                <c:pt idx="69">
                  <c:v>1.8499999999999999</c:v>
                </c:pt>
                <c:pt idx="70">
                  <c:v>2.46</c:v>
                </c:pt>
                <c:pt idx="71">
                  <c:v>3.91</c:v>
                </c:pt>
                <c:pt idx="72">
                  <c:v>4.71</c:v>
                </c:pt>
                <c:pt idx="73">
                  <c:v>4.97</c:v>
                </c:pt>
                <c:pt idx="74">
                  <c:v>5.32</c:v>
                </c:pt>
                <c:pt idx="75">
                  <c:v>5.53</c:v>
                </c:pt>
                <c:pt idx="76">
                  <c:v>5.65</c:v>
                </c:pt>
                <c:pt idx="77">
                  <c:v>5.03</c:v>
                </c:pt>
                <c:pt idx="78">
                  <c:v>5.37</c:v>
                </c:pt>
                <c:pt idx="79">
                  <c:v>5.76</c:v>
                </c:pt>
                <c:pt idx="80">
                  <c:v>5.2</c:v>
                </c:pt>
                <c:pt idx="81">
                  <c:v>2.88</c:v>
                </c:pt>
                <c:pt idx="82">
                  <c:v>3.12</c:v>
                </c:pt>
                <c:pt idx="83">
                  <c:v>4.01</c:v>
                </c:pt>
                <c:pt idx="84">
                  <c:v>4.8</c:v>
                </c:pt>
                <c:pt idx="85">
                  <c:v>5.04</c:v>
                </c:pt>
                <c:pt idx="86">
                  <c:v>3.8600000000000003</c:v>
                </c:pt>
                <c:pt idx="87">
                  <c:v>5.8900000000000006</c:v>
                </c:pt>
                <c:pt idx="88">
                  <c:v>12.3</c:v>
                </c:pt>
                <c:pt idx="89">
                  <c:v>4.9000000000000004</c:v>
                </c:pt>
                <c:pt idx="90">
                  <c:v>4.49</c:v>
                </c:pt>
                <c:pt idx="91">
                  <c:v>4.3500000000000005</c:v>
                </c:pt>
                <c:pt idx="93">
                  <c:v>1.6700000000000002</c:v>
                </c:pt>
                <c:pt idx="94">
                  <c:v>1.0899999999999999</c:v>
                </c:pt>
                <c:pt idx="95">
                  <c:v>2.41</c:v>
                </c:pt>
                <c:pt idx="96">
                  <c:v>4.12</c:v>
                </c:pt>
                <c:pt idx="97">
                  <c:v>3.62</c:v>
                </c:pt>
                <c:pt idx="98">
                  <c:v>4.92</c:v>
                </c:pt>
                <c:pt idx="99">
                  <c:v>5</c:v>
                </c:pt>
                <c:pt idx="100">
                  <c:v>5.24</c:v>
                </c:pt>
                <c:pt idx="101">
                  <c:v>2.0999999999999996</c:v>
                </c:pt>
                <c:pt idx="102">
                  <c:v>4.1000000000000005</c:v>
                </c:pt>
                <c:pt idx="103">
                  <c:v>4.1500000000000004</c:v>
                </c:pt>
                <c:pt idx="104">
                  <c:v>3.54</c:v>
                </c:pt>
                <c:pt idx="105">
                  <c:v>3.17</c:v>
                </c:pt>
                <c:pt idx="106">
                  <c:v>3.6500000000000004</c:v>
                </c:pt>
                <c:pt idx="107">
                  <c:v>4.33</c:v>
                </c:pt>
                <c:pt idx="108">
                  <c:v>5.28</c:v>
                </c:pt>
                <c:pt idx="109">
                  <c:v>6.13</c:v>
                </c:pt>
                <c:pt idx="110">
                  <c:v>5.3500000000000005</c:v>
                </c:pt>
                <c:pt idx="111">
                  <c:v>5.59</c:v>
                </c:pt>
                <c:pt idx="112">
                  <c:v>5.04</c:v>
                </c:pt>
                <c:pt idx="113">
                  <c:v>3.2700000000000005</c:v>
                </c:pt>
                <c:pt idx="114">
                  <c:v>2.4400000000000004</c:v>
                </c:pt>
                <c:pt idx="115">
                  <c:v>2.8600000000000003</c:v>
                </c:pt>
                <c:pt idx="116">
                  <c:v>1.6700000000000002</c:v>
                </c:pt>
                <c:pt idx="117">
                  <c:v>3.12</c:v>
                </c:pt>
                <c:pt idx="118">
                  <c:v>1.6500000000000001</c:v>
                </c:pt>
                <c:pt idx="119">
                  <c:v>2.4299999999999997</c:v>
                </c:pt>
                <c:pt idx="120">
                  <c:v>4.1400000000000006</c:v>
                </c:pt>
                <c:pt idx="121">
                  <c:v>3.7199999999999998</c:v>
                </c:pt>
                <c:pt idx="122">
                  <c:v>5</c:v>
                </c:pt>
                <c:pt idx="123">
                  <c:v>5.0200000000000005</c:v>
                </c:pt>
                <c:pt idx="124">
                  <c:v>5.16</c:v>
                </c:pt>
                <c:pt idx="125">
                  <c:v>4.97</c:v>
                </c:pt>
                <c:pt idx="126">
                  <c:v>4.99</c:v>
                </c:pt>
                <c:pt idx="127">
                  <c:v>4.67</c:v>
                </c:pt>
                <c:pt idx="128">
                  <c:v>4.3</c:v>
                </c:pt>
                <c:pt idx="129">
                  <c:v>3.3</c:v>
                </c:pt>
                <c:pt idx="130">
                  <c:v>2.33</c:v>
                </c:pt>
                <c:pt idx="131">
                  <c:v>3.4300000000000006</c:v>
                </c:pt>
                <c:pt idx="132">
                  <c:v>4.33</c:v>
                </c:pt>
                <c:pt idx="133">
                  <c:v>4.6900000000000004</c:v>
                </c:pt>
                <c:pt idx="134">
                  <c:v>4.97</c:v>
                </c:pt>
                <c:pt idx="135">
                  <c:v>5.3500000000000005</c:v>
                </c:pt>
                <c:pt idx="136">
                  <c:v>5.15</c:v>
                </c:pt>
                <c:pt idx="137">
                  <c:v>1.6700000000000002</c:v>
                </c:pt>
                <c:pt idx="138">
                  <c:v>2.0199999999999996</c:v>
                </c:pt>
                <c:pt idx="139">
                  <c:v>2.25</c:v>
                </c:pt>
                <c:pt idx="140">
                  <c:v>3.7700000000000005</c:v>
                </c:pt>
                <c:pt idx="141">
                  <c:v>1.6500000000000001</c:v>
                </c:pt>
                <c:pt idx="142">
                  <c:v>1.4599999999999997</c:v>
                </c:pt>
                <c:pt idx="143">
                  <c:v>2.88</c:v>
                </c:pt>
                <c:pt idx="144">
                  <c:v>4.1100000000000003</c:v>
                </c:pt>
                <c:pt idx="145">
                  <c:v>4.66</c:v>
                </c:pt>
                <c:pt idx="146">
                  <c:v>4.87</c:v>
                </c:pt>
                <c:pt idx="147">
                  <c:v>5.03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CB-4C1A-9DD6-51A4B87FC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59968"/>
        <c:axId val="1"/>
      </c:lineChart>
      <c:catAx>
        <c:axId val="71835996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3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59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Paula Celaya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Graficos'!$H$27:$S$27</c:f>
              <c:numCache>
                <c:formatCode>General</c:formatCode>
                <c:ptCount val="12"/>
                <c:pt idx="0">
                  <c:v>4.82</c:v>
                </c:pt>
                <c:pt idx="1">
                  <c:v>5.07</c:v>
                </c:pt>
                <c:pt idx="2">
                  <c:v>5.16</c:v>
                </c:pt>
                <c:pt idx="3">
                  <c:v>5.32</c:v>
                </c:pt>
                <c:pt idx="4">
                  <c:v>5.1000000000000005</c:v>
                </c:pt>
                <c:pt idx="5">
                  <c:v>4.83</c:v>
                </c:pt>
                <c:pt idx="6">
                  <c:v>4.74</c:v>
                </c:pt>
                <c:pt idx="7">
                  <c:v>4.72</c:v>
                </c:pt>
                <c:pt idx="8">
                  <c:v>4.29</c:v>
                </c:pt>
                <c:pt idx="9">
                  <c:v>3.75</c:v>
                </c:pt>
                <c:pt idx="10">
                  <c:v>3.6000000000000005</c:v>
                </c:pt>
                <c:pt idx="11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97-4CC0-9DF8-A8102718F77A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Graficos'!$T$27:$AE$27</c:f>
              <c:numCache>
                <c:formatCode>General</c:formatCode>
                <c:ptCount val="12"/>
                <c:pt idx="0">
                  <c:v>4.74</c:v>
                </c:pt>
                <c:pt idx="1">
                  <c:v>4.97</c:v>
                </c:pt>
                <c:pt idx="3">
                  <c:v>5.46</c:v>
                </c:pt>
                <c:pt idx="4">
                  <c:v>5.8100000000000005</c:v>
                </c:pt>
                <c:pt idx="5">
                  <c:v>5.74</c:v>
                </c:pt>
                <c:pt idx="6">
                  <c:v>6.23</c:v>
                </c:pt>
                <c:pt idx="8">
                  <c:v>4.3500000000000005</c:v>
                </c:pt>
                <c:pt idx="9">
                  <c:v>4.34</c:v>
                </c:pt>
                <c:pt idx="10">
                  <c:v>3.9000000000000004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97-4CC0-9DF8-A8102718F77A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Graficos'!$AF$27:$AQ$27</c:f>
              <c:numCache>
                <c:formatCode>General</c:formatCode>
                <c:ptCount val="12"/>
                <c:pt idx="0">
                  <c:v>4.8</c:v>
                </c:pt>
                <c:pt idx="1">
                  <c:v>5.1000000000000005</c:v>
                </c:pt>
                <c:pt idx="2">
                  <c:v>5.4</c:v>
                </c:pt>
                <c:pt idx="3">
                  <c:v>5.75</c:v>
                </c:pt>
                <c:pt idx="4">
                  <c:v>7.9</c:v>
                </c:pt>
                <c:pt idx="5">
                  <c:v>6.3</c:v>
                </c:pt>
                <c:pt idx="9">
                  <c:v>6.75</c:v>
                </c:pt>
                <c:pt idx="10">
                  <c:v>6</c:v>
                </c:pt>
                <c:pt idx="11">
                  <c:v>5.93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97-4CC0-9DF8-A8102718F77A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Graficos'!$AR$27:$BC$27</c:f>
              <c:numCache>
                <c:formatCode>General</c:formatCode>
                <c:ptCount val="12"/>
                <c:pt idx="0">
                  <c:v>5.8</c:v>
                </c:pt>
                <c:pt idx="1">
                  <c:v>6.34</c:v>
                </c:pt>
                <c:pt idx="7">
                  <c:v>6.1800000000000006</c:v>
                </c:pt>
                <c:pt idx="8">
                  <c:v>5.48</c:v>
                </c:pt>
                <c:pt idx="9">
                  <c:v>4.8100000000000005</c:v>
                </c:pt>
                <c:pt idx="11">
                  <c:v>4.22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97-4CC0-9DF8-A8102718F77A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Graficos'!$BD$27:$BO$27</c:f>
              <c:numCache>
                <c:formatCode>General</c:formatCode>
                <c:ptCount val="12"/>
                <c:pt idx="0">
                  <c:v>4.63</c:v>
                </c:pt>
                <c:pt idx="1">
                  <c:v>4.9400000000000004</c:v>
                </c:pt>
                <c:pt idx="2">
                  <c:v>5.34</c:v>
                </c:pt>
                <c:pt idx="3">
                  <c:v>5.76</c:v>
                </c:pt>
                <c:pt idx="4">
                  <c:v>5.44</c:v>
                </c:pt>
                <c:pt idx="5">
                  <c:v>4.7</c:v>
                </c:pt>
                <c:pt idx="6">
                  <c:v>4.84</c:v>
                </c:pt>
                <c:pt idx="7">
                  <c:v>4.3600000000000003</c:v>
                </c:pt>
                <c:pt idx="8">
                  <c:v>3.59</c:v>
                </c:pt>
                <c:pt idx="10">
                  <c:v>2.4699999999999998</c:v>
                </c:pt>
                <c:pt idx="11">
                  <c:v>3.3500000000000005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D97-4CC0-9DF8-A8102718F77A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Graficos'!$BP$27:$CA$27</c:f>
              <c:numCache>
                <c:formatCode>General</c:formatCode>
                <c:ptCount val="12"/>
                <c:pt idx="0">
                  <c:v>4.45</c:v>
                </c:pt>
                <c:pt idx="1">
                  <c:v>4.8</c:v>
                </c:pt>
                <c:pt idx="2">
                  <c:v>5.33</c:v>
                </c:pt>
                <c:pt idx="3">
                  <c:v>5.26</c:v>
                </c:pt>
                <c:pt idx="4">
                  <c:v>5.16</c:v>
                </c:pt>
                <c:pt idx="5">
                  <c:v>4.62</c:v>
                </c:pt>
                <c:pt idx="6">
                  <c:v>4.78</c:v>
                </c:pt>
                <c:pt idx="7">
                  <c:v>4.6800000000000006</c:v>
                </c:pt>
                <c:pt idx="8">
                  <c:v>4.76</c:v>
                </c:pt>
                <c:pt idx="9">
                  <c:v>1.8499999999999999</c:v>
                </c:pt>
                <c:pt idx="10">
                  <c:v>2.46</c:v>
                </c:pt>
                <c:pt idx="11">
                  <c:v>3.91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D97-4CC0-9DF8-A8102718F77A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Graficos'!$CB$27:$CM$27</c:f>
              <c:numCache>
                <c:formatCode>General</c:formatCode>
                <c:ptCount val="12"/>
                <c:pt idx="0">
                  <c:v>4.71</c:v>
                </c:pt>
                <c:pt idx="1">
                  <c:v>4.97</c:v>
                </c:pt>
                <c:pt idx="2">
                  <c:v>5.32</c:v>
                </c:pt>
                <c:pt idx="3">
                  <c:v>5.53</c:v>
                </c:pt>
                <c:pt idx="4">
                  <c:v>5.65</c:v>
                </c:pt>
                <c:pt idx="5">
                  <c:v>5.03</c:v>
                </c:pt>
                <c:pt idx="6">
                  <c:v>5.37</c:v>
                </c:pt>
                <c:pt idx="7">
                  <c:v>5.76</c:v>
                </c:pt>
                <c:pt idx="8">
                  <c:v>5.2</c:v>
                </c:pt>
                <c:pt idx="9">
                  <c:v>2.88</c:v>
                </c:pt>
                <c:pt idx="10">
                  <c:v>3.12</c:v>
                </c:pt>
                <c:pt idx="11">
                  <c:v>4.01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D97-4CC0-9DF8-A8102718F77A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Graficos'!$CN$27:$CY$27</c:f>
              <c:numCache>
                <c:formatCode>General</c:formatCode>
                <c:ptCount val="12"/>
                <c:pt idx="0">
                  <c:v>4.8</c:v>
                </c:pt>
                <c:pt idx="1">
                  <c:v>5.04</c:v>
                </c:pt>
                <c:pt idx="2">
                  <c:v>3.8600000000000003</c:v>
                </c:pt>
                <c:pt idx="3">
                  <c:v>5.8900000000000006</c:v>
                </c:pt>
                <c:pt idx="4">
                  <c:v>12.3</c:v>
                </c:pt>
                <c:pt idx="5">
                  <c:v>4.9000000000000004</c:v>
                </c:pt>
                <c:pt idx="6">
                  <c:v>4.49</c:v>
                </c:pt>
                <c:pt idx="7">
                  <c:v>4.3500000000000005</c:v>
                </c:pt>
                <c:pt idx="9">
                  <c:v>1.6700000000000002</c:v>
                </c:pt>
                <c:pt idx="10">
                  <c:v>1.0899999999999999</c:v>
                </c:pt>
                <c:pt idx="11">
                  <c:v>2.41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D97-4CC0-9DF8-A8102718F77A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Graficos'!$CZ$27:$DK$27</c:f>
              <c:numCache>
                <c:formatCode>General</c:formatCode>
                <c:ptCount val="12"/>
                <c:pt idx="0">
                  <c:v>4.12</c:v>
                </c:pt>
                <c:pt idx="1">
                  <c:v>3.62</c:v>
                </c:pt>
                <c:pt idx="2">
                  <c:v>4.92</c:v>
                </c:pt>
                <c:pt idx="3">
                  <c:v>5</c:v>
                </c:pt>
                <c:pt idx="4">
                  <c:v>5.24</c:v>
                </c:pt>
                <c:pt idx="5">
                  <c:v>2.0999999999999996</c:v>
                </c:pt>
                <c:pt idx="6">
                  <c:v>4.1000000000000005</c:v>
                </c:pt>
                <c:pt idx="7">
                  <c:v>4.1500000000000004</c:v>
                </c:pt>
                <c:pt idx="8">
                  <c:v>3.54</c:v>
                </c:pt>
                <c:pt idx="9">
                  <c:v>3.17</c:v>
                </c:pt>
                <c:pt idx="10">
                  <c:v>3.6500000000000004</c:v>
                </c:pt>
                <c:pt idx="11">
                  <c:v>4.33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D97-4CC0-9DF8-A8102718F77A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Graficos'!$DL$27:$DW$27</c:f>
              <c:numCache>
                <c:formatCode>General</c:formatCode>
                <c:ptCount val="12"/>
                <c:pt idx="0">
                  <c:v>5.28</c:v>
                </c:pt>
                <c:pt idx="1">
                  <c:v>6.13</c:v>
                </c:pt>
                <c:pt idx="2">
                  <c:v>5.3500000000000005</c:v>
                </c:pt>
                <c:pt idx="3">
                  <c:v>5.59</c:v>
                </c:pt>
                <c:pt idx="4">
                  <c:v>5.04</c:v>
                </c:pt>
                <c:pt idx="5">
                  <c:v>3.2700000000000005</c:v>
                </c:pt>
                <c:pt idx="6">
                  <c:v>2.4400000000000004</c:v>
                </c:pt>
                <c:pt idx="7">
                  <c:v>2.8600000000000003</c:v>
                </c:pt>
                <c:pt idx="8">
                  <c:v>1.6700000000000002</c:v>
                </c:pt>
                <c:pt idx="9">
                  <c:v>3.12</c:v>
                </c:pt>
                <c:pt idx="10">
                  <c:v>1.6500000000000001</c:v>
                </c:pt>
                <c:pt idx="11">
                  <c:v>2.4299999999999997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D97-4CC0-9DF8-A8102718F77A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Graficos'!$DX$27:$EI$27</c:f>
              <c:numCache>
                <c:formatCode>General</c:formatCode>
                <c:ptCount val="12"/>
                <c:pt idx="0">
                  <c:v>4.1400000000000006</c:v>
                </c:pt>
                <c:pt idx="1">
                  <c:v>3.7199999999999998</c:v>
                </c:pt>
                <c:pt idx="2">
                  <c:v>5</c:v>
                </c:pt>
                <c:pt idx="3">
                  <c:v>5.0200000000000005</c:v>
                </c:pt>
                <c:pt idx="4">
                  <c:v>5.16</c:v>
                </c:pt>
                <c:pt idx="5">
                  <c:v>4.97</c:v>
                </c:pt>
                <c:pt idx="6">
                  <c:v>4.99</c:v>
                </c:pt>
                <c:pt idx="7">
                  <c:v>4.67</c:v>
                </c:pt>
                <c:pt idx="8">
                  <c:v>4.3</c:v>
                </c:pt>
                <c:pt idx="9">
                  <c:v>3.3</c:v>
                </c:pt>
                <c:pt idx="10">
                  <c:v>2.33</c:v>
                </c:pt>
                <c:pt idx="11">
                  <c:v>3.4300000000000006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DC-467E-BB6B-972C2C1937AE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Graficos'!$EJ$27:$EU$27</c:f>
              <c:numCache>
                <c:formatCode>General</c:formatCode>
                <c:ptCount val="12"/>
                <c:pt idx="0">
                  <c:v>4.33</c:v>
                </c:pt>
                <c:pt idx="1">
                  <c:v>4.6900000000000004</c:v>
                </c:pt>
                <c:pt idx="2">
                  <c:v>4.97</c:v>
                </c:pt>
                <c:pt idx="3">
                  <c:v>5.3500000000000005</c:v>
                </c:pt>
                <c:pt idx="4">
                  <c:v>5.15</c:v>
                </c:pt>
                <c:pt idx="5">
                  <c:v>1.6700000000000002</c:v>
                </c:pt>
                <c:pt idx="6">
                  <c:v>2.0199999999999996</c:v>
                </c:pt>
                <c:pt idx="7">
                  <c:v>2.25</c:v>
                </c:pt>
                <c:pt idx="8">
                  <c:v>3.7700000000000005</c:v>
                </c:pt>
                <c:pt idx="9">
                  <c:v>1.6500000000000001</c:v>
                </c:pt>
                <c:pt idx="10">
                  <c:v>1.4599999999999997</c:v>
                </c:pt>
                <c:pt idx="11">
                  <c:v>2.88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DD-4DBB-9D53-82D860BA30D9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Graficos'!$EV$27:$FG$27</c:f>
              <c:numCache>
                <c:formatCode>General</c:formatCode>
                <c:ptCount val="12"/>
                <c:pt idx="0">
                  <c:v>4.1100000000000003</c:v>
                </c:pt>
                <c:pt idx="1">
                  <c:v>4.66</c:v>
                </c:pt>
                <c:pt idx="2">
                  <c:v>4.87</c:v>
                </c:pt>
                <c:pt idx="3">
                  <c:v>5.03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92-4F4B-B877-D20AA9D88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62464"/>
        <c:axId val="1"/>
      </c:lineChart>
      <c:catAx>
        <c:axId val="71836246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3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62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99671506758123"/>
          <c:y val="0.11186476266737844"/>
          <c:w val="0.1295079695079695"/>
          <c:h val="0.84367489657013217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Juan Pablo Arrieta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Graficos'!$H$28:$EY$28</c:f>
              <c:numCache>
                <c:formatCode>General</c:formatCode>
                <c:ptCount val="148"/>
                <c:pt idx="0">
                  <c:v>2.59</c:v>
                </c:pt>
                <c:pt idx="1">
                  <c:v>3.0999999999999996</c:v>
                </c:pt>
                <c:pt idx="2">
                  <c:v>3.3200000000000003</c:v>
                </c:pt>
                <c:pt idx="3">
                  <c:v>3.76</c:v>
                </c:pt>
                <c:pt idx="4">
                  <c:v>3.8200000000000003</c:v>
                </c:pt>
                <c:pt idx="5">
                  <c:v>2.9699999999999998</c:v>
                </c:pt>
                <c:pt idx="6">
                  <c:v>3.1100000000000003</c:v>
                </c:pt>
                <c:pt idx="7">
                  <c:v>2.9400000000000004</c:v>
                </c:pt>
                <c:pt idx="8">
                  <c:v>1.9999999999999998</c:v>
                </c:pt>
                <c:pt idx="9">
                  <c:v>1.05</c:v>
                </c:pt>
                <c:pt idx="10">
                  <c:v>1.1500000000000001</c:v>
                </c:pt>
                <c:pt idx="11">
                  <c:v>1.8</c:v>
                </c:pt>
                <c:pt idx="12">
                  <c:v>2.4900000000000002</c:v>
                </c:pt>
                <c:pt idx="13">
                  <c:v>3</c:v>
                </c:pt>
                <c:pt idx="15">
                  <c:v>3.84</c:v>
                </c:pt>
                <c:pt idx="16">
                  <c:v>4.22</c:v>
                </c:pt>
                <c:pt idx="20">
                  <c:v>3.04</c:v>
                </c:pt>
                <c:pt idx="21">
                  <c:v>1.5599999999999998</c:v>
                </c:pt>
                <c:pt idx="22">
                  <c:v>1.32</c:v>
                </c:pt>
                <c:pt idx="24">
                  <c:v>2.6799999999999997</c:v>
                </c:pt>
                <c:pt idx="25">
                  <c:v>3.1399999999999997</c:v>
                </c:pt>
                <c:pt idx="26">
                  <c:v>3.4800000000000004</c:v>
                </c:pt>
                <c:pt idx="33">
                  <c:v>4.83</c:v>
                </c:pt>
                <c:pt idx="34">
                  <c:v>3.87</c:v>
                </c:pt>
                <c:pt idx="35">
                  <c:v>3.96</c:v>
                </c:pt>
                <c:pt idx="36">
                  <c:v>3.9000000000000004</c:v>
                </c:pt>
                <c:pt idx="44">
                  <c:v>4</c:v>
                </c:pt>
                <c:pt idx="45">
                  <c:v>2.92</c:v>
                </c:pt>
                <c:pt idx="47">
                  <c:v>1.2899999999999998</c:v>
                </c:pt>
                <c:pt idx="48">
                  <c:v>2.04</c:v>
                </c:pt>
                <c:pt idx="49">
                  <c:v>2.5700000000000003</c:v>
                </c:pt>
                <c:pt idx="50">
                  <c:v>3.1399999999999997</c:v>
                </c:pt>
                <c:pt idx="51">
                  <c:v>3.59</c:v>
                </c:pt>
                <c:pt idx="52">
                  <c:v>3.8</c:v>
                </c:pt>
                <c:pt idx="53">
                  <c:v>2.6399999999999997</c:v>
                </c:pt>
                <c:pt idx="54">
                  <c:v>2.58</c:v>
                </c:pt>
                <c:pt idx="55">
                  <c:v>1.9999999999999998</c:v>
                </c:pt>
                <c:pt idx="56">
                  <c:v>0.73</c:v>
                </c:pt>
                <c:pt idx="58">
                  <c:v>0.89999999999999991</c:v>
                </c:pt>
                <c:pt idx="59">
                  <c:v>1.1099999999999999</c:v>
                </c:pt>
                <c:pt idx="60">
                  <c:v>1.97</c:v>
                </c:pt>
                <c:pt idx="61">
                  <c:v>2.4000000000000004</c:v>
                </c:pt>
                <c:pt idx="62">
                  <c:v>2.79</c:v>
                </c:pt>
                <c:pt idx="63">
                  <c:v>3.37</c:v>
                </c:pt>
                <c:pt idx="64">
                  <c:v>3.54</c:v>
                </c:pt>
                <c:pt idx="65">
                  <c:v>3.25</c:v>
                </c:pt>
                <c:pt idx="66">
                  <c:v>3.5</c:v>
                </c:pt>
                <c:pt idx="67">
                  <c:v>3.6000000000000005</c:v>
                </c:pt>
                <c:pt idx="68">
                  <c:v>3.7</c:v>
                </c:pt>
                <c:pt idx="69">
                  <c:v>0.8</c:v>
                </c:pt>
                <c:pt idx="70">
                  <c:v>1.06</c:v>
                </c:pt>
                <c:pt idx="71">
                  <c:v>1.51</c:v>
                </c:pt>
                <c:pt idx="72">
                  <c:v>2.3600000000000003</c:v>
                </c:pt>
                <c:pt idx="73">
                  <c:v>2.8</c:v>
                </c:pt>
                <c:pt idx="74">
                  <c:v>3.4400000000000004</c:v>
                </c:pt>
                <c:pt idx="75">
                  <c:v>3.8</c:v>
                </c:pt>
                <c:pt idx="76">
                  <c:v>5.0600000000000005</c:v>
                </c:pt>
                <c:pt idx="77">
                  <c:v>3.4000000000000004</c:v>
                </c:pt>
                <c:pt idx="78">
                  <c:v>3.9699999999999998</c:v>
                </c:pt>
                <c:pt idx="80">
                  <c:v>5.67</c:v>
                </c:pt>
                <c:pt idx="81">
                  <c:v>1.0899999999999999</c:v>
                </c:pt>
                <c:pt idx="82">
                  <c:v>1.04</c:v>
                </c:pt>
                <c:pt idx="83">
                  <c:v>1.6300000000000001</c:v>
                </c:pt>
                <c:pt idx="84">
                  <c:v>2.4000000000000004</c:v>
                </c:pt>
                <c:pt idx="85">
                  <c:v>2.87</c:v>
                </c:pt>
                <c:pt idx="86">
                  <c:v>4.6500000000000004</c:v>
                </c:pt>
                <c:pt idx="87">
                  <c:v>3.8900000000000006</c:v>
                </c:pt>
                <c:pt idx="89">
                  <c:v>2.95</c:v>
                </c:pt>
                <c:pt idx="90">
                  <c:v>2.29</c:v>
                </c:pt>
                <c:pt idx="91">
                  <c:v>1.93</c:v>
                </c:pt>
                <c:pt idx="94">
                  <c:v>0.39999999999999991</c:v>
                </c:pt>
                <c:pt idx="95">
                  <c:v>0.96</c:v>
                </c:pt>
                <c:pt idx="96">
                  <c:v>1.5999999999999999</c:v>
                </c:pt>
                <c:pt idx="97">
                  <c:v>2.3600000000000003</c:v>
                </c:pt>
                <c:pt idx="98">
                  <c:v>4.66</c:v>
                </c:pt>
                <c:pt idx="99">
                  <c:v>3.0599999999999996</c:v>
                </c:pt>
                <c:pt idx="100">
                  <c:v>3.55</c:v>
                </c:pt>
                <c:pt idx="101">
                  <c:v>3.8</c:v>
                </c:pt>
                <c:pt idx="102">
                  <c:v>3.8500000000000005</c:v>
                </c:pt>
                <c:pt idx="103">
                  <c:v>2.6500000000000004</c:v>
                </c:pt>
                <c:pt idx="104">
                  <c:v>1.0799999999999998</c:v>
                </c:pt>
                <c:pt idx="105">
                  <c:v>2.95</c:v>
                </c:pt>
                <c:pt idx="106">
                  <c:v>0.30000000000000004</c:v>
                </c:pt>
                <c:pt idx="107">
                  <c:v>1.76</c:v>
                </c:pt>
                <c:pt idx="108">
                  <c:v>2.99</c:v>
                </c:pt>
                <c:pt idx="109">
                  <c:v>2.8499999999999996</c:v>
                </c:pt>
                <c:pt idx="110">
                  <c:v>3.45</c:v>
                </c:pt>
                <c:pt idx="111">
                  <c:v>3.95</c:v>
                </c:pt>
                <c:pt idx="112">
                  <c:v>3.7</c:v>
                </c:pt>
                <c:pt idx="113">
                  <c:v>0.82000000000000006</c:v>
                </c:pt>
                <c:pt idx="114">
                  <c:v>0.82000000000000006</c:v>
                </c:pt>
                <c:pt idx="115">
                  <c:v>0.6399999999999999</c:v>
                </c:pt>
                <c:pt idx="116">
                  <c:v>0.71</c:v>
                </c:pt>
                <c:pt idx="117">
                  <c:v>0.90999999999999992</c:v>
                </c:pt>
                <c:pt idx="118">
                  <c:v>0.94</c:v>
                </c:pt>
                <c:pt idx="119">
                  <c:v>1.28</c:v>
                </c:pt>
                <c:pt idx="120">
                  <c:v>1.64</c:v>
                </c:pt>
                <c:pt idx="121">
                  <c:v>2.0300000000000002</c:v>
                </c:pt>
                <c:pt idx="122">
                  <c:v>1.26</c:v>
                </c:pt>
                <c:pt idx="123">
                  <c:v>2.9799999999999995</c:v>
                </c:pt>
                <c:pt idx="124">
                  <c:v>3.38</c:v>
                </c:pt>
                <c:pt idx="125">
                  <c:v>3.26</c:v>
                </c:pt>
                <c:pt idx="126">
                  <c:v>3.3900000000000006</c:v>
                </c:pt>
                <c:pt idx="127">
                  <c:v>3.16</c:v>
                </c:pt>
                <c:pt idx="128">
                  <c:v>4.0200000000000005</c:v>
                </c:pt>
                <c:pt idx="129">
                  <c:v>0.82000000000000006</c:v>
                </c:pt>
                <c:pt idx="130">
                  <c:v>0.96</c:v>
                </c:pt>
                <c:pt idx="131">
                  <c:v>1.22</c:v>
                </c:pt>
                <c:pt idx="132">
                  <c:v>1.9799999999999998</c:v>
                </c:pt>
                <c:pt idx="133">
                  <c:v>2.37</c:v>
                </c:pt>
                <c:pt idx="134">
                  <c:v>2.9000000000000004</c:v>
                </c:pt>
                <c:pt idx="135">
                  <c:v>3.6000000000000005</c:v>
                </c:pt>
                <c:pt idx="136">
                  <c:v>3.6500000000000004</c:v>
                </c:pt>
                <c:pt idx="137">
                  <c:v>2.5300000000000002</c:v>
                </c:pt>
                <c:pt idx="138">
                  <c:v>0.94</c:v>
                </c:pt>
                <c:pt idx="139">
                  <c:v>1.06</c:v>
                </c:pt>
                <c:pt idx="140">
                  <c:v>0.43999999999999995</c:v>
                </c:pt>
                <c:pt idx="141">
                  <c:v>0.89999999999999991</c:v>
                </c:pt>
                <c:pt idx="142">
                  <c:v>0.84999999999999987</c:v>
                </c:pt>
                <c:pt idx="143">
                  <c:v>1.1199999999999999</c:v>
                </c:pt>
                <c:pt idx="144">
                  <c:v>1.6900000000000002</c:v>
                </c:pt>
                <c:pt idx="145">
                  <c:v>2.0099999999999998</c:v>
                </c:pt>
                <c:pt idx="146">
                  <c:v>2.5300000000000002</c:v>
                </c:pt>
                <c:pt idx="147">
                  <c:v>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A9-4834-9999-4E5D4AEE1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61216"/>
        <c:axId val="1"/>
      </c:lineChart>
      <c:catAx>
        <c:axId val="71836121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612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Juan Pablo Arrieta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Graficos'!$H$28:$S$28</c:f>
              <c:numCache>
                <c:formatCode>General</c:formatCode>
                <c:ptCount val="12"/>
                <c:pt idx="0">
                  <c:v>2.59</c:v>
                </c:pt>
                <c:pt idx="1">
                  <c:v>3.0999999999999996</c:v>
                </c:pt>
                <c:pt idx="2">
                  <c:v>3.3200000000000003</c:v>
                </c:pt>
                <c:pt idx="3">
                  <c:v>3.76</c:v>
                </c:pt>
                <c:pt idx="4">
                  <c:v>3.8200000000000003</c:v>
                </c:pt>
                <c:pt idx="5">
                  <c:v>2.9699999999999998</c:v>
                </c:pt>
                <c:pt idx="6">
                  <c:v>3.1100000000000003</c:v>
                </c:pt>
                <c:pt idx="7">
                  <c:v>2.9400000000000004</c:v>
                </c:pt>
                <c:pt idx="8">
                  <c:v>1.9999999999999998</c:v>
                </c:pt>
                <c:pt idx="9">
                  <c:v>1.05</c:v>
                </c:pt>
                <c:pt idx="10">
                  <c:v>1.1500000000000001</c:v>
                </c:pt>
                <c:pt idx="11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40-4A96-AF9D-5ADBDE5DE3A5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Graficos'!$T$28:$AE$28</c:f>
              <c:numCache>
                <c:formatCode>General</c:formatCode>
                <c:ptCount val="12"/>
                <c:pt idx="0">
                  <c:v>2.4900000000000002</c:v>
                </c:pt>
                <c:pt idx="1">
                  <c:v>3</c:v>
                </c:pt>
                <c:pt idx="3">
                  <c:v>3.84</c:v>
                </c:pt>
                <c:pt idx="4">
                  <c:v>4.22</c:v>
                </c:pt>
                <c:pt idx="8">
                  <c:v>3.04</c:v>
                </c:pt>
                <c:pt idx="9">
                  <c:v>1.5599999999999998</c:v>
                </c:pt>
                <c:pt idx="10">
                  <c:v>1.32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40-4A96-AF9D-5ADBDE5DE3A5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Graficos'!$AF$28:$AQ$28</c:f>
              <c:numCache>
                <c:formatCode>General</c:formatCode>
                <c:ptCount val="12"/>
                <c:pt idx="0">
                  <c:v>2.6799999999999997</c:v>
                </c:pt>
                <c:pt idx="1">
                  <c:v>3.1399999999999997</c:v>
                </c:pt>
                <c:pt idx="2">
                  <c:v>3.4800000000000004</c:v>
                </c:pt>
                <c:pt idx="9">
                  <c:v>4.83</c:v>
                </c:pt>
                <c:pt idx="10">
                  <c:v>3.87</c:v>
                </c:pt>
                <c:pt idx="11">
                  <c:v>3.96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40-4A96-AF9D-5ADBDE5DE3A5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Graficos'!$AR$28:$BC$28</c:f>
              <c:numCache>
                <c:formatCode>General</c:formatCode>
                <c:ptCount val="12"/>
                <c:pt idx="0">
                  <c:v>3.9000000000000004</c:v>
                </c:pt>
                <c:pt idx="8">
                  <c:v>4</c:v>
                </c:pt>
                <c:pt idx="9">
                  <c:v>2.92</c:v>
                </c:pt>
                <c:pt idx="11">
                  <c:v>1.2899999999999998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40-4A96-AF9D-5ADBDE5DE3A5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Graficos'!$BD$28:$BO$28</c:f>
              <c:numCache>
                <c:formatCode>General</c:formatCode>
                <c:ptCount val="12"/>
                <c:pt idx="0">
                  <c:v>2.04</c:v>
                </c:pt>
                <c:pt idx="1">
                  <c:v>2.5700000000000003</c:v>
                </c:pt>
                <c:pt idx="2">
                  <c:v>3.1399999999999997</c:v>
                </c:pt>
                <c:pt idx="3">
                  <c:v>3.59</c:v>
                </c:pt>
                <c:pt idx="4">
                  <c:v>3.8</c:v>
                </c:pt>
                <c:pt idx="5">
                  <c:v>2.6399999999999997</c:v>
                </c:pt>
                <c:pt idx="6">
                  <c:v>2.58</c:v>
                </c:pt>
                <c:pt idx="7">
                  <c:v>1.9999999999999998</c:v>
                </c:pt>
                <c:pt idx="8">
                  <c:v>0.73</c:v>
                </c:pt>
                <c:pt idx="10">
                  <c:v>0.89999999999999991</c:v>
                </c:pt>
                <c:pt idx="11">
                  <c:v>1.1099999999999999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40-4A96-AF9D-5ADBDE5DE3A5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Graficos'!$BP$28:$CA$28</c:f>
              <c:numCache>
                <c:formatCode>General</c:formatCode>
                <c:ptCount val="12"/>
                <c:pt idx="0">
                  <c:v>1.97</c:v>
                </c:pt>
                <c:pt idx="1">
                  <c:v>2.4000000000000004</c:v>
                </c:pt>
                <c:pt idx="2">
                  <c:v>2.79</c:v>
                </c:pt>
                <c:pt idx="3">
                  <c:v>3.37</c:v>
                </c:pt>
                <c:pt idx="4">
                  <c:v>3.54</c:v>
                </c:pt>
                <c:pt idx="5">
                  <c:v>3.25</c:v>
                </c:pt>
                <c:pt idx="6">
                  <c:v>3.5</c:v>
                </c:pt>
                <c:pt idx="7">
                  <c:v>3.6000000000000005</c:v>
                </c:pt>
                <c:pt idx="8">
                  <c:v>3.7</c:v>
                </c:pt>
                <c:pt idx="9">
                  <c:v>0.8</c:v>
                </c:pt>
                <c:pt idx="10">
                  <c:v>1.06</c:v>
                </c:pt>
                <c:pt idx="11">
                  <c:v>1.51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40-4A96-AF9D-5ADBDE5DE3A5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Graficos'!$CB$28:$CM$28</c:f>
              <c:numCache>
                <c:formatCode>General</c:formatCode>
                <c:ptCount val="12"/>
                <c:pt idx="0">
                  <c:v>2.3600000000000003</c:v>
                </c:pt>
                <c:pt idx="1">
                  <c:v>2.8</c:v>
                </c:pt>
                <c:pt idx="2">
                  <c:v>3.4400000000000004</c:v>
                </c:pt>
                <c:pt idx="3">
                  <c:v>3.8</c:v>
                </c:pt>
                <c:pt idx="4">
                  <c:v>5.0600000000000005</c:v>
                </c:pt>
                <c:pt idx="5">
                  <c:v>3.4000000000000004</c:v>
                </c:pt>
                <c:pt idx="6">
                  <c:v>3.9699999999999998</c:v>
                </c:pt>
                <c:pt idx="8">
                  <c:v>5.67</c:v>
                </c:pt>
                <c:pt idx="9">
                  <c:v>1.0899999999999999</c:v>
                </c:pt>
                <c:pt idx="10">
                  <c:v>1.04</c:v>
                </c:pt>
                <c:pt idx="11">
                  <c:v>1.6300000000000001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940-4A96-AF9D-5ADBDE5DE3A5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Graficos'!$CN$28:$CY$28</c:f>
              <c:numCache>
                <c:formatCode>General</c:formatCode>
                <c:ptCount val="12"/>
                <c:pt idx="0">
                  <c:v>2.4000000000000004</c:v>
                </c:pt>
                <c:pt idx="1">
                  <c:v>2.87</c:v>
                </c:pt>
                <c:pt idx="2">
                  <c:v>4.6500000000000004</c:v>
                </c:pt>
                <c:pt idx="3">
                  <c:v>3.8900000000000006</c:v>
                </c:pt>
                <c:pt idx="5">
                  <c:v>2.95</c:v>
                </c:pt>
                <c:pt idx="6">
                  <c:v>2.29</c:v>
                </c:pt>
                <c:pt idx="7">
                  <c:v>1.93</c:v>
                </c:pt>
                <c:pt idx="10">
                  <c:v>0.39999999999999991</c:v>
                </c:pt>
                <c:pt idx="11">
                  <c:v>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940-4A96-AF9D-5ADBDE5DE3A5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Graficos'!$CZ$28:$DK$28</c:f>
              <c:numCache>
                <c:formatCode>General</c:formatCode>
                <c:ptCount val="12"/>
                <c:pt idx="0">
                  <c:v>1.5999999999999999</c:v>
                </c:pt>
                <c:pt idx="1">
                  <c:v>2.3600000000000003</c:v>
                </c:pt>
                <c:pt idx="2">
                  <c:v>4.66</c:v>
                </c:pt>
                <c:pt idx="3">
                  <c:v>3.0599999999999996</c:v>
                </c:pt>
                <c:pt idx="4">
                  <c:v>3.55</c:v>
                </c:pt>
                <c:pt idx="5">
                  <c:v>3.8</c:v>
                </c:pt>
                <c:pt idx="6">
                  <c:v>3.8500000000000005</c:v>
                </c:pt>
                <c:pt idx="7">
                  <c:v>2.6500000000000004</c:v>
                </c:pt>
                <c:pt idx="8">
                  <c:v>1.0799999999999998</c:v>
                </c:pt>
                <c:pt idx="9">
                  <c:v>2.95</c:v>
                </c:pt>
                <c:pt idx="10">
                  <c:v>0.30000000000000004</c:v>
                </c:pt>
                <c:pt idx="11">
                  <c:v>1.76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940-4A96-AF9D-5ADBDE5DE3A5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Graficos'!$DL$28:$DW$28</c:f>
              <c:numCache>
                <c:formatCode>General</c:formatCode>
                <c:ptCount val="12"/>
                <c:pt idx="0">
                  <c:v>2.99</c:v>
                </c:pt>
                <c:pt idx="1">
                  <c:v>2.8499999999999996</c:v>
                </c:pt>
                <c:pt idx="2">
                  <c:v>3.45</c:v>
                </c:pt>
                <c:pt idx="3">
                  <c:v>3.95</c:v>
                </c:pt>
                <c:pt idx="4">
                  <c:v>3.7</c:v>
                </c:pt>
                <c:pt idx="5">
                  <c:v>0.82000000000000006</c:v>
                </c:pt>
                <c:pt idx="6">
                  <c:v>0.82000000000000006</c:v>
                </c:pt>
                <c:pt idx="7">
                  <c:v>0.6399999999999999</c:v>
                </c:pt>
                <c:pt idx="8">
                  <c:v>0.71</c:v>
                </c:pt>
                <c:pt idx="9">
                  <c:v>0.90999999999999992</c:v>
                </c:pt>
                <c:pt idx="10">
                  <c:v>0.94</c:v>
                </c:pt>
                <c:pt idx="11">
                  <c:v>1.28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940-4A96-AF9D-5ADBDE5DE3A5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Graficos'!$DX$28:$EI$28</c:f>
              <c:numCache>
                <c:formatCode>General</c:formatCode>
                <c:ptCount val="12"/>
                <c:pt idx="0">
                  <c:v>1.64</c:v>
                </c:pt>
                <c:pt idx="1">
                  <c:v>2.0300000000000002</c:v>
                </c:pt>
                <c:pt idx="2">
                  <c:v>1.26</c:v>
                </c:pt>
                <c:pt idx="3">
                  <c:v>2.9799999999999995</c:v>
                </c:pt>
                <c:pt idx="4">
                  <c:v>3.38</c:v>
                </c:pt>
                <c:pt idx="5">
                  <c:v>3.26</c:v>
                </c:pt>
                <c:pt idx="6">
                  <c:v>3.3900000000000006</c:v>
                </c:pt>
                <c:pt idx="7">
                  <c:v>3.16</c:v>
                </c:pt>
                <c:pt idx="8">
                  <c:v>4.0200000000000005</c:v>
                </c:pt>
                <c:pt idx="9">
                  <c:v>0.82000000000000006</c:v>
                </c:pt>
                <c:pt idx="10">
                  <c:v>0.96</c:v>
                </c:pt>
                <c:pt idx="11">
                  <c:v>1.22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E6-4C3D-9FCF-244082A2F692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Graficos'!$EJ$28:$EU$28</c:f>
              <c:numCache>
                <c:formatCode>General</c:formatCode>
                <c:ptCount val="12"/>
                <c:pt idx="0">
                  <c:v>1.9799999999999998</c:v>
                </c:pt>
                <c:pt idx="1">
                  <c:v>2.37</c:v>
                </c:pt>
                <c:pt idx="2">
                  <c:v>2.9000000000000004</c:v>
                </c:pt>
                <c:pt idx="3">
                  <c:v>3.6000000000000005</c:v>
                </c:pt>
                <c:pt idx="4">
                  <c:v>3.6500000000000004</c:v>
                </c:pt>
                <c:pt idx="5">
                  <c:v>2.5300000000000002</c:v>
                </c:pt>
                <c:pt idx="6">
                  <c:v>0.94</c:v>
                </c:pt>
                <c:pt idx="7">
                  <c:v>1.06</c:v>
                </c:pt>
                <c:pt idx="8">
                  <c:v>0.43999999999999995</c:v>
                </c:pt>
                <c:pt idx="9">
                  <c:v>0.89999999999999991</c:v>
                </c:pt>
                <c:pt idx="10">
                  <c:v>0.84999999999999987</c:v>
                </c:pt>
                <c:pt idx="11">
                  <c:v>1.1199999999999999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B1-41A9-BAF2-0063A9BD3AF1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Graficos'!$EV$28:$FG$28</c:f>
              <c:numCache>
                <c:formatCode>General</c:formatCode>
                <c:ptCount val="12"/>
                <c:pt idx="0">
                  <c:v>1.6900000000000002</c:v>
                </c:pt>
                <c:pt idx="1">
                  <c:v>2.0099999999999998</c:v>
                </c:pt>
                <c:pt idx="2">
                  <c:v>2.5300000000000002</c:v>
                </c:pt>
                <c:pt idx="3">
                  <c:v>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3-4DED-BBE6-A7A72E85C8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66624"/>
        <c:axId val="1"/>
      </c:lineChart>
      <c:catAx>
        <c:axId val="71836662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666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11072700687500565"/>
          <c:w val="0.12977777777777777"/>
          <c:h val="0.87041785866732058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Damián Matarrita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Graficos'!$H$29:$EY$29</c:f>
              <c:numCache>
                <c:formatCode>General</c:formatCode>
                <c:ptCount val="148"/>
                <c:pt idx="0">
                  <c:v>4.92</c:v>
                </c:pt>
                <c:pt idx="1">
                  <c:v>5.7299999999999995</c:v>
                </c:pt>
                <c:pt idx="2">
                  <c:v>6.17</c:v>
                </c:pt>
                <c:pt idx="3">
                  <c:v>6.88</c:v>
                </c:pt>
                <c:pt idx="5">
                  <c:v>5.76</c:v>
                </c:pt>
                <c:pt idx="6">
                  <c:v>5.6</c:v>
                </c:pt>
                <c:pt idx="7">
                  <c:v>5.67</c:v>
                </c:pt>
                <c:pt idx="8">
                  <c:v>4.04</c:v>
                </c:pt>
                <c:pt idx="9">
                  <c:v>3.31</c:v>
                </c:pt>
                <c:pt idx="10">
                  <c:v>3.48</c:v>
                </c:pt>
                <c:pt idx="11">
                  <c:v>3.77</c:v>
                </c:pt>
                <c:pt idx="12">
                  <c:v>4.5299999999999994</c:v>
                </c:pt>
                <c:pt idx="13">
                  <c:v>5.4799999999999995</c:v>
                </c:pt>
                <c:pt idx="15">
                  <c:v>6.8</c:v>
                </c:pt>
                <c:pt idx="21">
                  <c:v>5.59</c:v>
                </c:pt>
                <c:pt idx="22">
                  <c:v>3.68</c:v>
                </c:pt>
                <c:pt idx="24">
                  <c:v>4.84</c:v>
                </c:pt>
                <c:pt idx="25">
                  <c:v>5.6199999999999992</c:v>
                </c:pt>
                <c:pt idx="26">
                  <c:v>6.22</c:v>
                </c:pt>
                <c:pt idx="34">
                  <c:v>6.88</c:v>
                </c:pt>
                <c:pt idx="35">
                  <c:v>5.57</c:v>
                </c:pt>
                <c:pt idx="36">
                  <c:v>6.4099999999999993</c:v>
                </c:pt>
                <c:pt idx="45">
                  <c:v>5.9099999999999993</c:v>
                </c:pt>
                <c:pt idx="47">
                  <c:v>3.6</c:v>
                </c:pt>
                <c:pt idx="48">
                  <c:v>3.8000000000000003</c:v>
                </c:pt>
                <c:pt idx="49">
                  <c:v>4.4799999999999995</c:v>
                </c:pt>
                <c:pt idx="50">
                  <c:v>5.58</c:v>
                </c:pt>
                <c:pt idx="51">
                  <c:v>6.47</c:v>
                </c:pt>
                <c:pt idx="52">
                  <c:v>6.7399999999999993</c:v>
                </c:pt>
                <c:pt idx="53">
                  <c:v>5.6999999999999993</c:v>
                </c:pt>
                <c:pt idx="54">
                  <c:v>4.3</c:v>
                </c:pt>
                <c:pt idx="55">
                  <c:v>3.73</c:v>
                </c:pt>
                <c:pt idx="56">
                  <c:v>2.75</c:v>
                </c:pt>
                <c:pt idx="58">
                  <c:v>2.7800000000000002</c:v>
                </c:pt>
                <c:pt idx="59">
                  <c:v>3.1999999999999997</c:v>
                </c:pt>
                <c:pt idx="60">
                  <c:v>1.8200000000000003</c:v>
                </c:pt>
                <c:pt idx="61">
                  <c:v>4.3599999999999994</c:v>
                </c:pt>
                <c:pt idx="62">
                  <c:v>3.15</c:v>
                </c:pt>
                <c:pt idx="63">
                  <c:v>5.9499999999999993</c:v>
                </c:pt>
                <c:pt idx="64">
                  <c:v>6.31</c:v>
                </c:pt>
                <c:pt idx="65">
                  <c:v>5.55</c:v>
                </c:pt>
                <c:pt idx="66">
                  <c:v>5.3999999999999995</c:v>
                </c:pt>
                <c:pt idx="67">
                  <c:v>5.46</c:v>
                </c:pt>
                <c:pt idx="68">
                  <c:v>5.67</c:v>
                </c:pt>
                <c:pt idx="69">
                  <c:v>2.25</c:v>
                </c:pt>
                <c:pt idx="70">
                  <c:v>3.1599999999999997</c:v>
                </c:pt>
                <c:pt idx="71">
                  <c:v>3.5000000000000004</c:v>
                </c:pt>
                <c:pt idx="72">
                  <c:v>4.25</c:v>
                </c:pt>
                <c:pt idx="73">
                  <c:v>5</c:v>
                </c:pt>
                <c:pt idx="74">
                  <c:v>6.9399999999999995</c:v>
                </c:pt>
                <c:pt idx="75">
                  <c:v>6.6099999999999994</c:v>
                </c:pt>
                <c:pt idx="77">
                  <c:v>5.58</c:v>
                </c:pt>
                <c:pt idx="78">
                  <c:v>6.9099999999999993</c:v>
                </c:pt>
                <c:pt idx="80">
                  <c:v>6.76</c:v>
                </c:pt>
                <c:pt idx="81">
                  <c:v>2.5300000000000002</c:v>
                </c:pt>
                <c:pt idx="82">
                  <c:v>2.35</c:v>
                </c:pt>
                <c:pt idx="83">
                  <c:v>3.6199999999999997</c:v>
                </c:pt>
                <c:pt idx="84">
                  <c:v>4.5599999999999996</c:v>
                </c:pt>
                <c:pt idx="85">
                  <c:v>5.43</c:v>
                </c:pt>
                <c:pt idx="86">
                  <c:v>5.46</c:v>
                </c:pt>
                <c:pt idx="89">
                  <c:v>5.5299999999999994</c:v>
                </c:pt>
                <c:pt idx="90">
                  <c:v>4.0299999999999994</c:v>
                </c:pt>
                <c:pt idx="91">
                  <c:v>3.73</c:v>
                </c:pt>
                <c:pt idx="94">
                  <c:v>1.65</c:v>
                </c:pt>
                <c:pt idx="95">
                  <c:v>3.0700000000000003</c:v>
                </c:pt>
                <c:pt idx="96">
                  <c:v>3.57</c:v>
                </c:pt>
                <c:pt idx="97">
                  <c:v>4.2799999999999994</c:v>
                </c:pt>
                <c:pt idx="98">
                  <c:v>5.0599999999999996</c:v>
                </c:pt>
                <c:pt idx="99">
                  <c:v>5.54</c:v>
                </c:pt>
                <c:pt idx="100">
                  <c:v>6.27</c:v>
                </c:pt>
                <c:pt idx="101">
                  <c:v>6.55</c:v>
                </c:pt>
                <c:pt idx="102">
                  <c:v>6.84</c:v>
                </c:pt>
                <c:pt idx="103">
                  <c:v>5.6999999999999993</c:v>
                </c:pt>
                <c:pt idx="104">
                  <c:v>3.23</c:v>
                </c:pt>
                <c:pt idx="105">
                  <c:v>3.9499999999999997</c:v>
                </c:pt>
                <c:pt idx="106">
                  <c:v>3.3400000000000003</c:v>
                </c:pt>
                <c:pt idx="107">
                  <c:v>3.6300000000000003</c:v>
                </c:pt>
                <c:pt idx="108">
                  <c:v>5.18</c:v>
                </c:pt>
                <c:pt idx="109">
                  <c:v>5.4399999999999995</c:v>
                </c:pt>
                <c:pt idx="110">
                  <c:v>6.06</c:v>
                </c:pt>
                <c:pt idx="111">
                  <c:v>6.8199999999999994</c:v>
                </c:pt>
                <c:pt idx="113">
                  <c:v>3.1999999999999997</c:v>
                </c:pt>
                <c:pt idx="114">
                  <c:v>2.8400000000000003</c:v>
                </c:pt>
                <c:pt idx="115">
                  <c:v>2.7800000000000002</c:v>
                </c:pt>
                <c:pt idx="116">
                  <c:v>2.39</c:v>
                </c:pt>
                <c:pt idx="117">
                  <c:v>2.87</c:v>
                </c:pt>
                <c:pt idx="118">
                  <c:v>2.73</c:v>
                </c:pt>
                <c:pt idx="119">
                  <c:v>3.0500000000000003</c:v>
                </c:pt>
                <c:pt idx="120">
                  <c:v>3.6300000000000003</c:v>
                </c:pt>
                <c:pt idx="121">
                  <c:v>4.0299999999999994</c:v>
                </c:pt>
                <c:pt idx="122">
                  <c:v>4.3699999999999992</c:v>
                </c:pt>
                <c:pt idx="123">
                  <c:v>5.27</c:v>
                </c:pt>
                <c:pt idx="124">
                  <c:v>6.9099999999999993</c:v>
                </c:pt>
                <c:pt idx="125">
                  <c:v>4.6999999999999993</c:v>
                </c:pt>
                <c:pt idx="126">
                  <c:v>6.1</c:v>
                </c:pt>
                <c:pt idx="127">
                  <c:v>6.25</c:v>
                </c:pt>
                <c:pt idx="128">
                  <c:v>3.9499999999999997</c:v>
                </c:pt>
                <c:pt idx="129">
                  <c:v>2.88</c:v>
                </c:pt>
                <c:pt idx="130">
                  <c:v>3</c:v>
                </c:pt>
                <c:pt idx="131">
                  <c:v>3.3699999999999997</c:v>
                </c:pt>
                <c:pt idx="132">
                  <c:v>3.82</c:v>
                </c:pt>
                <c:pt idx="133">
                  <c:v>4.7699999999999996</c:v>
                </c:pt>
                <c:pt idx="134">
                  <c:v>5.2399999999999993</c:v>
                </c:pt>
                <c:pt idx="135">
                  <c:v>6.04</c:v>
                </c:pt>
                <c:pt idx="136">
                  <c:v>6.4899999999999993</c:v>
                </c:pt>
                <c:pt idx="137">
                  <c:v>2.13</c:v>
                </c:pt>
                <c:pt idx="138">
                  <c:v>2.73</c:v>
                </c:pt>
                <c:pt idx="139">
                  <c:v>3.0500000000000003</c:v>
                </c:pt>
                <c:pt idx="140">
                  <c:v>2.61</c:v>
                </c:pt>
                <c:pt idx="141">
                  <c:v>2.96</c:v>
                </c:pt>
                <c:pt idx="142">
                  <c:v>2.2400000000000002</c:v>
                </c:pt>
                <c:pt idx="143">
                  <c:v>3.22</c:v>
                </c:pt>
                <c:pt idx="144">
                  <c:v>3.6300000000000003</c:v>
                </c:pt>
                <c:pt idx="145">
                  <c:v>4.17</c:v>
                </c:pt>
                <c:pt idx="146">
                  <c:v>4.8599999999999994</c:v>
                </c:pt>
                <c:pt idx="147">
                  <c:v>5.4899999999999993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71-48AE-843C-F37E772DC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65792"/>
        <c:axId val="1"/>
      </c:lineChart>
      <c:catAx>
        <c:axId val="71836579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8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657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Damián Matarrita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Graficos'!$H$29:$S$29</c:f>
              <c:numCache>
                <c:formatCode>General</c:formatCode>
                <c:ptCount val="12"/>
                <c:pt idx="0">
                  <c:v>4.92</c:v>
                </c:pt>
                <c:pt idx="1">
                  <c:v>5.7299999999999995</c:v>
                </c:pt>
                <c:pt idx="2">
                  <c:v>6.17</c:v>
                </c:pt>
                <c:pt idx="3">
                  <c:v>6.88</c:v>
                </c:pt>
                <c:pt idx="5">
                  <c:v>5.76</c:v>
                </c:pt>
                <c:pt idx="6">
                  <c:v>5.6</c:v>
                </c:pt>
                <c:pt idx="7">
                  <c:v>5.67</c:v>
                </c:pt>
                <c:pt idx="8">
                  <c:v>4.04</c:v>
                </c:pt>
                <c:pt idx="9">
                  <c:v>3.31</c:v>
                </c:pt>
                <c:pt idx="10">
                  <c:v>3.48</c:v>
                </c:pt>
                <c:pt idx="11">
                  <c:v>3.77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2A-49FA-AADC-B61032E01D6C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Graficos'!$T$29:$AE$29</c:f>
              <c:numCache>
                <c:formatCode>General</c:formatCode>
                <c:ptCount val="12"/>
                <c:pt idx="0">
                  <c:v>4.5299999999999994</c:v>
                </c:pt>
                <c:pt idx="1">
                  <c:v>5.4799999999999995</c:v>
                </c:pt>
                <c:pt idx="3">
                  <c:v>6.8</c:v>
                </c:pt>
                <c:pt idx="9">
                  <c:v>5.59</c:v>
                </c:pt>
                <c:pt idx="10">
                  <c:v>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2A-49FA-AADC-B61032E01D6C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Graficos'!$AF$29:$AQ$29</c:f>
              <c:numCache>
                <c:formatCode>General</c:formatCode>
                <c:ptCount val="12"/>
                <c:pt idx="0">
                  <c:v>4.84</c:v>
                </c:pt>
                <c:pt idx="1">
                  <c:v>5.6199999999999992</c:v>
                </c:pt>
                <c:pt idx="2">
                  <c:v>6.22</c:v>
                </c:pt>
                <c:pt idx="10">
                  <c:v>6.88</c:v>
                </c:pt>
                <c:pt idx="11">
                  <c:v>5.57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2A-49FA-AADC-B61032E01D6C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Graficos'!$AR$29:$BC$29</c:f>
              <c:numCache>
                <c:formatCode>General</c:formatCode>
                <c:ptCount val="12"/>
                <c:pt idx="0">
                  <c:v>6.4099999999999993</c:v>
                </c:pt>
                <c:pt idx="9">
                  <c:v>5.9099999999999993</c:v>
                </c:pt>
                <c:pt idx="11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2A-49FA-AADC-B61032E01D6C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Graficos'!$BD$29:$BO$29</c:f>
              <c:numCache>
                <c:formatCode>General</c:formatCode>
                <c:ptCount val="12"/>
                <c:pt idx="0">
                  <c:v>3.8000000000000003</c:v>
                </c:pt>
                <c:pt idx="1">
                  <c:v>4.4799999999999995</c:v>
                </c:pt>
                <c:pt idx="2">
                  <c:v>5.58</c:v>
                </c:pt>
                <c:pt idx="3">
                  <c:v>6.47</c:v>
                </c:pt>
                <c:pt idx="4">
                  <c:v>6.7399999999999993</c:v>
                </c:pt>
                <c:pt idx="5">
                  <c:v>5.6999999999999993</c:v>
                </c:pt>
                <c:pt idx="6">
                  <c:v>4.3</c:v>
                </c:pt>
                <c:pt idx="7">
                  <c:v>3.73</c:v>
                </c:pt>
                <c:pt idx="8">
                  <c:v>2.75</c:v>
                </c:pt>
                <c:pt idx="10">
                  <c:v>2.7800000000000002</c:v>
                </c:pt>
                <c:pt idx="11">
                  <c:v>3.1999999999999997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22A-49FA-AADC-B61032E01D6C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Graficos'!$BP$29:$CA$29</c:f>
              <c:numCache>
                <c:formatCode>General</c:formatCode>
                <c:ptCount val="12"/>
                <c:pt idx="0">
                  <c:v>1.8200000000000003</c:v>
                </c:pt>
                <c:pt idx="1">
                  <c:v>4.3599999999999994</c:v>
                </c:pt>
                <c:pt idx="2">
                  <c:v>3.15</c:v>
                </c:pt>
                <c:pt idx="3">
                  <c:v>5.9499999999999993</c:v>
                </c:pt>
                <c:pt idx="4">
                  <c:v>6.31</c:v>
                </c:pt>
                <c:pt idx="5">
                  <c:v>5.55</c:v>
                </c:pt>
                <c:pt idx="6">
                  <c:v>5.3999999999999995</c:v>
                </c:pt>
                <c:pt idx="7">
                  <c:v>5.46</c:v>
                </c:pt>
                <c:pt idx="8">
                  <c:v>5.67</c:v>
                </c:pt>
                <c:pt idx="9">
                  <c:v>2.25</c:v>
                </c:pt>
                <c:pt idx="10">
                  <c:v>3.1599999999999997</c:v>
                </c:pt>
                <c:pt idx="11">
                  <c:v>3.5000000000000004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22A-49FA-AADC-B61032E01D6C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Graficos'!$CB$29:$CM$29</c:f>
              <c:numCache>
                <c:formatCode>General</c:formatCode>
                <c:ptCount val="12"/>
                <c:pt idx="0">
                  <c:v>4.25</c:v>
                </c:pt>
                <c:pt idx="1">
                  <c:v>5</c:v>
                </c:pt>
                <c:pt idx="2">
                  <c:v>6.9399999999999995</c:v>
                </c:pt>
                <c:pt idx="3">
                  <c:v>6.6099999999999994</c:v>
                </c:pt>
                <c:pt idx="5">
                  <c:v>5.58</c:v>
                </c:pt>
                <c:pt idx="6">
                  <c:v>6.9099999999999993</c:v>
                </c:pt>
                <c:pt idx="8">
                  <c:v>6.76</c:v>
                </c:pt>
                <c:pt idx="9">
                  <c:v>2.5300000000000002</c:v>
                </c:pt>
                <c:pt idx="10">
                  <c:v>2.35</c:v>
                </c:pt>
                <c:pt idx="11">
                  <c:v>3.6199999999999997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22A-49FA-AADC-B61032E01D6C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Graficos'!$CN$29:$CY$29</c:f>
              <c:numCache>
                <c:formatCode>General</c:formatCode>
                <c:ptCount val="12"/>
                <c:pt idx="0">
                  <c:v>4.5599999999999996</c:v>
                </c:pt>
                <c:pt idx="1">
                  <c:v>5.43</c:v>
                </c:pt>
                <c:pt idx="2">
                  <c:v>5.46</c:v>
                </c:pt>
                <c:pt idx="5">
                  <c:v>5.5299999999999994</c:v>
                </c:pt>
                <c:pt idx="6">
                  <c:v>4.0299999999999994</c:v>
                </c:pt>
                <c:pt idx="7">
                  <c:v>3.73</c:v>
                </c:pt>
                <c:pt idx="10">
                  <c:v>1.65</c:v>
                </c:pt>
                <c:pt idx="11">
                  <c:v>3.0700000000000003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22A-49FA-AADC-B61032E01D6C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Graficos'!$CZ$29:$DK$29</c:f>
              <c:numCache>
                <c:formatCode>General</c:formatCode>
                <c:ptCount val="12"/>
                <c:pt idx="0">
                  <c:v>3.57</c:v>
                </c:pt>
                <c:pt idx="1">
                  <c:v>4.2799999999999994</c:v>
                </c:pt>
                <c:pt idx="2">
                  <c:v>5.0599999999999996</c:v>
                </c:pt>
                <c:pt idx="3">
                  <c:v>5.54</c:v>
                </c:pt>
                <c:pt idx="4">
                  <c:v>6.27</c:v>
                </c:pt>
                <c:pt idx="5">
                  <c:v>6.55</c:v>
                </c:pt>
                <c:pt idx="6">
                  <c:v>6.84</c:v>
                </c:pt>
                <c:pt idx="7">
                  <c:v>5.6999999999999993</c:v>
                </c:pt>
                <c:pt idx="8">
                  <c:v>3.23</c:v>
                </c:pt>
                <c:pt idx="9">
                  <c:v>3.9499999999999997</c:v>
                </c:pt>
                <c:pt idx="10">
                  <c:v>3.3400000000000003</c:v>
                </c:pt>
                <c:pt idx="11">
                  <c:v>3.6300000000000003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22A-49FA-AADC-B61032E01D6C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Graficos'!$DL$29:$DW$29</c:f>
              <c:numCache>
                <c:formatCode>General</c:formatCode>
                <c:ptCount val="12"/>
                <c:pt idx="0">
                  <c:v>5.18</c:v>
                </c:pt>
                <c:pt idx="1">
                  <c:v>5.4399999999999995</c:v>
                </c:pt>
                <c:pt idx="2">
                  <c:v>6.06</c:v>
                </c:pt>
                <c:pt idx="3">
                  <c:v>6.8199999999999994</c:v>
                </c:pt>
                <c:pt idx="5">
                  <c:v>3.1999999999999997</c:v>
                </c:pt>
                <c:pt idx="6">
                  <c:v>2.8400000000000003</c:v>
                </c:pt>
                <c:pt idx="7">
                  <c:v>2.7800000000000002</c:v>
                </c:pt>
                <c:pt idx="8">
                  <c:v>2.39</c:v>
                </c:pt>
                <c:pt idx="9">
                  <c:v>2.87</c:v>
                </c:pt>
                <c:pt idx="10">
                  <c:v>2.73</c:v>
                </c:pt>
                <c:pt idx="11">
                  <c:v>3.0500000000000003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22A-49FA-AADC-B61032E01D6C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Graficos'!$DX$29:$EI$29</c:f>
              <c:numCache>
                <c:formatCode>General</c:formatCode>
                <c:ptCount val="12"/>
                <c:pt idx="0">
                  <c:v>3.6300000000000003</c:v>
                </c:pt>
                <c:pt idx="1">
                  <c:v>4.0299999999999994</c:v>
                </c:pt>
                <c:pt idx="2">
                  <c:v>4.3699999999999992</c:v>
                </c:pt>
                <c:pt idx="3">
                  <c:v>5.27</c:v>
                </c:pt>
                <c:pt idx="4">
                  <c:v>6.9099999999999993</c:v>
                </c:pt>
                <c:pt idx="5">
                  <c:v>4.6999999999999993</c:v>
                </c:pt>
                <c:pt idx="6">
                  <c:v>6.1</c:v>
                </c:pt>
                <c:pt idx="7">
                  <c:v>6.25</c:v>
                </c:pt>
                <c:pt idx="8">
                  <c:v>3.9499999999999997</c:v>
                </c:pt>
                <c:pt idx="9">
                  <c:v>2.88</c:v>
                </c:pt>
                <c:pt idx="10">
                  <c:v>3</c:v>
                </c:pt>
                <c:pt idx="11">
                  <c:v>3.3699999999999997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1A-418E-B08C-C4A3F00417D7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Graficos'!$EJ$29:$EU$29</c:f>
              <c:numCache>
                <c:formatCode>General</c:formatCode>
                <c:ptCount val="12"/>
                <c:pt idx="0">
                  <c:v>3.82</c:v>
                </c:pt>
                <c:pt idx="1">
                  <c:v>4.7699999999999996</c:v>
                </c:pt>
                <c:pt idx="2">
                  <c:v>5.2399999999999993</c:v>
                </c:pt>
                <c:pt idx="3">
                  <c:v>6.04</c:v>
                </c:pt>
                <c:pt idx="4">
                  <c:v>6.4899999999999993</c:v>
                </c:pt>
                <c:pt idx="5">
                  <c:v>2.13</c:v>
                </c:pt>
                <c:pt idx="6">
                  <c:v>2.73</c:v>
                </c:pt>
                <c:pt idx="7">
                  <c:v>3.0500000000000003</c:v>
                </c:pt>
                <c:pt idx="8">
                  <c:v>2.61</c:v>
                </c:pt>
                <c:pt idx="9">
                  <c:v>2.96</c:v>
                </c:pt>
                <c:pt idx="10">
                  <c:v>2.2400000000000002</c:v>
                </c:pt>
                <c:pt idx="11">
                  <c:v>3.22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DE-4ACA-91DE-E28BB7F3FC95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Graficos'!$EV$29:$FG$29</c:f>
              <c:numCache>
                <c:formatCode>General</c:formatCode>
                <c:ptCount val="12"/>
                <c:pt idx="0">
                  <c:v>3.6300000000000003</c:v>
                </c:pt>
                <c:pt idx="1">
                  <c:v>4.17</c:v>
                </c:pt>
                <c:pt idx="2">
                  <c:v>4.8599999999999994</c:v>
                </c:pt>
                <c:pt idx="3">
                  <c:v>5.4899999999999993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E8-4E8E-8475-E0C60B70E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72448"/>
        <c:axId val="1"/>
      </c:lineChart>
      <c:catAx>
        <c:axId val="71837244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9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724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13218390804597702"/>
          <c:w val="0.12977777777777777"/>
          <c:h val="0.85362331432708838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Cupertino López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Graficos'!$H$30:$EY$30</c:f>
              <c:numCache>
                <c:formatCode>General</c:formatCode>
                <c:ptCount val="148"/>
                <c:pt idx="0">
                  <c:v>3.85</c:v>
                </c:pt>
                <c:pt idx="1">
                  <c:v>4.75</c:v>
                </c:pt>
                <c:pt idx="2">
                  <c:v>5.32</c:v>
                </c:pt>
                <c:pt idx="3">
                  <c:v>6.0299999999999994</c:v>
                </c:pt>
                <c:pt idx="4">
                  <c:v>6.43</c:v>
                </c:pt>
                <c:pt idx="5">
                  <c:v>5.35</c:v>
                </c:pt>
                <c:pt idx="6">
                  <c:v>5.1999999999999993</c:v>
                </c:pt>
                <c:pt idx="7">
                  <c:v>4.7100000000000009</c:v>
                </c:pt>
                <c:pt idx="8">
                  <c:v>2.41</c:v>
                </c:pt>
                <c:pt idx="9">
                  <c:v>1.33</c:v>
                </c:pt>
                <c:pt idx="10">
                  <c:v>1.8000000000000003</c:v>
                </c:pt>
                <c:pt idx="11">
                  <c:v>2.5100000000000002</c:v>
                </c:pt>
                <c:pt idx="12">
                  <c:v>3.56</c:v>
                </c:pt>
                <c:pt idx="13">
                  <c:v>4.6300000000000008</c:v>
                </c:pt>
                <c:pt idx="15">
                  <c:v>6.02</c:v>
                </c:pt>
                <c:pt idx="16">
                  <c:v>6.6400000000000006</c:v>
                </c:pt>
                <c:pt idx="17">
                  <c:v>6.34</c:v>
                </c:pt>
                <c:pt idx="18">
                  <c:v>7.0299999999999994</c:v>
                </c:pt>
                <c:pt idx="20">
                  <c:v>5.8000000000000007</c:v>
                </c:pt>
                <c:pt idx="21">
                  <c:v>3.23</c:v>
                </c:pt>
                <c:pt idx="22">
                  <c:v>1.73</c:v>
                </c:pt>
                <c:pt idx="24">
                  <c:v>3.56</c:v>
                </c:pt>
                <c:pt idx="25">
                  <c:v>4.5199999999999996</c:v>
                </c:pt>
                <c:pt idx="26">
                  <c:v>5.17</c:v>
                </c:pt>
                <c:pt idx="27">
                  <c:v>6.0500000000000007</c:v>
                </c:pt>
                <c:pt idx="28">
                  <c:v>8.99</c:v>
                </c:pt>
                <c:pt idx="29">
                  <c:v>7.23</c:v>
                </c:pt>
                <c:pt idx="34">
                  <c:v>6.42</c:v>
                </c:pt>
                <c:pt idx="35">
                  <c:v>5.66</c:v>
                </c:pt>
                <c:pt idx="36">
                  <c:v>5.2200000000000006</c:v>
                </c:pt>
                <c:pt idx="37">
                  <c:v>6.07</c:v>
                </c:pt>
                <c:pt idx="38">
                  <c:v>7.1199999999999992</c:v>
                </c:pt>
                <c:pt idx="44">
                  <c:v>4.3100000000000005</c:v>
                </c:pt>
                <c:pt idx="45">
                  <c:v>2.6</c:v>
                </c:pt>
                <c:pt idx="47">
                  <c:v>1.5300000000000002</c:v>
                </c:pt>
                <c:pt idx="48">
                  <c:v>2.63</c:v>
                </c:pt>
                <c:pt idx="49">
                  <c:v>3.47</c:v>
                </c:pt>
                <c:pt idx="50">
                  <c:v>4.6199999999999992</c:v>
                </c:pt>
                <c:pt idx="51">
                  <c:v>5.41</c:v>
                </c:pt>
                <c:pt idx="52">
                  <c:v>6.15</c:v>
                </c:pt>
                <c:pt idx="53">
                  <c:v>4.33</c:v>
                </c:pt>
                <c:pt idx="54">
                  <c:v>2.13</c:v>
                </c:pt>
                <c:pt idx="56">
                  <c:v>0.77</c:v>
                </c:pt>
                <c:pt idx="57">
                  <c:v>0.43000000000000016</c:v>
                </c:pt>
                <c:pt idx="58">
                  <c:v>0.83000000000000007</c:v>
                </c:pt>
                <c:pt idx="59">
                  <c:v>1.52</c:v>
                </c:pt>
                <c:pt idx="60">
                  <c:v>2.97</c:v>
                </c:pt>
                <c:pt idx="61">
                  <c:v>3.69</c:v>
                </c:pt>
                <c:pt idx="62">
                  <c:v>4.49</c:v>
                </c:pt>
                <c:pt idx="63">
                  <c:v>5.4</c:v>
                </c:pt>
                <c:pt idx="64">
                  <c:v>5.8900000000000006</c:v>
                </c:pt>
                <c:pt idx="65">
                  <c:v>5.58</c:v>
                </c:pt>
                <c:pt idx="66">
                  <c:v>5.83</c:v>
                </c:pt>
                <c:pt idx="67">
                  <c:v>6.0500000000000007</c:v>
                </c:pt>
                <c:pt idx="68">
                  <c:v>6.2799999999999994</c:v>
                </c:pt>
                <c:pt idx="69">
                  <c:v>0.57000000000000006</c:v>
                </c:pt>
                <c:pt idx="70">
                  <c:v>1.2000000000000002</c:v>
                </c:pt>
                <c:pt idx="71">
                  <c:v>2.0500000000000003</c:v>
                </c:pt>
                <c:pt idx="72">
                  <c:v>3.44</c:v>
                </c:pt>
                <c:pt idx="73">
                  <c:v>4.3499999999999996</c:v>
                </c:pt>
                <c:pt idx="74">
                  <c:v>5.4499999999999993</c:v>
                </c:pt>
                <c:pt idx="75">
                  <c:v>6.08</c:v>
                </c:pt>
                <c:pt idx="76">
                  <c:v>6.4399999999999995</c:v>
                </c:pt>
                <c:pt idx="77">
                  <c:v>4.0999999999999996</c:v>
                </c:pt>
                <c:pt idx="78">
                  <c:v>5.33</c:v>
                </c:pt>
                <c:pt idx="79">
                  <c:v>5.73</c:v>
                </c:pt>
                <c:pt idx="80">
                  <c:v>2.62</c:v>
                </c:pt>
                <c:pt idx="81">
                  <c:v>0.3600000000000001</c:v>
                </c:pt>
                <c:pt idx="82">
                  <c:v>1.2800000000000002</c:v>
                </c:pt>
                <c:pt idx="83">
                  <c:v>2.12</c:v>
                </c:pt>
                <c:pt idx="84">
                  <c:v>3.4899999999999998</c:v>
                </c:pt>
                <c:pt idx="85">
                  <c:v>4.3800000000000008</c:v>
                </c:pt>
                <c:pt idx="86">
                  <c:v>4.93</c:v>
                </c:pt>
                <c:pt idx="87">
                  <c:v>6.1</c:v>
                </c:pt>
                <c:pt idx="88">
                  <c:v>6.63</c:v>
                </c:pt>
                <c:pt idx="89">
                  <c:v>5.1300000000000008</c:v>
                </c:pt>
                <c:pt idx="90">
                  <c:v>3.39</c:v>
                </c:pt>
                <c:pt idx="91">
                  <c:v>2.7600000000000002</c:v>
                </c:pt>
                <c:pt idx="94">
                  <c:v>0.14000000000000012</c:v>
                </c:pt>
                <c:pt idx="95">
                  <c:v>1</c:v>
                </c:pt>
                <c:pt idx="96">
                  <c:v>2.5500000000000003</c:v>
                </c:pt>
                <c:pt idx="97">
                  <c:v>3.5500000000000003</c:v>
                </c:pt>
                <c:pt idx="98">
                  <c:v>4.3499999999999996</c:v>
                </c:pt>
                <c:pt idx="99">
                  <c:v>5.0199999999999996</c:v>
                </c:pt>
                <c:pt idx="100">
                  <c:v>5.74</c:v>
                </c:pt>
                <c:pt idx="101">
                  <c:v>6.25</c:v>
                </c:pt>
                <c:pt idx="102">
                  <c:v>6.1300000000000008</c:v>
                </c:pt>
                <c:pt idx="103">
                  <c:v>5.0500000000000007</c:v>
                </c:pt>
                <c:pt idx="104">
                  <c:v>1.5900000000000003</c:v>
                </c:pt>
                <c:pt idx="105">
                  <c:v>1.3599999999999999</c:v>
                </c:pt>
                <c:pt idx="106">
                  <c:v>1.73</c:v>
                </c:pt>
                <c:pt idx="107">
                  <c:v>2.56</c:v>
                </c:pt>
                <c:pt idx="108">
                  <c:v>4.17</c:v>
                </c:pt>
                <c:pt idx="109">
                  <c:v>4.82</c:v>
                </c:pt>
                <c:pt idx="110">
                  <c:v>5.6</c:v>
                </c:pt>
                <c:pt idx="111">
                  <c:v>6.3800000000000008</c:v>
                </c:pt>
                <c:pt idx="112">
                  <c:v>6.48</c:v>
                </c:pt>
                <c:pt idx="113">
                  <c:v>1.9700000000000002</c:v>
                </c:pt>
                <c:pt idx="114">
                  <c:v>0.85000000000000009</c:v>
                </c:pt>
                <c:pt idx="115">
                  <c:v>0.87999999999999989</c:v>
                </c:pt>
                <c:pt idx="116">
                  <c:v>0.43000000000000016</c:v>
                </c:pt>
                <c:pt idx="117">
                  <c:v>0.57000000000000006</c:v>
                </c:pt>
                <c:pt idx="118">
                  <c:v>0.63000000000000012</c:v>
                </c:pt>
                <c:pt idx="119">
                  <c:v>0.82000000000000006</c:v>
                </c:pt>
                <c:pt idx="120">
                  <c:v>2.29</c:v>
                </c:pt>
                <c:pt idx="121">
                  <c:v>3.2500000000000004</c:v>
                </c:pt>
                <c:pt idx="122">
                  <c:v>4.08</c:v>
                </c:pt>
                <c:pt idx="123">
                  <c:v>5</c:v>
                </c:pt>
                <c:pt idx="124">
                  <c:v>5.6199999999999992</c:v>
                </c:pt>
                <c:pt idx="125">
                  <c:v>5.84</c:v>
                </c:pt>
                <c:pt idx="126">
                  <c:v>6.01</c:v>
                </c:pt>
                <c:pt idx="127">
                  <c:v>5.93</c:v>
                </c:pt>
                <c:pt idx="128">
                  <c:v>4.3100000000000005</c:v>
                </c:pt>
                <c:pt idx="129">
                  <c:v>2.02</c:v>
                </c:pt>
                <c:pt idx="130">
                  <c:v>0.83000000000000007</c:v>
                </c:pt>
                <c:pt idx="131">
                  <c:v>1.44</c:v>
                </c:pt>
                <c:pt idx="132">
                  <c:v>2.8800000000000003</c:v>
                </c:pt>
                <c:pt idx="133">
                  <c:v>3.8000000000000003</c:v>
                </c:pt>
                <c:pt idx="134">
                  <c:v>4.6199999999999992</c:v>
                </c:pt>
                <c:pt idx="135">
                  <c:v>5.52</c:v>
                </c:pt>
                <c:pt idx="136">
                  <c:v>6.17</c:v>
                </c:pt>
                <c:pt idx="137">
                  <c:v>0.68000000000000016</c:v>
                </c:pt>
                <c:pt idx="138">
                  <c:v>0.7200000000000002</c:v>
                </c:pt>
                <c:pt idx="139">
                  <c:v>1.65</c:v>
                </c:pt>
                <c:pt idx="140">
                  <c:v>0.71000000000000019</c:v>
                </c:pt>
                <c:pt idx="141">
                  <c:v>0.95000000000000018</c:v>
                </c:pt>
                <c:pt idx="142">
                  <c:v>0.4700000000000002</c:v>
                </c:pt>
                <c:pt idx="143">
                  <c:v>1.25</c:v>
                </c:pt>
                <c:pt idx="144">
                  <c:v>2.74</c:v>
                </c:pt>
                <c:pt idx="145">
                  <c:v>3.57</c:v>
                </c:pt>
                <c:pt idx="146">
                  <c:v>4.34</c:v>
                </c:pt>
                <c:pt idx="147">
                  <c:v>5.0999999999999996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BD-4A69-8173-1C8430504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94496"/>
        <c:axId val="1"/>
      </c:lineChart>
      <c:catAx>
        <c:axId val="71839449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944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Cupertino López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Graficos'!$H$30:$S$30</c:f>
              <c:numCache>
                <c:formatCode>General</c:formatCode>
                <c:ptCount val="12"/>
                <c:pt idx="0">
                  <c:v>3.85</c:v>
                </c:pt>
                <c:pt idx="1">
                  <c:v>4.75</c:v>
                </c:pt>
                <c:pt idx="2">
                  <c:v>5.32</c:v>
                </c:pt>
                <c:pt idx="3">
                  <c:v>6.0299999999999994</c:v>
                </c:pt>
                <c:pt idx="4">
                  <c:v>6.43</c:v>
                </c:pt>
                <c:pt idx="5">
                  <c:v>5.35</c:v>
                </c:pt>
                <c:pt idx="6">
                  <c:v>5.1999999999999993</c:v>
                </c:pt>
                <c:pt idx="7">
                  <c:v>4.7100000000000009</c:v>
                </c:pt>
                <c:pt idx="8">
                  <c:v>2.41</c:v>
                </c:pt>
                <c:pt idx="9">
                  <c:v>1.33</c:v>
                </c:pt>
                <c:pt idx="10">
                  <c:v>1.8000000000000003</c:v>
                </c:pt>
                <c:pt idx="11">
                  <c:v>2.5100000000000002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96-4577-8D3F-B396F8441FB0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Graficos'!$T$30:$AE$30</c:f>
              <c:numCache>
                <c:formatCode>General</c:formatCode>
                <c:ptCount val="12"/>
                <c:pt idx="0">
                  <c:v>3.56</c:v>
                </c:pt>
                <c:pt idx="1">
                  <c:v>4.6300000000000008</c:v>
                </c:pt>
                <c:pt idx="3">
                  <c:v>6.02</c:v>
                </c:pt>
                <c:pt idx="4">
                  <c:v>6.6400000000000006</c:v>
                </c:pt>
                <c:pt idx="5">
                  <c:v>6.34</c:v>
                </c:pt>
                <c:pt idx="6">
                  <c:v>7.0299999999999994</c:v>
                </c:pt>
                <c:pt idx="8">
                  <c:v>5.8000000000000007</c:v>
                </c:pt>
                <c:pt idx="9">
                  <c:v>3.23</c:v>
                </c:pt>
                <c:pt idx="10">
                  <c:v>1.73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96-4577-8D3F-B396F8441FB0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Graficos'!$AF$30:$AQ$30</c:f>
              <c:numCache>
                <c:formatCode>General</c:formatCode>
                <c:ptCount val="12"/>
                <c:pt idx="0">
                  <c:v>3.56</c:v>
                </c:pt>
                <c:pt idx="1">
                  <c:v>4.5199999999999996</c:v>
                </c:pt>
                <c:pt idx="2">
                  <c:v>5.17</c:v>
                </c:pt>
                <c:pt idx="3">
                  <c:v>6.0500000000000007</c:v>
                </c:pt>
                <c:pt idx="4">
                  <c:v>8.99</c:v>
                </c:pt>
                <c:pt idx="5">
                  <c:v>7.23</c:v>
                </c:pt>
                <c:pt idx="10">
                  <c:v>6.42</c:v>
                </c:pt>
                <c:pt idx="11">
                  <c:v>5.66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96-4577-8D3F-B396F8441FB0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Graficos'!$AR$30:$BC$30</c:f>
              <c:numCache>
                <c:formatCode>General</c:formatCode>
                <c:ptCount val="12"/>
                <c:pt idx="0">
                  <c:v>5.2200000000000006</c:v>
                </c:pt>
                <c:pt idx="1">
                  <c:v>6.07</c:v>
                </c:pt>
                <c:pt idx="2">
                  <c:v>7.1199999999999992</c:v>
                </c:pt>
                <c:pt idx="8">
                  <c:v>4.3100000000000005</c:v>
                </c:pt>
                <c:pt idx="9">
                  <c:v>2.6</c:v>
                </c:pt>
                <c:pt idx="11">
                  <c:v>1.5300000000000002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E96-4577-8D3F-B396F8441FB0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Graficos'!$BD$30:$BO$30</c:f>
              <c:numCache>
                <c:formatCode>General</c:formatCode>
                <c:ptCount val="12"/>
                <c:pt idx="0">
                  <c:v>2.63</c:v>
                </c:pt>
                <c:pt idx="1">
                  <c:v>3.47</c:v>
                </c:pt>
                <c:pt idx="2">
                  <c:v>4.6199999999999992</c:v>
                </c:pt>
                <c:pt idx="3">
                  <c:v>5.41</c:v>
                </c:pt>
                <c:pt idx="4">
                  <c:v>6.15</c:v>
                </c:pt>
                <c:pt idx="5">
                  <c:v>4.33</c:v>
                </c:pt>
                <c:pt idx="6">
                  <c:v>2.13</c:v>
                </c:pt>
                <c:pt idx="8">
                  <c:v>0.77</c:v>
                </c:pt>
                <c:pt idx="9">
                  <c:v>0.43000000000000016</c:v>
                </c:pt>
                <c:pt idx="10">
                  <c:v>0.83000000000000007</c:v>
                </c:pt>
                <c:pt idx="11">
                  <c:v>1.52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E96-4577-8D3F-B396F8441FB0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Graficos'!$BP$30:$CA$30</c:f>
              <c:numCache>
                <c:formatCode>General</c:formatCode>
                <c:ptCount val="12"/>
                <c:pt idx="0">
                  <c:v>2.97</c:v>
                </c:pt>
                <c:pt idx="1">
                  <c:v>3.69</c:v>
                </c:pt>
                <c:pt idx="2">
                  <c:v>4.49</c:v>
                </c:pt>
                <c:pt idx="3">
                  <c:v>5.4</c:v>
                </c:pt>
                <c:pt idx="4">
                  <c:v>5.8900000000000006</c:v>
                </c:pt>
                <c:pt idx="5">
                  <c:v>5.58</c:v>
                </c:pt>
                <c:pt idx="6">
                  <c:v>5.83</c:v>
                </c:pt>
                <c:pt idx="7">
                  <c:v>6.0500000000000007</c:v>
                </c:pt>
                <c:pt idx="8">
                  <c:v>6.2799999999999994</c:v>
                </c:pt>
                <c:pt idx="9">
                  <c:v>0.57000000000000006</c:v>
                </c:pt>
                <c:pt idx="10">
                  <c:v>1.2000000000000002</c:v>
                </c:pt>
                <c:pt idx="11">
                  <c:v>2.0500000000000003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E96-4577-8D3F-B396F8441FB0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Graficos'!$CB$30:$CM$30</c:f>
              <c:numCache>
                <c:formatCode>General</c:formatCode>
                <c:ptCount val="12"/>
                <c:pt idx="0">
                  <c:v>3.44</c:v>
                </c:pt>
                <c:pt idx="1">
                  <c:v>4.3499999999999996</c:v>
                </c:pt>
                <c:pt idx="2">
                  <c:v>5.4499999999999993</c:v>
                </c:pt>
                <c:pt idx="3">
                  <c:v>6.08</c:v>
                </c:pt>
                <c:pt idx="4">
                  <c:v>6.4399999999999995</c:v>
                </c:pt>
                <c:pt idx="5">
                  <c:v>4.0999999999999996</c:v>
                </c:pt>
                <c:pt idx="6">
                  <c:v>5.33</c:v>
                </c:pt>
                <c:pt idx="7">
                  <c:v>5.73</c:v>
                </c:pt>
                <c:pt idx="8">
                  <c:v>2.62</c:v>
                </c:pt>
                <c:pt idx="9">
                  <c:v>0.3600000000000001</c:v>
                </c:pt>
                <c:pt idx="10">
                  <c:v>1.2800000000000002</c:v>
                </c:pt>
                <c:pt idx="11">
                  <c:v>2.12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E96-4577-8D3F-B396F8441FB0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Graficos'!$CN$30:$CY$30</c:f>
              <c:numCache>
                <c:formatCode>General</c:formatCode>
                <c:ptCount val="12"/>
                <c:pt idx="0">
                  <c:v>3.4899999999999998</c:v>
                </c:pt>
                <c:pt idx="1">
                  <c:v>4.3800000000000008</c:v>
                </c:pt>
                <c:pt idx="2">
                  <c:v>4.93</c:v>
                </c:pt>
                <c:pt idx="3">
                  <c:v>6.1</c:v>
                </c:pt>
                <c:pt idx="4">
                  <c:v>6.63</c:v>
                </c:pt>
                <c:pt idx="5">
                  <c:v>5.1300000000000008</c:v>
                </c:pt>
                <c:pt idx="6">
                  <c:v>3.39</c:v>
                </c:pt>
                <c:pt idx="7">
                  <c:v>2.7600000000000002</c:v>
                </c:pt>
                <c:pt idx="10">
                  <c:v>0.14000000000000012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E96-4577-8D3F-B396F8441FB0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Graficos'!$CZ$30:$DK$30</c:f>
              <c:numCache>
                <c:formatCode>General</c:formatCode>
                <c:ptCount val="12"/>
                <c:pt idx="0">
                  <c:v>2.5500000000000003</c:v>
                </c:pt>
                <c:pt idx="1">
                  <c:v>3.5500000000000003</c:v>
                </c:pt>
                <c:pt idx="2">
                  <c:v>4.3499999999999996</c:v>
                </c:pt>
                <c:pt idx="3">
                  <c:v>5.0199999999999996</c:v>
                </c:pt>
                <c:pt idx="4">
                  <c:v>5.74</c:v>
                </c:pt>
                <c:pt idx="5">
                  <c:v>6.25</c:v>
                </c:pt>
                <c:pt idx="6">
                  <c:v>6.1300000000000008</c:v>
                </c:pt>
                <c:pt idx="7">
                  <c:v>5.0500000000000007</c:v>
                </c:pt>
                <c:pt idx="8">
                  <c:v>1.5900000000000003</c:v>
                </c:pt>
                <c:pt idx="9">
                  <c:v>1.3599999999999999</c:v>
                </c:pt>
                <c:pt idx="10">
                  <c:v>1.73</c:v>
                </c:pt>
                <c:pt idx="11">
                  <c:v>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E96-4577-8D3F-B396F8441FB0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Graficos'!$DL$30:$DW$30</c:f>
              <c:numCache>
                <c:formatCode>General</c:formatCode>
                <c:ptCount val="12"/>
                <c:pt idx="0">
                  <c:v>4.17</c:v>
                </c:pt>
                <c:pt idx="1">
                  <c:v>4.82</c:v>
                </c:pt>
                <c:pt idx="2">
                  <c:v>5.6</c:v>
                </c:pt>
                <c:pt idx="3">
                  <c:v>6.3800000000000008</c:v>
                </c:pt>
                <c:pt idx="4">
                  <c:v>6.48</c:v>
                </c:pt>
                <c:pt idx="5">
                  <c:v>1.9700000000000002</c:v>
                </c:pt>
                <c:pt idx="6">
                  <c:v>0.85000000000000009</c:v>
                </c:pt>
                <c:pt idx="7">
                  <c:v>0.87999999999999989</c:v>
                </c:pt>
                <c:pt idx="8">
                  <c:v>0.43000000000000016</c:v>
                </c:pt>
                <c:pt idx="9">
                  <c:v>0.57000000000000006</c:v>
                </c:pt>
                <c:pt idx="10">
                  <c:v>0.63000000000000012</c:v>
                </c:pt>
                <c:pt idx="11">
                  <c:v>0.82000000000000006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E96-4577-8D3F-B396F8441FB0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Graficos'!$DX$30:$EI$30</c:f>
              <c:numCache>
                <c:formatCode>General</c:formatCode>
                <c:ptCount val="12"/>
                <c:pt idx="0">
                  <c:v>2.29</c:v>
                </c:pt>
                <c:pt idx="1">
                  <c:v>3.2500000000000004</c:v>
                </c:pt>
                <c:pt idx="2">
                  <c:v>4.08</c:v>
                </c:pt>
                <c:pt idx="3">
                  <c:v>5</c:v>
                </c:pt>
                <c:pt idx="4">
                  <c:v>5.6199999999999992</c:v>
                </c:pt>
                <c:pt idx="5">
                  <c:v>5.84</c:v>
                </c:pt>
                <c:pt idx="6">
                  <c:v>6.01</c:v>
                </c:pt>
                <c:pt idx="7">
                  <c:v>5.93</c:v>
                </c:pt>
                <c:pt idx="8">
                  <c:v>4.3100000000000005</c:v>
                </c:pt>
                <c:pt idx="9">
                  <c:v>2.02</c:v>
                </c:pt>
                <c:pt idx="10">
                  <c:v>0.83000000000000007</c:v>
                </c:pt>
                <c:pt idx="11">
                  <c:v>1.44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28-419E-B9D0-55E230EB5465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Graficos'!$EJ$30:$EU$30</c:f>
              <c:numCache>
                <c:formatCode>General</c:formatCode>
                <c:ptCount val="12"/>
                <c:pt idx="0">
                  <c:v>2.8800000000000003</c:v>
                </c:pt>
                <c:pt idx="1">
                  <c:v>3.8000000000000003</c:v>
                </c:pt>
                <c:pt idx="2">
                  <c:v>4.6199999999999992</c:v>
                </c:pt>
                <c:pt idx="3">
                  <c:v>5.52</c:v>
                </c:pt>
                <c:pt idx="4">
                  <c:v>6.17</c:v>
                </c:pt>
                <c:pt idx="5">
                  <c:v>0.68000000000000016</c:v>
                </c:pt>
                <c:pt idx="6">
                  <c:v>0.7200000000000002</c:v>
                </c:pt>
                <c:pt idx="7">
                  <c:v>1.65</c:v>
                </c:pt>
                <c:pt idx="8">
                  <c:v>0.71000000000000019</c:v>
                </c:pt>
                <c:pt idx="9">
                  <c:v>0.95000000000000018</c:v>
                </c:pt>
                <c:pt idx="10">
                  <c:v>0.4700000000000002</c:v>
                </c:pt>
                <c:pt idx="11">
                  <c:v>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D6-435E-AC54-87569914C226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Graficos'!$EV$30:$FG$30</c:f>
              <c:numCache>
                <c:formatCode>General</c:formatCode>
                <c:ptCount val="12"/>
                <c:pt idx="0">
                  <c:v>2.74</c:v>
                </c:pt>
                <c:pt idx="1">
                  <c:v>3.57</c:v>
                </c:pt>
                <c:pt idx="2">
                  <c:v>4.34</c:v>
                </c:pt>
                <c:pt idx="3">
                  <c:v>5.0999999999999996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AE-448E-8F44-5D0F424CC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72032"/>
        <c:axId val="1"/>
      </c:lineChart>
      <c:catAx>
        <c:axId val="71837203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72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0.10034638403763542"/>
          <c:w val="0.13094488188976378"/>
          <c:h val="0.78947225022477729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P6 Plantel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Graficos'!$H$2:$CP$2</c:f>
              <c:numCache>
                <c:formatCode>mmm\-yy</c:formatCode>
                <c:ptCount val="87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</c:numCache>
            </c:numRef>
          </c:cat>
          <c:val>
            <c:numRef>
              <c:f>'Datos para Graficos'!$H$31:$CP$31</c:f>
              <c:numCache>
                <c:formatCode>General</c:formatCode>
                <c:ptCount val="87"/>
                <c:pt idx="0">
                  <c:v>5.47</c:v>
                </c:pt>
                <c:pt idx="1">
                  <c:v>6.22</c:v>
                </c:pt>
                <c:pt idx="2">
                  <c:v>6.94</c:v>
                </c:pt>
                <c:pt idx="3">
                  <c:v>7.8</c:v>
                </c:pt>
                <c:pt idx="4">
                  <c:v>8.32</c:v>
                </c:pt>
                <c:pt idx="5">
                  <c:v>7.57</c:v>
                </c:pt>
                <c:pt idx="7">
                  <c:v>5.46</c:v>
                </c:pt>
                <c:pt idx="8">
                  <c:v>4.32</c:v>
                </c:pt>
                <c:pt idx="9">
                  <c:v>3.56</c:v>
                </c:pt>
                <c:pt idx="10">
                  <c:v>3.66</c:v>
                </c:pt>
                <c:pt idx="11">
                  <c:v>4.45</c:v>
                </c:pt>
                <c:pt idx="12">
                  <c:v>5.0999999999999996</c:v>
                </c:pt>
                <c:pt idx="13">
                  <c:v>6.34</c:v>
                </c:pt>
                <c:pt idx="15">
                  <c:v>8.7200000000000006</c:v>
                </c:pt>
                <c:pt idx="16">
                  <c:v>8.4700000000000006</c:v>
                </c:pt>
                <c:pt idx="17">
                  <c:v>8.67</c:v>
                </c:pt>
                <c:pt idx="18">
                  <c:v>8.8699999999999992</c:v>
                </c:pt>
                <c:pt idx="19">
                  <c:v>10.32</c:v>
                </c:pt>
                <c:pt idx="20">
                  <c:v>6.6</c:v>
                </c:pt>
                <c:pt idx="21">
                  <c:v>6.87</c:v>
                </c:pt>
                <c:pt idx="22">
                  <c:v>4.9800000000000004</c:v>
                </c:pt>
                <c:pt idx="24">
                  <c:v>5.84</c:v>
                </c:pt>
                <c:pt idx="25">
                  <c:v>6.78</c:v>
                </c:pt>
                <c:pt idx="26">
                  <c:v>7.56</c:v>
                </c:pt>
                <c:pt idx="27">
                  <c:v>8.35</c:v>
                </c:pt>
                <c:pt idx="28">
                  <c:v>10.06</c:v>
                </c:pt>
                <c:pt idx="29">
                  <c:v>9.31</c:v>
                </c:pt>
                <c:pt idx="30">
                  <c:v>9.51</c:v>
                </c:pt>
                <c:pt idx="31">
                  <c:v>9.68</c:v>
                </c:pt>
                <c:pt idx="32">
                  <c:v>9.5500000000000007</c:v>
                </c:pt>
                <c:pt idx="33">
                  <c:v>7.88</c:v>
                </c:pt>
                <c:pt idx="34">
                  <c:v>6.49</c:v>
                </c:pt>
                <c:pt idx="35">
                  <c:v>5.83</c:v>
                </c:pt>
                <c:pt idx="36">
                  <c:v>6.97</c:v>
                </c:pt>
                <c:pt idx="37">
                  <c:v>8.14</c:v>
                </c:pt>
                <c:pt idx="38">
                  <c:v>8.34</c:v>
                </c:pt>
                <c:pt idx="39">
                  <c:v>9.24</c:v>
                </c:pt>
                <c:pt idx="40">
                  <c:v>9.5</c:v>
                </c:pt>
                <c:pt idx="41">
                  <c:v>9.15</c:v>
                </c:pt>
                <c:pt idx="42">
                  <c:v>8.85</c:v>
                </c:pt>
                <c:pt idx="43">
                  <c:v>8.5</c:v>
                </c:pt>
                <c:pt idx="44">
                  <c:v>4.71</c:v>
                </c:pt>
                <c:pt idx="45">
                  <c:v>3.91</c:v>
                </c:pt>
                <c:pt idx="47">
                  <c:v>3.31</c:v>
                </c:pt>
                <c:pt idx="48">
                  <c:v>11.53</c:v>
                </c:pt>
                <c:pt idx="51">
                  <c:v>7.02</c:v>
                </c:pt>
                <c:pt idx="53">
                  <c:v>10.39</c:v>
                </c:pt>
                <c:pt idx="54">
                  <c:v>4.9400000000000004</c:v>
                </c:pt>
                <c:pt idx="55">
                  <c:v>4.1900000000000004</c:v>
                </c:pt>
                <c:pt idx="56">
                  <c:v>2.94</c:v>
                </c:pt>
                <c:pt idx="57">
                  <c:v>2.1</c:v>
                </c:pt>
                <c:pt idx="58">
                  <c:v>3</c:v>
                </c:pt>
                <c:pt idx="59">
                  <c:v>3.82</c:v>
                </c:pt>
                <c:pt idx="60">
                  <c:v>4.91</c:v>
                </c:pt>
                <c:pt idx="61">
                  <c:v>5.83</c:v>
                </c:pt>
                <c:pt idx="62">
                  <c:v>6.56</c:v>
                </c:pt>
                <c:pt idx="63">
                  <c:v>7.34</c:v>
                </c:pt>
                <c:pt idx="64">
                  <c:v>7.86</c:v>
                </c:pt>
                <c:pt idx="65">
                  <c:v>7.65</c:v>
                </c:pt>
                <c:pt idx="66">
                  <c:v>7.69</c:v>
                </c:pt>
                <c:pt idx="67">
                  <c:v>7.87</c:v>
                </c:pt>
                <c:pt idx="68">
                  <c:v>7.98</c:v>
                </c:pt>
                <c:pt idx="69">
                  <c:v>3.41</c:v>
                </c:pt>
                <c:pt idx="70">
                  <c:v>3.73</c:v>
                </c:pt>
                <c:pt idx="71">
                  <c:v>4.3499999999999996</c:v>
                </c:pt>
                <c:pt idx="72">
                  <c:v>5.77</c:v>
                </c:pt>
                <c:pt idx="73">
                  <c:v>6.65</c:v>
                </c:pt>
                <c:pt idx="74">
                  <c:v>8.2799999999999994</c:v>
                </c:pt>
                <c:pt idx="76">
                  <c:v>9.84</c:v>
                </c:pt>
                <c:pt idx="77">
                  <c:v>6.27</c:v>
                </c:pt>
                <c:pt idx="78">
                  <c:v>6.45</c:v>
                </c:pt>
                <c:pt idx="79">
                  <c:v>7.21</c:v>
                </c:pt>
                <c:pt idx="81">
                  <c:v>3.04</c:v>
                </c:pt>
                <c:pt idx="82">
                  <c:v>3.3</c:v>
                </c:pt>
                <c:pt idx="83">
                  <c:v>3.09</c:v>
                </c:pt>
                <c:pt idx="84">
                  <c:v>5.27</c:v>
                </c:pt>
                <c:pt idx="85">
                  <c:v>6.74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C1-4ED6-803F-E6D64EFCF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90752"/>
        <c:axId val="1"/>
      </c:lineChart>
      <c:catAx>
        <c:axId val="71839075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907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P6 Plantel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Graficos'!$H$31:$S$31</c:f>
              <c:numCache>
                <c:formatCode>General</c:formatCode>
                <c:ptCount val="12"/>
                <c:pt idx="0">
                  <c:v>5.47</c:v>
                </c:pt>
                <c:pt idx="1">
                  <c:v>6.22</c:v>
                </c:pt>
                <c:pt idx="2">
                  <c:v>6.94</c:v>
                </c:pt>
                <c:pt idx="3">
                  <c:v>7.8</c:v>
                </c:pt>
                <c:pt idx="4">
                  <c:v>8.32</c:v>
                </c:pt>
                <c:pt idx="5">
                  <c:v>7.57</c:v>
                </c:pt>
                <c:pt idx="7">
                  <c:v>5.46</c:v>
                </c:pt>
                <c:pt idx="8">
                  <c:v>4.32</c:v>
                </c:pt>
                <c:pt idx="9">
                  <c:v>3.56</c:v>
                </c:pt>
                <c:pt idx="10">
                  <c:v>3.66</c:v>
                </c:pt>
                <c:pt idx="11">
                  <c:v>4.45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EE-4933-9E85-EFEFD3E048F3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Graficos'!$T$31:$AE$31</c:f>
              <c:numCache>
                <c:formatCode>General</c:formatCode>
                <c:ptCount val="12"/>
                <c:pt idx="0">
                  <c:v>5.0999999999999996</c:v>
                </c:pt>
                <c:pt idx="1">
                  <c:v>6.34</c:v>
                </c:pt>
                <c:pt idx="3">
                  <c:v>8.7200000000000006</c:v>
                </c:pt>
                <c:pt idx="4">
                  <c:v>8.4700000000000006</c:v>
                </c:pt>
                <c:pt idx="5">
                  <c:v>8.67</c:v>
                </c:pt>
                <c:pt idx="6">
                  <c:v>8.8699999999999992</c:v>
                </c:pt>
                <c:pt idx="7">
                  <c:v>10.32</c:v>
                </c:pt>
                <c:pt idx="8">
                  <c:v>6.6</c:v>
                </c:pt>
                <c:pt idx="9">
                  <c:v>6.87</c:v>
                </c:pt>
                <c:pt idx="10">
                  <c:v>4.9800000000000004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EE-4933-9E85-EFEFD3E048F3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Graficos'!$AF$31:$AQ$31</c:f>
              <c:numCache>
                <c:formatCode>General</c:formatCode>
                <c:ptCount val="12"/>
                <c:pt idx="0">
                  <c:v>5.84</c:v>
                </c:pt>
                <c:pt idx="1">
                  <c:v>6.78</c:v>
                </c:pt>
                <c:pt idx="2">
                  <c:v>7.56</c:v>
                </c:pt>
                <c:pt idx="3">
                  <c:v>8.35</c:v>
                </c:pt>
                <c:pt idx="4">
                  <c:v>10.06</c:v>
                </c:pt>
                <c:pt idx="5">
                  <c:v>9.31</c:v>
                </c:pt>
                <c:pt idx="6">
                  <c:v>9.51</c:v>
                </c:pt>
                <c:pt idx="7">
                  <c:v>9.68</c:v>
                </c:pt>
                <c:pt idx="8">
                  <c:v>9.5500000000000007</c:v>
                </c:pt>
                <c:pt idx="9">
                  <c:v>7.88</c:v>
                </c:pt>
                <c:pt idx="10">
                  <c:v>6.49</c:v>
                </c:pt>
                <c:pt idx="11">
                  <c:v>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EE-4933-9E85-EFEFD3E048F3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Graficos'!$AR$31:$BC$31</c:f>
              <c:numCache>
                <c:formatCode>General</c:formatCode>
                <c:ptCount val="12"/>
                <c:pt idx="0">
                  <c:v>6.97</c:v>
                </c:pt>
                <c:pt idx="1">
                  <c:v>8.14</c:v>
                </c:pt>
                <c:pt idx="2">
                  <c:v>8.34</c:v>
                </c:pt>
                <c:pt idx="3">
                  <c:v>9.24</c:v>
                </c:pt>
                <c:pt idx="4">
                  <c:v>9.5</c:v>
                </c:pt>
                <c:pt idx="5">
                  <c:v>9.15</c:v>
                </c:pt>
                <c:pt idx="6">
                  <c:v>8.85</c:v>
                </c:pt>
                <c:pt idx="7">
                  <c:v>8.5</c:v>
                </c:pt>
                <c:pt idx="8">
                  <c:v>4.71</c:v>
                </c:pt>
                <c:pt idx="9">
                  <c:v>3.91</c:v>
                </c:pt>
                <c:pt idx="11">
                  <c:v>3.31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EE-4933-9E85-EFEFD3E048F3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Graficos'!$BD$31:$BO$31</c:f>
              <c:numCache>
                <c:formatCode>General</c:formatCode>
                <c:ptCount val="12"/>
                <c:pt idx="0">
                  <c:v>11.53</c:v>
                </c:pt>
                <c:pt idx="3">
                  <c:v>7.02</c:v>
                </c:pt>
                <c:pt idx="5">
                  <c:v>10.39</c:v>
                </c:pt>
                <c:pt idx="6">
                  <c:v>4.9400000000000004</c:v>
                </c:pt>
                <c:pt idx="7">
                  <c:v>4.1900000000000004</c:v>
                </c:pt>
                <c:pt idx="8">
                  <c:v>2.94</c:v>
                </c:pt>
                <c:pt idx="9">
                  <c:v>2.1</c:v>
                </c:pt>
                <c:pt idx="10">
                  <c:v>3</c:v>
                </c:pt>
                <c:pt idx="11">
                  <c:v>3.82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EE-4933-9E85-EFEFD3E048F3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Graficos'!$BP$31:$CA$31</c:f>
              <c:numCache>
                <c:formatCode>General</c:formatCode>
                <c:ptCount val="12"/>
                <c:pt idx="0">
                  <c:v>4.91</c:v>
                </c:pt>
                <c:pt idx="1">
                  <c:v>5.83</c:v>
                </c:pt>
                <c:pt idx="2">
                  <c:v>6.56</c:v>
                </c:pt>
                <c:pt idx="3">
                  <c:v>7.34</c:v>
                </c:pt>
                <c:pt idx="4">
                  <c:v>7.86</c:v>
                </c:pt>
                <c:pt idx="5">
                  <c:v>7.65</c:v>
                </c:pt>
                <c:pt idx="6">
                  <c:v>7.69</c:v>
                </c:pt>
                <c:pt idx="7">
                  <c:v>7.87</c:v>
                </c:pt>
                <c:pt idx="8">
                  <c:v>7.98</c:v>
                </c:pt>
                <c:pt idx="9">
                  <c:v>3.41</c:v>
                </c:pt>
                <c:pt idx="10">
                  <c:v>3.73</c:v>
                </c:pt>
                <c:pt idx="11">
                  <c:v>4.3499999999999996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EE-4933-9E85-EFEFD3E048F3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Graficos'!$CB$31:$CM$31</c:f>
              <c:numCache>
                <c:formatCode>General</c:formatCode>
                <c:ptCount val="12"/>
                <c:pt idx="0">
                  <c:v>5.77</c:v>
                </c:pt>
                <c:pt idx="1">
                  <c:v>6.65</c:v>
                </c:pt>
                <c:pt idx="2">
                  <c:v>8.2799999999999994</c:v>
                </c:pt>
                <c:pt idx="4">
                  <c:v>9.84</c:v>
                </c:pt>
                <c:pt idx="5">
                  <c:v>6.27</c:v>
                </c:pt>
                <c:pt idx="6">
                  <c:v>6.45</c:v>
                </c:pt>
                <c:pt idx="7">
                  <c:v>7.21</c:v>
                </c:pt>
                <c:pt idx="9">
                  <c:v>3.04</c:v>
                </c:pt>
                <c:pt idx="10">
                  <c:v>3.3</c:v>
                </c:pt>
                <c:pt idx="11">
                  <c:v>3.09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FEE-4933-9E85-EFEFD3E048F3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Graficos'!$CN$31:$CY$31</c:f>
              <c:numCache>
                <c:formatCode>General</c:formatCode>
                <c:ptCount val="12"/>
                <c:pt idx="0">
                  <c:v>5.27</c:v>
                </c:pt>
                <c:pt idx="1">
                  <c:v>6.74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FEE-4933-9E85-EFEFD3E04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77024"/>
        <c:axId val="1"/>
      </c:lineChart>
      <c:catAx>
        <c:axId val="71837702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770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00174978127729"/>
          <c:y val="0.22837406569853508"/>
          <c:w val="0.12708355205599298"/>
          <c:h val="0.6020772143966433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P1 Jobo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Graficos'!$H$32:$EY$32</c:f>
              <c:numCache>
                <c:formatCode>General</c:formatCode>
                <c:ptCount val="148"/>
                <c:pt idx="4">
                  <c:v>11.370000000000001</c:v>
                </c:pt>
                <c:pt idx="8">
                  <c:v>2.9099999999999997</c:v>
                </c:pt>
                <c:pt idx="9">
                  <c:v>1.25</c:v>
                </c:pt>
                <c:pt idx="10">
                  <c:v>0.94</c:v>
                </c:pt>
                <c:pt idx="12">
                  <c:v>2.77</c:v>
                </c:pt>
                <c:pt idx="28">
                  <c:v>12.63</c:v>
                </c:pt>
                <c:pt idx="32">
                  <c:v>12.68</c:v>
                </c:pt>
                <c:pt idx="36">
                  <c:v>7.09</c:v>
                </c:pt>
                <c:pt idx="41">
                  <c:v>12.23</c:v>
                </c:pt>
                <c:pt idx="44">
                  <c:v>1.3900000000000001</c:v>
                </c:pt>
                <c:pt idx="45" formatCode="0.00">
                  <c:v>0.8</c:v>
                </c:pt>
                <c:pt idx="47" formatCode="0.00">
                  <c:v>0.82000000000000006</c:v>
                </c:pt>
                <c:pt idx="53" formatCode="0.00">
                  <c:v>7.54</c:v>
                </c:pt>
                <c:pt idx="55" formatCode="0.00">
                  <c:v>1.37</c:v>
                </c:pt>
                <c:pt idx="64">
                  <c:v>11.55</c:v>
                </c:pt>
                <c:pt idx="65">
                  <c:v>10.47</c:v>
                </c:pt>
                <c:pt idx="69">
                  <c:v>0.77</c:v>
                </c:pt>
                <c:pt idx="77">
                  <c:v>11.75</c:v>
                </c:pt>
                <c:pt idx="78">
                  <c:v>10.33</c:v>
                </c:pt>
                <c:pt idx="79">
                  <c:v>10.68</c:v>
                </c:pt>
                <c:pt idx="80">
                  <c:v>8.11</c:v>
                </c:pt>
                <c:pt idx="83">
                  <c:v>2.8</c:v>
                </c:pt>
                <c:pt idx="87">
                  <c:v>12.32</c:v>
                </c:pt>
                <c:pt idx="89">
                  <c:v>9.5400000000000009</c:v>
                </c:pt>
                <c:pt idx="90">
                  <c:v>7.9399999999999995</c:v>
                </c:pt>
                <c:pt idx="91">
                  <c:v>4.84</c:v>
                </c:pt>
                <c:pt idx="92">
                  <c:v>0.55000000000000049</c:v>
                </c:pt>
                <c:pt idx="93">
                  <c:v>0.91000000000000014</c:v>
                </c:pt>
                <c:pt idx="94">
                  <c:v>0.84000000000000008</c:v>
                </c:pt>
                <c:pt idx="95">
                  <c:v>1.01</c:v>
                </c:pt>
                <c:pt idx="96">
                  <c:v>1.4300000000000002</c:v>
                </c:pt>
                <c:pt idx="97">
                  <c:v>2.8</c:v>
                </c:pt>
                <c:pt idx="98">
                  <c:v>3.7899999999999996</c:v>
                </c:pt>
                <c:pt idx="99">
                  <c:v>4.9300000000000006</c:v>
                </c:pt>
                <c:pt idx="105">
                  <c:v>0.71</c:v>
                </c:pt>
                <c:pt idx="109">
                  <c:v>5.59</c:v>
                </c:pt>
                <c:pt idx="112">
                  <c:v>6.92</c:v>
                </c:pt>
                <c:pt idx="113">
                  <c:v>0.87000000000000011</c:v>
                </c:pt>
                <c:pt idx="114">
                  <c:v>2.0699999999999998</c:v>
                </c:pt>
                <c:pt idx="115">
                  <c:v>1.52</c:v>
                </c:pt>
                <c:pt idx="116">
                  <c:v>0.59000000000000008</c:v>
                </c:pt>
                <c:pt idx="118">
                  <c:v>3.1799999999999997</c:v>
                </c:pt>
                <c:pt idx="119">
                  <c:v>0.96</c:v>
                </c:pt>
                <c:pt idx="128">
                  <c:v>2.8699999999999997</c:v>
                </c:pt>
                <c:pt idx="133">
                  <c:v>3.34</c:v>
                </c:pt>
                <c:pt idx="134">
                  <c:v>4.49</c:v>
                </c:pt>
                <c:pt idx="136">
                  <c:v>6.1000000000000005</c:v>
                </c:pt>
                <c:pt idx="137">
                  <c:v>0.53</c:v>
                </c:pt>
                <c:pt idx="138">
                  <c:v>0.83000000000000007</c:v>
                </c:pt>
                <c:pt idx="139">
                  <c:v>1.6700000000000002</c:v>
                </c:pt>
                <c:pt idx="141">
                  <c:v>2.0799999999999996</c:v>
                </c:pt>
                <c:pt idx="142">
                  <c:v>0.8600000000000001</c:v>
                </c:pt>
                <c:pt idx="143">
                  <c:v>1.34</c:v>
                </c:pt>
                <c:pt idx="145">
                  <c:v>2.7399999999999998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7F-4D61-B845-2ECB6CA0D3BB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Graficos'!$H$33:$EY$33</c:f>
              <c:numCache>
                <c:formatCode>General</c:formatCode>
                <c:ptCount val="148"/>
                <c:pt idx="0">
                  <c:v>5.6</c:v>
                </c:pt>
                <c:pt idx="1">
                  <c:v>6.6800000000000006</c:v>
                </c:pt>
                <c:pt idx="2">
                  <c:v>9.69</c:v>
                </c:pt>
                <c:pt idx="3">
                  <c:v>23.47</c:v>
                </c:pt>
                <c:pt idx="5">
                  <c:v>10.81</c:v>
                </c:pt>
                <c:pt idx="6">
                  <c:v>10.91</c:v>
                </c:pt>
                <c:pt idx="7">
                  <c:v>8.41</c:v>
                </c:pt>
                <c:pt idx="11">
                  <c:v>1.9200000000000002</c:v>
                </c:pt>
                <c:pt idx="13">
                  <c:v>4.8600000000000003</c:v>
                </c:pt>
                <c:pt idx="15">
                  <c:v>8.24</c:v>
                </c:pt>
                <c:pt idx="16">
                  <c:v>9.74</c:v>
                </c:pt>
                <c:pt idx="17">
                  <c:v>11.22</c:v>
                </c:pt>
                <c:pt idx="18">
                  <c:v>24.55</c:v>
                </c:pt>
                <c:pt idx="19">
                  <c:v>13.620000000000001</c:v>
                </c:pt>
                <c:pt idx="20">
                  <c:v>10.57</c:v>
                </c:pt>
                <c:pt idx="21">
                  <c:v>6.95</c:v>
                </c:pt>
                <c:pt idx="22">
                  <c:v>1.7700000000000002</c:v>
                </c:pt>
                <c:pt idx="24">
                  <c:v>5.4300000000000006</c:v>
                </c:pt>
                <c:pt idx="25">
                  <c:v>8.6</c:v>
                </c:pt>
                <c:pt idx="26">
                  <c:v>9.6</c:v>
                </c:pt>
                <c:pt idx="27">
                  <c:v>11.97</c:v>
                </c:pt>
                <c:pt idx="29">
                  <c:v>19.87</c:v>
                </c:pt>
                <c:pt idx="30">
                  <c:v>18.03</c:v>
                </c:pt>
                <c:pt idx="31">
                  <c:v>19.5</c:v>
                </c:pt>
                <c:pt idx="33">
                  <c:v>12.01</c:v>
                </c:pt>
                <c:pt idx="34">
                  <c:v>8.82</c:v>
                </c:pt>
                <c:pt idx="35">
                  <c:v>9.99</c:v>
                </c:pt>
                <c:pt idx="37">
                  <c:v>20.29</c:v>
                </c:pt>
                <c:pt idx="38">
                  <c:v>17.97</c:v>
                </c:pt>
                <c:pt idx="39">
                  <c:v>21.52</c:v>
                </c:pt>
                <c:pt idx="40">
                  <c:v>18.330000000000002</c:v>
                </c:pt>
                <c:pt idx="42">
                  <c:v>12.52</c:v>
                </c:pt>
                <c:pt idx="43">
                  <c:v>12.17</c:v>
                </c:pt>
                <c:pt idx="48" formatCode="0.00">
                  <c:v>3.07</c:v>
                </c:pt>
                <c:pt idx="49" formatCode="0.00">
                  <c:v>4.92</c:v>
                </c:pt>
                <c:pt idx="50" formatCode="0.00">
                  <c:v>7.7200000000000006</c:v>
                </c:pt>
                <c:pt idx="51" formatCode="0.00">
                  <c:v>10.23</c:v>
                </c:pt>
                <c:pt idx="52" formatCode="0.00">
                  <c:v>13.370000000000001</c:v>
                </c:pt>
                <c:pt idx="54" formatCode="0.00">
                  <c:v>8.9600000000000009</c:v>
                </c:pt>
                <c:pt idx="56" formatCode="0.00">
                  <c:v>1.9600000000000002</c:v>
                </c:pt>
                <c:pt idx="57" formatCode="0.00">
                  <c:v>1.57</c:v>
                </c:pt>
                <c:pt idx="58" formatCode="0.00">
                  <c:v>2.0699999999999998</c:v>
                </c:pt>
                <c:pt idx="59" formatCode="0.00">
                  <c:v>2.0499999999999998</c:v>
                </c:pt>
                <c:pt idx="60" formatCode="0.00">
                  <c:v>4.57</c:v>
                </c:pt>
                <c:pt idx="61" formatCode="0.00">
                  <c:v>6.87</c:v>
                </c:pt>
                <c:pt idx="62">
                  <c:v>9.1300000000000008</c:v>
                </c:pt>
                <c:pt idx="63">
                  <c:v>20.57</c:v>
                </c:pt>
                <c:pt idx="66">
                  <c:v>12.4</c:v>
                </c:pt>
                <c:pt idx="67">
                  <c:v>11.540000000000001</c:v>
                </c:pt>
                <c:pt idx="68">
                  <c:v>11.530000000000001</c:v>
                </c:pt>
                <c:pt idx="70">
                  <c:v>2.15</c:v>
                </c:pt>
                <c:pt idx="71">
                  <c:v>2.77</c:v>
                </c:pt>
                <c:pt idx="72">
                  <c:v>6.07</c:v>
                </c:pt>
                <c:pt idx="73">
                  <c:v>6.7</c:v>
                </c:pt>
                <c:pt idx="74">
                  <c:v>19.61</c:v>
                </c:pt>
                <c:pt idx="75">
                  <c:v>12.040000000000001</c:v>
                </c:pt>
                <c:pt idx="76">
                  <c:v>20.64</c:v>
                </c:pt>
                <c:pt idx="81">
                  <c:v>1.93</c:v>
                </c:pt>
                <c:pt idx="82">
                  <c:v>2.19</c:v>
                </c:pt>
                <c:pt idx="84">
                  <c:v>6.37</c:v>
                </c:pt>
                <c:pt idx="85">
                  <c:v>8.98</c:v>
                </c:pt>
                <c:pt idx="86">
                  <c:v>8.2000000000000011</c:v>
                </c:pt>
                <c:pt idx="88">
                  <c:v>12.69</c:v>
                </c:pt>
                <c:pt idx="100">
                  <c:v>6.7200000000000006</c:v>
                </c:pt>
                <c:pt idx="101">
                  <c:v>7.9700000000000006</c:v>
                </c:pt>
                <c:pt idx="102">
                  <c:v>8.19</c:v>
                </c:pt>
                <c:pt idx="103">
                  <c:v>21.37</c:v>
                </c:pt>
                <c:pt idx="104">
                  <c:v>1.47</c:v>
                </c:pt>
                <c:pt idx="106">
                  <c:v>1.61</c:v>
                </c:pt>
                <c:pt idx="107">
                  <c:v>2.09</c:v>
                </c:pt>
                <c:pt idx="108">
                  <c:v>4.4800000000000004</c:v>
                </c:pt>
                <c:pt idx="110">
                  <c:v>7.1000000000000005</c:v>
                </c:pt>
                <c:pt idx="111">
                  <c:v>8.75</c:v>
                </c:pt>
                <c:pt idx="117">
                  <c:v>9.59</c:v>
                </c:pt>
                <c:pt idx="120">
                  <c:v>2.23</c:v>
                </c:pt>
                <c:pt idx="121">
                  <c:v>3.42</c:v>
                </c:pt>
                <c:pt idx="122">
                  <c:v>4.5100000000000007</c:v>
                </c:pt>
                <c:pt idx="123">
                  <c:v>5.5</c:v>
                </c:pt>
                <c:pt idx="124">
                  <c:v>6.32</c:v>
                </c:pt>
                <c:pt idx="125">
                  <c:v>6.78</c:v>
                </c:pt>
                <c:pt idx="126">
                  <c:v>6.88</c:v>
                </c:pt>
                <c:pt idx="127">
                  <c:v>5.84</c:v>
                </c:pt>
                <c:pt idx="129">
                  <c:v>1.32</c:v>
                </c:pt>
                <c:pt idx="130">
                  <c:v>1.32</c:v>
                </c:pt>
                <c:pt idx="131">
                  <c:v>1.49</c:v>
                </c:pt>
                <c:pt idx="132">
                  <c:v>2.77</c:v>
                </c:pt>
                <c:pt idx="135">
                  <c:v>6.0200000000000005</c:v>
                </c:pt>
                <c:pt idx="140">
                  <c:v>1.32</c:v>
                </c:pt>
                <c:pt idx="144">
                  <c:v>2.0999999999999996</c:v>
                </c:pt>
                <c:pt idx="146">
                  <c:v>4.42</c:v>
                </c:pt>
                <c:pt idx="147">
                  <c:v>5.09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7F-4D61-B845-2ECB6CA0D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95328"/>
        <c:axId val="1"/>
      </c:lineChart>
      <c:catAx>
        <c:axId val="71839532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2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95328"/>
        <c:crosses val="autoZero"/>
        <c:crossBetween val="between"/>
        <c:majorUnit val="4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P1 Jobo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Graficos'!$H$33:$S$33</c:f>
              <c:numCache>
                <c:formatCode>General</c:formatCode>
                <c:ptCount val="12"/>
                <c:pt idx="0">
                  <c:v>5.6</c:v>
                </c:pt>
                <c:pt idx="1">
                  <c:v>6.6800000000000006</c:v>
                </c:pt>
                <c:pt idx="2">
                  <c:v>9.69</c:v>
                </c:pt>
                <c:pt idx="3">
                  <c:v>23.47</c:v>
                </c:pt>
                <c:pt idx="5">
                  <c:v>10.81</c:v>
                </c:pt>
                <c:pt idx="6">
                  <c:v>10.91</c:v>
                </c:pt>
                <c:pt idx="7">
                  <c:v>8.41</c:v>
                </c:pt>
                <c:pt idx="11">
                  <c:v>1.9200000000000002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EA-4FBC-8B21-78EE724BCD96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Graficos'!$T$33:$AE$33</c:f>
              <c:numCache>
                <c:formatCode>General</c:formatCode>
                <c:ptCount val="12"/>
                <c:pt idx="1">
                  <c:v>4.8600000000000003</c:v>
                </c:pt>
                <c:pt idx="3">
                  <c:v>8.24</c:v>
                </c:pt>
                <c:pt idx="4">
                  <c:v>9.74</c:v>
                </c:pt>
                <c:pt idx="5">
                  <c:v>11.22</c:v>
                </c:pt>
                <c:pt idx="6">
                  <c:v>24.55</c:v>
                </c:pt>
                <c:pt idx="7">
                  <c:v>13.620000000000001</c:v>
                </c:pt>
                <c:pt idx="8">
                  <c:v>10.57</c:v>
                </c:pt>
                <c:pt idx="9">
                  <c:v>6.95</c:v>
                </c:pt>
                <c:pt idx="10">
                  <c:v>1.7700000000000002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EA-4FBC-8B21-78EE724BCD96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Graficos'!$AF$33:$AQ$33</c:f>
              <c:numCache>
                <c:formatCode>General</c:formatCode>
                <c:ptCount val="12"/>
                <c:pt idx="0">
                  <c:v>5.4300000000000006</c:v>
                </c:pt>
                <c:pt idx="1">
                  <c:v>8.6</c:v>
                </c:pt>
                <c:pt idx="2">
                  <c:v>9.6</c:v>
                </c:pt>
                <c:pt idx="3">
                  <c:v>11.97</c:v>
                </c:pt>
                <c:pt idx="5">
                  <c:v>19.87</c:v>
                </c:pt>
                <c:pt idx="6">
                  <c:v>18.03</c:v>
                </c:pt>
                <c:pt idx="7">
                  <c:v>19.5</c:v>
                </c:pt>
                <c:pt idx="9">
                  <c:v>12.01</c:v>
                </c:pt>
                <c:pt idx="10">
                  <c:v>8.82</c:v>
                </c:pt>
                <c:pt idx="11">
                  <c:v>9.99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EA-4FBC-8B21-78EE724BCD96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Graficos'!$AR$33:$BC$33</c:f>
              <c:numCache>
                <c:formatCode>General</c:formatCode>
                <c:ptCount val="12"/>
                <c:pt idx="1">
                  <c:v>20.29</c:v>
                </c:pt>
                <c:pt idx="2">
                  <c:v>17.97</c:v>
                </c:pt>
                <c:pt idx="3">
                  <c:v>21.52</c:v>
                </c:pt>
                <c:pt idx="4">
                  <c:v>18.330000000000002</c:v>
                </c:pt>
                <c:pt idx="6">
                  <c:v>12.52</c:v>
                </c:pt>
                <c:pt idx="7">
                  <c:v>12.17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DEA-4FBC-8B21-78EE724BCD96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Graficos'!$BD$33:$BO$33</c:f>
              <c:numCache>
                <c:formatCode>0.00</c:formatCode>
                <c:ptCount val="12"/>
                <c:pt idx="0">
                  <c:v>3.07</c:v>
                </c:pt>
                <c:pt idx="1">
                  <c:v>4.92</c:v>
                </c:pt>
                <c:pt idx="2">
                  <c:v>7.7200000000000006</c:v>
                </c:pt>
                <c:pt idx="3">
                  <c:v>10.23</c:v>
                </c:pt>
                <c:pt idx="4">
                  <c:v>13.370000000000001</c:v>
                </c:pt>
                <c:pt idx="6">
                  <c:v>8.9600000000000009</c:v>
                </c:pt>
                <c:pt idx="8">
                  <c:v>1.9600000000000002</c:v>
                </c:pt>
                <c:pt idx="9">
                  <c:v>1.57</c:v>
                </c:pt>
                <c:pt idx="10">
                  <c:v>2.0699999999999998</c:v>
                </c:pt>
                <c:pt idx="11">
                  <c:v>2.0499999999999998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DEA-4FBC-8B21-78EE724BCD96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Graficos'!$BP$33:$CA$33</c:f>
              <c:numCache>
                <c:formatCode>0.00</c:formatCode>
                <c:ptCount val="12"/>
                <c:pt idx="0">
                  <c:v>4.57</c:v>
                </c:pt>
                <c:pt idx="1">
                  <c:v>6.87</c:v>
                </c:pt>
                <c:pt idx="2" formatCode="General">
                  <c:v>9.1300000000000008</c:v>
                </c:pt>
                <c:pt idx="3" formatCode="General">
                  <c:v>20.57</c:v>
                </c:pt>
                <c:pt idx="6" formatCode="General">
                  <c:v>12.4</c:v>
                </c:pt>
                <c:pt idx="7" formatCode="General">
                  <c:v>11.540000000000001</c:v>
                </c:pt>
                <c:pt idx="8" formatCode="General">
                  <c:v>11.530000000000001</c:v>
                </c:pt>
                <c:pt idx="10" formatCode="General">
                  <c:v>2.15</c:v>
                </c:pt>
                <c:pt idx="11" formatCode="General">
                  <c:v>2.77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DEA-4FBC-8B21-78EE724BCD96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Graficos'!$CB$33:$CM$33</c:f>
              <c:numCache>
                <c:formatCode>General</c:formatCode>
                <c:ptCount val="12"/>
                <c:pt idx="0">
                  <c:v>6.07</c:v>
                </c:pt>
                <c:pt idx="1">
                  <c:v>6.7</c:v>
                </c:pt>
                <c:pt idx="2">
                  <c:v>19.61</c:v>
                </c:pt>
                <c:pt idx="3">
                  <c:v>12.040000000000001</c:v>
                </c:pt>
                <c:pt idx="4">
                  <c:v>20.64</c:v>
                </c:pt>
                <c:pt idx="9">
                  <c:v>1.93</c:v>
                </c:pt>
                <c:pt idx="10">
                  <c:v>2.19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DEA-4FBC-8B21-78EE724BCD96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Graficos'!$CN$33:$CY$33</c:f>
              <c:numCache>
                <c:formatCode>General</c:formatCode>
                <c:ptCount val="12"/>
                <c:pt idx="0">
                  <c:v>6.37</c:v>
                </c:pt>
                <c:pt idx="1">
                  <c:v>8.98</c:v>
                </c:pt>
                <c:pt idx="2">
                  <c:v>8.2000000000000011</c:v>
                </c:pt>
                <c:pt idx="4">
                  <c:v>12.69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DEA-4FBC-8B21-78EE724BCD96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Graficos'!$CZ$33:$DK$33</c:f>
              <c:numCache>
                <c:formatCode>General</c:formatCode>
                <c:ptCount val="12"/>
                <c:pt idx="4">
                  <c:v>6.7200000000000006</c:v>
                </c:pt>
                <c:pt idx="5">
                  <c:v>7.9700000000000006</c:v>
                </c:pt>
                <c:pt idx="6">
                  <c:v>8.19</c:v>
                </c:pt>
                <c:pt idx="7">
                  <c:v>21.37</c:v>
                </c:pt>
                <c:pt idx="8">
                  <c:v>1.47</c:v>
                </c:pt>
                <c:pt idx="10">
                  <c:v>1.61</c:v>
                </c:pt>
                <c:pt idx="11">
                  <c:v>2.09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DEA-4FBC-8B21-78EE724BCD96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Graficos'!$DL$33:$DW$33</c:f>
              <c:numCache>
                <c:formatCode>General</c:formatCode>
                <c:ptCount val="12"/>
                <c:pt idx="0">
                  <c:v>4.4800000000000004</c:v>
                </c:pt>
                <c:pt idx="2">
                  <c:v>7.1000000000000005</c:v>
                </c:pt>
                <c:pt idx="3">
                  <c:v>8.75</c:v>
                </c:pt>
                <c:pt idx="9">
                  <c:v>9.59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DEA-4FBC-8B21-78EE724BCD96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Graficos'!$DX$33:$EI$33</c:f>
              <c:numCache>
                <c:formatCode>General</c:formatCode>
                <c:ptCount val="12"/>
                <c:pt idx="0">
                  <c:v>2.23</c:v>
                </c:pt>
                <c:pt idx="1">
                  <c:v>3.42</c:v>
                </c:pt>
                <c:pt idx="2">
                  <c:v>4.5100000000000007</c:v>
                </c:pt>
                <c:pt idx="3">
                  <c:v>5.5</c:v>
                </c:pt>
                <c:pt idx="4">
                  <c:v>6.32</c:v>
                </c:pt>
                <c:pt idx="5">
                  <c:v>6.78</c:v>
                </c:pt>
                <c:pt idx="6">
                  <c:v>6.88</c:v>
                </c:pt>
                <c:pt idx="7">
                  <c:v>5.84</c:v>
                </c:pt>
                <c:pt idx="9">
                  <c:v>1.32</c:v>
                </c:pt>
                <c:pt idx="10">
                  <c:v>1.32</c:v>
                </c:pt>
                <c:pt idx="11">
                  <c:v>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4A-4395-871E-70CA07A51968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Graficos'!$EJ$33:$EU$33</c:f>
              <c:numCache>
                <c:formatCode>General</c:formatCode>
                <c:ptCount val="12"/>
                <c:pt idx="0">
                  <c:v>2.77</c:v>
                </c:pt>
                <c:pt idx="3">
                  <c:v>6.0200000000000005</c:v>
                </c:pt>
                <c:pt idx="8">
                  <c:v>1.32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A7-4E53-ABBD-8EC40004ECC9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Graficos'!$EV$33:$FG$33</c:f>
              <c:numCache>
                <c:formatCode>General</c:formatCode>
                <c:ptCount val="12"/>
                <c:pt idx="0">
                  <c:v>2.0999999999999996</c:v>
                </c:pt>
                <c:pt idx="2">
                  <c:v>4.42</c:v>
                </c:pt>
                <c:pt idx="3">
                  <c:v>5.09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32-4023-9EA8-2BE3EEAD8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73696"/>
        <c:axId val="1"/>
      </c:lineChart>
      <c:catAx>
        <c:axId val="718373696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73696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12758620689655173"/>
          <c:w val="0.12977777777777777"/>
          <c:h val="0.85822101547651375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P2 Jobo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Graficos'!$H$34:$EY$34</c:f>
              <c:numCache>
                <c:formatCode>General</c:formatCode>
                <c:ptCount val="148"/>
                <c:pt idx="5">
                  <c:v>8.34</c:v>
                </c:pt>
                <c:pt idx="6">
                  <c:v>8.120000000000001</c:v>
                </c:pt>
                <c:pt idx="12">
                  <c:v>2.5100000000000002</c:v>
                </c:pt>
                <c:pt idx="33">
                  <c:v>9.5299999999999994</c:v>
                </c:pt>
                <c:pt idx="35">
                  <c:v>7.38</c:v>
                </c:pt>
                <c:pt idx="36">
                  <c:v>6.95</c:v>
                </c:pt>
                <c:pt idx="37">
                  <c:v>9.57</c:v>
                </c:pt>
                <c:pt idx="41">
                  <c:v>10.690000000000001</c:v>
                </c:pt>
                <c:pt idx="44">
                  <c:v>1.79</c:v>
                </c:pt>
                <c:pt idx="45" formatCode="0.00">
                  <c:v>1.2000000000000002</c:v>
                </c:pt>
                <c:pt idx="47" formatCode="0.00">
                  <c:v>1.1299999999999999</c:v>
                </c:pt>
                <c:pt idx="55" formatCode="0.00">
                  <c:v>1.79</c:v>
                </c:pt>
                <c:pt idx="56" formatCode="0.00">
                  <c:v>1.71</c:v>
                </c:pt>
                <c:pt idx="57" formatCode="0.00">
                  <c:v>2.73</c:v>
                </c:pt>
                <c:pt idx="58" formatCode="0.00">
                  <c:v>1.0700000000000003</c:v>
                </c:pt>
                <c:pt idx="64">
                  <c:v>9.8099999999999987</c:v>
                </c:pt>
                <c:pt idx="70">
                  <c:v>1.1800000000000002</c:v>
                </c:pt>
                <c:pt idx="83">
                  <c:v>2.39</c:v>
                </c:pt>
                <c:pt idx="87">
                  <c:v>9.3500000000000014</c:v>
                </c:pt>
                <c:pt idx="93">
                  <c:v>1.0100000000000002</c:v>
                </c:pt>
                <c:pt idx="94">
                  <c:v>0.57000000000000006</c:v>
                </c:pt>
                <c:pt idx="98">
                  <c:v>4.51</c:v>
                </c:pt>
                <c:pt idx="104">
                  <c:v>6.22</c:v>
                </c:pt>
                <c:pt idx="105">
                  <c:v>1.1000000000000001</c:v>
                </c:pt>
                <c:pt idx="113">
                  <c:v>1.1200000000000001</c:v>
                </c:pt>
                <c:pt idx="115">
                  <c:v>1.85</c:v>
                </c:pt>
                <c:pt idx="117">
                  <c:v>1.77</c:v>
                </c:pt>
                <c:pt idx="118">
                  <c:v>1.62</c:v>
                </c:pt>
                <c:pt idx="128">
                  <c:v>2.06</c:v>
                </c:pt>
                <c:pt idx="134">
                  <c:v>4.18</c:v>
                </c:pt>
                <c:pt idx="138">
                  <c:v>1.0300000000000002</c:v>
                </c:pt>
                <c:pt idx="146">
                  <c:v>3.1100000000000003</c:v>
                </c:pt>
                <c:pt idx="147">
                  <c:v>3.6900000000000004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F0-47A6-B65E-87EA45980CF3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Graficos'!$H$35:$EY$35</c:f>
              <c:numCache>
                <c:formatCode>General</c:formatCode>
                <c:ptCount val="148"/>
                <c:pt idx="0">
                  <c:v>5.01</c:v>
                </c:pt>
                <c:pt idx="1">
                  <c:v>6.9899999999999993</c:v>
                </c:pt>
                <c:pt idx="2">
                  <c:v>8.4699999999999989</c:v>
                </c:pt>
                <c:pt idx="3">
                  <c:v>14.809999999999999</c:v>
                </c:pt>
                <c:pt idx="4">
                  <c:v>14.32</c:v>
                </c:pt>
                <c:pt idx="7">
                  <c:v>7.53</c:v>
                </c:pt>
                <c:pt idx="8">
                  <c:v>3.5</c:v>
                </c:pt>
                <c:pt idx="9">
                  <c:v>1.81</c:v>
                </c:pt>
                <c:pt idx="10">
                  <c:v>1.77</c:v>
                </c:pt>
                <c:pt idx="11">
                  <c:v>2.17</c:v>
                </c:pt>
                <c:pt idx="13">
                  <c:v>4.55</c:v>
                </c:pt>
                <c:pt idx="15">
                  <c:v>6.07</c:v>
                </c:pt>
                <c:pt idx="16">
                  <c:v>8.4400000000000013</c:v>
                </c:pt>
                <c:pt idx="17">
                  <c:v>10.719999999999999</c:v>
                </c:pt>
                <c:pt idx="18">
                  <c:v>27.380000000000003</c:v>
                </c:pt>
                <c:pt idx="19">
                  <c:v>16.25</c:v>
                </c:pt>
                <c:pt idx="20">
                  <c:v>10.07</c:v>
                </c:pt>
                <c:pt idx="21">
                  <c:v>8.870000000000001</c:v>
                </c:pt>
                <c:pt idx="22">
                  <c:v>2.8000000000000003</c:v>
                </c:pt>
                <c:pt idx="24">
                  <c:v>4.41</c:v>
                </c:pt>
                <c:pt idx="25">
                  <c:v>7.31</c:v>
                </c:pt>
                <c:pt idx="26">
                  <c:v>8.75</c:v>
                </c:pt>
                <c:pt idx="27">
                  <c:v>24.57</c:v>
                </c:pt>
                <c:pt idx="28">
                  <c:v>27.57</c:v>
                </c:pt>
                <c:pt idx="29">
                  <c:v>24.17</c:v>
                </c:pt>
                <c:pt idx="30">
                  <c:v>25.68</c:v>
                </c:pt>
                <c:pt idx="31">
                  <c:v>12.120000000000001</c:v>
                </c:pt>
                <c:pt idx="32">
                  <c:v>12.11</c:v>
                </c:pt>
                <c:pt idx="34">
                  <c:v>10.29</c:v>
                </c:pt>
                <c:pt idx="38">
                  <c:v>10.030000000000001</c:v>
                </c:pt>
                <c:pt idx="39">
                  <c:v>24.87</c:v>
                </c:pt>
                <c:pt idx="40">
                  <c:v>12.86</c:v>
                </c:pt>
                <c:pt idx="42">
                  <c:v>22.310000000000002</c:v>
                </c:pt>
                <c:pt idx="43">
                  <c:v>13.34</c:v>
                </c:pt>
                <c:pt idx="48" formatCode="0.00">
                  <c:v>2.8899999999999997</c:v>
                </c:pt>
                <c:pt idx="49" formatCode="0.00">
                  <c:v>4.2700000000000005</c:v>
                </c:pt>
                <c:pt idx="50" formatCode="0.00">
                  <c:v>6.3500000000000005</c:v>
                </c:pt>
                <c:pt idx="51" formatCode="0.00">
                  <c:v>8.129999999999999</c:v>
                </c:pt>
                <c:pt idx="52" formatCode="0.00">
                  <c:v>8.82</c:v>
                </c:pt>
                <c:pt idx="53" formatCode="0.00">
                  <c:v>8.129999999999999</c:v>
                </c:pt>
                <c:pt idx="54" formatCode="0.00">
                  <c:v>7.0100000000000007</c:v>
                </c:pt>
                <c:pt idx="59" formatCode="0.00">
                  <c:v>7.38</c:v>
                </c:pt>
                <c:pt idx="60" formatCode="0.00">
                  <c:v>3.8</c:v>
                </c:pt>
                <c:pt idx="61" formatCode="0.00">
                  <c:v>5.37</c:v>
                </c:pt>
                <c:pt idx="62">
                  <c:v>6.9899999999999993</c:v>
                </c:pt>
                <c:pt idx="63">
                  <c:v>10.370000000000001</c:v>
                </c:pt>
                <c:pt idx="65">
                  <c:v>10.469999999999999</c:v>
                </c:pt>
                <c:pt idx="66">
                  <c:v>10.32</c:v>
                </c:pt>
                <c:pt idx="67">
                  <c:v>9.64</c:v>
                </c:pt>
                <c:pt idx="68">
                  <c:v>9.7100000000000009</c:v>
                </c:pt>
                <c:pt idx="69">
                  <c:v>3.0700000000000003</c:v>
                </c:pt>
                <c:pt idx="71">
                  <c:v>1.7800000000000002</c:v>
                </c:pt>
                <c:pt idx="72">
                  <c:v>4.8899999999999997</c:v>
                </c:pt>
                <c:pt idx="73">
                  <c:v>6.45</c:v>
                </c:pt>
                <c:pt idx="74">
                  <c:v>10.54</c:v>
                </c:pt>
                <c:pt idx="75">
                  <c:v>9.8099999999999987</c:v>
                </c:pt>
                <c:pt idx="76">
                  <c:v>11.440000000000001</c:v>
                </c:pt>
                <c:pt idx="77">
                  <c:v>19.510000000000002</c:v>
                </c:pt>
                <c:pt idx="78">
                  <c:v>27.77</c:v>
                </c:pt>
                <c:pt idx="79">
                  <c:v>25.650000000000002</c:v>
                </c:pt>
                <c:pt idx="80">
                  <c:v>13.41</c:v>
                </c:pt>
                <c:pt idx="81">
                  <c:v>1.83</c:v>
                </c:pt>
                <c:pt idx="82">
                  <c:v>2.0300000000000002</c:v>
                </c:pt>
                <c:pt idx="84">
                  <c:v>5.03</c:v>
                </c:pt>
                <c:pt idx="85">
                  <c:v>6.89</c:v>
                </c:pt>
                <c:pt idx="86">
                  <c:v>6.75</c:v>
                </c:pt>
                <c:pt idx="88">
                  <c:v>15.22</c:v>
                </c:pt>
                <c:pt idx="89">
                  <c:v>14.190000000000001</c:v>
                </c:pt>
                <c:pt idx="90">
                  <c:v>9.14</c:v>
                </c:pt>
                <c:pt idx="91">
                  <c:v>5.89</c:v>
                </c:pt>
                <c:pt idx="92">
                  <c:v>1.6900000000000004</c:v>
                </c:pt>
                <c:pt idx="95">
                  <c:v>1.94</c:v>
                </c:pt>
                <c:pt idx="96">
                  <c:v>2.33</c:v>
                </c:pt>
                <c:pt idx="97">
                  <c:v>3.13</c:v>
                </c:pt>
                <c:pt idx="99">
                  <c:v>5.55</c:v>
                </c:pt>
                <c:pt idx="100">
                  <c:v>16.27</c:v>
                </c:pt>
                <c:pt idx="101">
                  <c:v>7.31</c:v>
                </c:pt>
                <c:pt idx="102">
                  <c:v>7.63</c:v>
                </c:pt>
                <c:pt idx="103">
                  <c:v>6.22</c:v>
                </c:pt>
                <c:pt idx="106">
                  <c:v>1.96</c:v>
                </c:pt>
                <c:pt idx="107">
                  <c:v>2.39</c:v>
                </c:pt>
                <c:pt idx="108">
                  <c:v>4.4400000000000004</c:v>
                </c:pt>
                <c:pt idx="109">
                  <c:v>5.32</c:v>
                </c:pt>
                <c:pt idx="110">
                  <c:v>6.63</c:v>
                </c:pt>
                <c:pt idx="111">
                  <c:v>7.9099999999999993</c:v>
                </c:pt>
                <c:pt idx="112">
                  <c:v>7.1499999999999995</c:v>
                </c:pt>
                <c:pt idx="114">
                  <c:v>1.67</c:v>
                </c:pt>
                <c:pt idx="116">
                  <c:v>1.6100000000000003</c:v>
                </c:pt>
                <c:pt idx="119">
                  <c:v>1.8900000000000001</c:v>
                </c:pt>
                <c:pt idx="120">
                  <c:v>2.48</c:v>
                </c:pt>
                <c:pt idx="121">
                  <c:v>9</c:v>
                </c:pt>
                <c:pt idx="122">
                  <c:v>10.510000000000002</c:v>
                </c:pt>
                <c:pt idx="123">
                  <c:v>4.3</c:v>
                </c:pt>
                <c:pt idx="124">
                  <c:v>4.79</c:v>
                </c:pt>
                <c:pt idx="125">
                  <c:v>4.8899999999999997</c:v>
                </c:pt>
                <c:pt idx="126">
                  <c:v>4.93</c:v>
                </c:pt>
                <c:pt idx="127">
                  <c:v>3.9699999999999998</c:v>
                </c:pt>
                <c:pt idx="129">
                  <c:v>1.4500000000000002</c:v>
                </c:pt>
                <c:pt idx="130">
                  <c:v>1.3200000000000003</c:v>
                </c:pt>
                <c:pt idx="131">
                  <c:v>1.6800000000000002</c:v>
                </c:pt>
                <c:pt idx="132">
                  <c:v>2.5100000000000002</c:v>
                </c:pt>
                <c:pt idx="133">
                  <c:v>8.2100000000000009</c:v>
                </c:pt>
                <c:pt idx="135">
                  <c:v>4.84</c:v>
                </c:pt>
                <c:pt idx="136">
                  <c:v>5.28</c:v>
                </c:pt>
                <c:pt idx="137">
                  <c:v>0.89000000000000012</c:v>
                </c:pt>
                <c:pt idx="139">
                  <c:v>1.1499999999999999</c:v>
                </c:pt>
                <c:pt idx="140">
                  <c:v>0.84000000000000008</c:v>
                </c:pt>
                <c:pt idx="141">
                  <c:v>1.1299999999999999</c:v>
                </c:pt>
                <c:pt idx="142">
                  <c:v>1</c:v>
                </c:pt>
                <c:pt idx="143">
                  <c:v>1.25</c:v>
                </c:pt>
                <c:pt idx="144">
                  <c:v>1.3200000000000003</c:v>
                </c:pt>
                <c:pt idx="145">
                  <c:v>2.0900000000000003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F0-47A6-B65E-87EA45980C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83680"/>
        <c:axId val="1"/>
      </c:lineChart>
      <c:catAx>
        <c:axId val="7183836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836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P2 Jobo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Graficos'!$H$35:$S$35</c:f>
              <c:numCache>
                <c:formatCode>General</c:formatCode>
                <c:ptCount val="12"/>
                <c:pt idx="0">
                  <c:v>5.01</c:v>
                </c:pt>
                <c:pt idx="1">
                  <c:v>6.9899999999999993</c:v>
                </c:pt>
                <c:pt idx="2">
                  <c:v>8.4699999999999989</c:v>
                </c:pt>
                <c:pt idx="3">
                  <c:v>14.809999999999999</c:v>
                </c:pt>
                <c:pt idx="4">
                  <c:v>14.32</c:v>
                </c:pt>
                <c:pt idx="7">
                  <c:v>7.53</c:v>
                </c:pt>
                <c:pt idx="8">
                  <c:v>3.5</c:v>
                </c:pt>
                <c:pt idx="9">
                  <c:v>1.81</c:v>
                </c:pt>
                <c:pt idx="10">
                  <c:v>1.77</c:v>
                </c:pt>
                <c:pt idx="11">
                  <c:v>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E6-4F5E-975C-425B53F61F4E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Graficos'!$T$35:$AE$35</c:f>
              <c:numCache>
                <c:formatCode>General</c:formatCode>
                <c:ptCount val="12"/>
                <c:pt idx="1">
                  <c:v>4.55</c:v>
                </c:pt>
                <c:pt idx="3">
                  <c:v>6.07</c:v>
                </c:pt>
                <c:pt idx="4">
                  <c:v>8.4400000000000013</c:v>
                </c:pt>
                <c:pt idx="5">
                  <c:v>10.719999999999999</c:v>
                </c:pt>
                <c:pt idx="6">
                  <c:v>27.380000000000003</c:v>
                </c:pt>
                <c:pt idx="7">
                  <c:v>16.25</c:v>
                </c:pt>
                <c:pt idx="8">
                  <c:v>10.07</c:v>
                </c:pt>
                <c:pt idx="9">
                  <c:v>8.870000000000001</c:v>
                </c:pt>
                <c:pt idx="10">
                  <c:v>2.8000000000000003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E6-4F5E-975C-425B53F61F4E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Graficos'!$AF$35:$AQ$35</c:f>
              <c:numCache>
                <c:formatCode>General</c:formatCode>
                <c:ptCount val="12"/>
                <c:pt idx="0">
                  <c:v>4.41</c:v>
                </c:pt>
                <c:pt idx="1">
                  <c:v>7.31</c:v>
                </c:pt>
                <c:pt idx="2">
                  <c:v>8.75</c:v>
                </c:pt>
                <c:pt idx="3">
                  <c:v>24.57</c:v>
                </c:pt>
                <c:pt idx="4">
                  <c:v>27.57</c:v>
                </c:pt>
                <c:pt idx="5">
                  <c:v>24.17</c:v>
                </c:pt>
                <c:pt idx="6">
                  <c:v>25.68</c:v>
                </c:pt>
                <c:pt idx="7">
                  <c:v>12.120000000000001</c:v>
                </c:pt>
                <c:pt idx="8">
                  <c:v>12.11</c:v>
                </c:pt>
                <c:pt idx="10">
                  <c:v>10.29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E6-4F5E-975C-425B53F61F4E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Graficos'!$AR$35:$BC$35</c:f>
              <c:numCache>
                <c:formatCode>General</c:formatCode>
                <c:ptCount val="12"/>
                <c:pt idx="2">
                  <c:v>10.030000000000001</c:v>
                </c:pt>
                <c:pt idx="3">
                  <c:v>24.87</c:v>
                </c:pt>
                <c:pt idx="4">
                  <c:v>12.86</c:v>
                </c:pt>
                <c:pt idx="6">
                  <c:v>22.310000000000002</c:v>
                </c:pt>
                <c:pt idx="7">
                  <c:v>13.34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E6-4F5E-975C-425B53F61F4E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Graficos'!$BD$35:$BO$35</c:f>
              <c:numCache>
                <c:formatCode>0.00</c:formatCode>
                <c:ptCount val="12"/>
                <c:pt idx="0">
                  <c:v>2.8899999999999997</c:v>
                </c:pt>
                <c:pt idx="1">
                  <c:v>4.2700000000000005</c:v>
                </c:pt>
                <c:pt idx="2">
                  <c:v>6.3500000000000005</c:v>
                </c:pt>
                <c:pt idx="3">
                  <c:v>8.129999999999999</c:v>
                </c:pt>
                <c:pt idx="4">
                  <c:v>8.82</c:v>
                </c:pt>
                <c:pt idx="5">
                  <c:v>8.129999999999999</c:v>
                </c:pt>
                <c:pt idx="6">
                  <c:v>7.0100000000000007</c:v>
                </c:pt>
                <c:pt idx="11">
                  <c:v>7.38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E6-4F5E-975C-425B53F61F4E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Graficos'!$BP$35:$CA$35</c:f>
              <c:numCache>
                <c:formatCode>0.00</c:formatCode>
                <c:ptCount val="12"/>
                <c:pt idx="0">
                  <c:v>3.8</c:v>
                </c:pt>
                <c:pt idx="1">
                  <c:v>5.37</c:v>
                </c:pt>
                <c:pt idx="2" formatCode="General">
                  <c:v>6.9899999999999993</c:v>
                </c:pt>
                <c:pt idx="3" formatCode="General">
                  <c:v>10.370000000000001</c:v>
                </c:pt>
                <c:pt idx="5" formatCode="General">
                  <c:v>10.469999999999999</c:v>
                </c:pt>
                <c:pt idx="6" formatCode="General">
                  <c:v>10.32</c:v>
                </c:pt>
                <c:pt idx="7" formatCode="General">
                  <c:v>9.64</c:v>
                </c:pt>
                <c:pt idx="8" formatCode="General">
                  <c:v>9.7100000000000009</c:v>
                </c:pt>
                <c:pt idx="9" formatCode="General">
                  <c:v>3.0700000000000003</c:v>
                </c:pt>
                <c:pt idx="11" formatCode="General">
                  <c:v>1.7800000000000002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3E6-4F5E-975C-425B53F61F4E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Graficos'!$CB$35:$CM$35</c:f>
              <c:numCache>
                <c:formatCode>General</c:formatCode>
                <c:ptCount val="12"/>
                <c:pt idx="0">
                  <c:v>4.8899999999999997</c:v>
                </c:pt>
                <c:pt idx="1">
                  <c:v>6.45</c:v>
                </c:pt>
                <c:pt idx="2">
                  <c:v>10.54</c:v>
                </c:pt>
                <c:pt idx="3">
                  <c:v>9.8099999999999987</c:v>
                </c:pt>
                <c:pt idx="4">
                  <c:v>11.440000000000001</c:v>
                </c:pt>
                <c:pt idx="5">
                  <c:v>19.510000000000002</c:v>
                </c:pt>
                <c:pt idx="6">
                  <c:v>27.77</c:v>
                </c:pt>
                <c:pt idx="7">
                  <c:v>25.650000000000002</c:v>
                </c:pt>
                <c:pt idx="8">
                  <c:v>13.41</c:v>
                </c:pt>
                <c:pt idx="9">
                  <c:v>1.83</c:v>
                </c:pt>
                <c:pt idx="10">
                  <c:v>2.0300000000000002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3E6-4F5E-975C-425B53F61F4E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Graficos'!$CN$35:$CY$35</c:f>
              <c:numCache>
                <c:formatCode>General</c:formatCode>
                <c:ptCount val="12"/>
                <c:pt idx="0">
                  <c:v>5.03</c:v>
                </c:pt>
                <c:pt idx="1">
                  <c:v>6.89</c:v>
                </c:pt>
                <c:pt idx="2">
                  <c:v>6.75</c:v>
                </c:pt>
                <c:pt idx="4">
                  <c:v>15.22</c:v>
                </c:pt>
                <c:pt idx="5">
                  <c:v>14.190000000000001</c:v>
                </c:pt>
                <c:pt idx="6">
                  <c:v>9.14</c:v>
                </c:pt>
                <c:pt idx="7">
                  <c:v>5.89</c:v>
                </c:pt>
                <c:pt idx="8">
                  <c:v>1.6900000000000004</c:v>
                </c:pt>
                <c:pt idx="11">
                  <c:v>1.94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3E6-4F5E-975C-425B53F61F4E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Graficos'!$CZ$35:$DK$35</c:f>
              <c:numCache>
                <c:formatCode>General</c:formatCode>
                <c:ptCount val="12"/>
                <c:pt idx="0">
                  <c:v>2.33</c:v>
                </c:pt>
                <c:pt idx="1">
                  <c:v>3.13</c:v>
                </c:pt>
                <c:pt idx="3">
                  <c:v>5.55</c:v>
                </c:pt>
                <c:pt idx="4">
                  <c:v>16.27</c:v>
                </c:pt>
                <c:pt idx="5">
                  <c:v>7.31</c:v>
                </c:pt>
                <c:pt idx="6">
                  <c:v>7.63</c:v>
                </c:pt>
                <c:pt idx="7">
                  <c:v>6.22</c:v>
                </c:pt>
                <c:pt idx="10">
                  <c:v>1.96</c:v>
                </c:pt>
                <c:pt idx="11">
                  <c:v>2.39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3E6-4F5E-975C-425B53F61F4E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Graficos'!$DL$35:$DW$35</c:f>
              <c:numCache>
                <c:formatCode>General</c:formatCode>
                <c:ptCount val="12"/>
                <c:pt idx="0">
                  <c:v>4.4400000000000004</c:v>
                </c:pt>
                <c:pt idx="1">
                  <c:v>5.32</c:v>
                </c:pt>
                <c:pt idx="2">
                  <c:v>6.63</c:v>
                </c:pt>
                <c:pt idx="3">
                  <c:v>7.9099999999999993</c:v>
                </c:pt>
                <c:pt idx="4">
                  <c:v>7.1499999999999995</c:v>
                </c:pt>
                <c:pt idx="6">
                  <c:v>1.67</c:v>
                </c:pt>
                <c:pt idx="8">
                  <c:v>1.6100000000000003</c:v>
                </c:pt>
                <c:pt idx="11">
                  <c:v>1.8900000000000001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3E6-4F5E-975C-425B53F61F4E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Graficos'!$DX$35:$EI$35</c:f>
              <c:numCache>
                <c:formatCode>General</c:formatCode>
                <c:ptCount val="12"/>
                <c:pt idx="0">
                  <c:v>2.48</c:v>
                </c:pt>
                <c:pt idx="1">
                  <c:v>9</c:v>
                </c:pt>
                <c:pt idx="2">
                  <c:v>10.510000000000002</c:v>
                </c:pt>
                <c:pt idx="3">
                  <c:v>4.3</c:v>
                </c:pt>
                <c:pt idx="4">
                  <c:v>4.79</c:v>
                </c:pt>
                <c:pt idx="5">
                  <c:v>4.8899999999999997</c:v>
                </c:pt>
                <c:pt idx="6">
                  <c:v>4.93</c:v>
                </c:pt>
                <c:pt idx="7">
                  <c:v>3.9699999999999998</c:v>
                </c:pt>
                <c:pt idx="9">
                  <c:v>1.4500000000000002</c:v>
                </c:pt>
                <c:pt idx="10">
                  <c:v>1.3200000000000003</c:v>
                </c:pt>
                <c:pt idx="11">
                  <c:v>1.6800000000000002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74-4708-ABBA-33AB496B58A6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Graficos'!$EJ$35:$EU$35</c:f>
              <c:numCache>
                <c:formatCode>General</c:formatCode>
                <c:ptCount val="12"/>
                <c:pt idx="0">
                  <c:v>2.5100000000000002</c:v>
                </c:pt>
                <c:pt idx="1">
                  <c:v>8.2100000000000009</c:v>
                </c:pt>
                <c:pt idx="3">
                  <c:v>4.84</c:v>
                </c:pt>
                <c:pt idx="4">
                  <c:v>5.28</c:v>
                </c:pt>
                <c:pt idx="5">
                  <c:v>0.89000000000000012</c:v>
                </c:pt>
                <c:pt idx="7">
                  <c:v>1.1499999999999999</c:v>
                </c:pt>
                <c:pt idx="8">
                  <c:v>0.84000000000000008</c:v>
                </c:pt>
                <c:pt idx="9">
                  <c:v>1.1299999999999999</c:v>
                </c:pt>
                <c:pt idx="10">
                  <c:v>1</c:v>
                </c:pt>
                <c:pt idx="11">
                  <c:v>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C3-45F4-8CD0-2F077BE14C86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Graficos'!$EV$35:$FG$35</c:f>
              <c:numCache>
                <c:formatCode>General</c:formatCode>
                <c:ptCount val="12"/>
                <c:pt idx="0">
                  <c:v>1.3200000000000003</c:v>
                </c:pt>
                <c:pt idx="1">
                  <c:v>2.0900000000000003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2A-413F-BEB7-BBF0C539A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74944"/>
        <c:axId val="1"/>
      </c:lineChart>
      <c:catAx>
        <c:axId val="71837494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74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29896907216495"/>
          <c:y val="0.11995422717489032"/>
          <c:w val="0.12843986254295534"/>
          <c:h val="0.87041785866732058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P1 Guanacaste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Graficos'!$H$36:$EY$36</c:f>
              <c:numCache>
                <c:formatCode>General</c:formatCode>
                <c:ptCount val="148"/>
                <c:pt idx="1">
                  <c:v>6.13</c:v>
                </c:pt>
                <c:pt idx="2">
                  <c:v>5.33</c:v>
                </c:pt>
                <c:pt idx="3">
                  <c:v>5.62</c:v>
                </c:pt>
                <c:pt idx="6">
                  <c:v>5.17</c:v>
                </c:pt>
                <c:pt idx="7">
                  <c:v>1.04</c:v>
                </c:pt>
                <c:pt idx="8">
                  <c:v>2.8200000000000003</c:v>
                </c:pt>
                <c:pt idx="9">
                  <c:v>2.2800000000000002</c:v>
                </c:pt>
                <c:pt idx="10">
                  <c:v>2.0199999999999996</c:v>
                </c:pt>
                <c:pt idx="11">
                  <c:v>2.5499999999999998</c:v>
                </c:pt>
                <c:pt idx="12">
                  <c:v>4</c:v>
                </c:pt>
                <c:pt idx="15">
                  <c:v>6.37</c:v>
                </c:pt>
                <c:pt idx="16">
                  <c:v>5.76</c:v>
                </c:pt>
                <c:pt idx="17">
                  <c:v>5.58</c:v>
                </c:pt>
                <c:pt idx="18">
                  <c:v>5.93</c:v>
                </c:pt>
                <c:pt idx="19">
                  <c:v>7.02</c:v>
                </c:pt>
                <c:pt idx="20">
                  <c:v>4.42</c:v>
                </c:pt>
                <c:pt idx="21">
                  <c:v>4.08</c:v>
                </c:pt>
                <c:pt idx="22">
                  <c:v>3.26</c:v>
                </c:pt>
                <c:pt idx="24">
                  <c:v>4.0199999999999996</c:v>
                </c:pt>
                <c:pt idx="25">
                  <c:v>4.76</c:v>
                </c:pt>
                <c:pt idx="26">
                  <c:v>5.16</c:v>
                </c:pt>
                <c:pt idx="27">
                  <c:v>5.52</c:v>
                </c:pt>
                <c:pt idx="28">
                  <c:v>7.12</c:v>
                </c:pt>
                <c:pt idx="29">
                  <c:v>5.88</c:v>
                </c:pt>
                <c:pt idx="30">
                  <c:v>5.9899999999999993</c:v>
                </c:pt>
                <c:pt idx="31">
                  <c:v>6.13</c:v>
                </c:pt>
                <c:pt idx="32">
                  <c:v>5.91</c:v>
                </c:pt>
                <c:pt idx="33">
                  <c:v>4.6500000000000004</c:v>
                </c:pt>
                <c:pt idx="34">
                  <c:v>4.29</c:v>
                </c:pt>
                <c:pt idx="35">
                  <c:v>4.2</c:v>
                </c:pt>
                <c:pt idx="36">
                  <c:v>4.92</c:v>
                </c:pt>
                <c:pt idx="37">
                  <c:v>5.42</c:v>
                </c:pt>
                <c:pt idx="38">
                  <c:v>5.72</c:v>
                </c:pt>
                <c:pt idx="39">
                  <c:v>5.96</c:v>
                </c:pt>
                <c:pt idx="40">
                  <c:v>6.0299999999999994</c:v>
                </c:pt>
                <c:pt idx="41">
                  <c:v>5.56</c:v>
                </c:pt>
                <c:pt idx="42">
                  <c:v>5.29</c:v>
                </c:pt>
                <c:pt idx="43">
                  <c:v>5.08</c:v>
                </c:pt>
                <c:pt idx="44">
                  <c:v>2.7699999999999996</c:v>
                </c:pt>
                <c:pt idx="45" formatCode="0.00">
                  <c:v>2.2699999999999996</c:v>
                </c:pt>
                <c:pt idx="47">
                  <c:v>1.31</c:v>
                </c:pt>
                <c:pt idx="48">
                  <c:v>2.5</c:v>
                </c:pt>
                <c:pt idx="49">
                  <c:v>3.1900000000000004</c:v>
                </c:pt>
                <c:pt idx="50">
                  <c:v>3.9299999999999997</c:v>
                </c:pt>
                <c:pt idx="51">
                  <c:v>4.33</c:v>
                </c:pt>
                <c:pt idx="52">
                  <c:v>4.3499999999999996</c:v>
                </c:pt>
                <c:pt idx="53">
                  <c:v>3.34</c:v>
                </c:pt>
                <c:pt idx="54">
                  <c:v>2.74</c:v>
                </c:pt>
                <c:pt idx="55">
                  <c:v>2.2000000000000002</c:v>
                </c:pt>
                <c:pt idx="56">
                  <c:v>0.8899999999999999</c:v>
                </c:pt>
                <c:pt idx="58">
                  <c:v>1.1199999999999999</c:v>
                </c:pt>
                <c:pt idx="59">
                  <c:v>1.7</c:v>
                </c:pt>
                <c:pt idx="60">
                  <c:v>2.84</c:v>
                </c:pt>
                <c:pt idx="61">
                  <c:v>3.38</c:v>
                </c:pt>
                <c:pt idx="62">
                  <c:v>3.8199999999999994</c:v>
                </c:pt>
                <c:pt idx="63">
                  <c:v>4.26</c:v>
                </c:pt>
                <c:pt idx="64">
                  <c:v>4.63</c:v>
                </c:pt>
                <c:pt idx="65">
                  <c:v>4.42</c:v>
                </c:pt>
                <c:pt idx="66">
                  <c:v>4.54</c:v>
                </c:pt>
                <c:pt idx="67">
                  <c:v>4.7</c:v>
                </c:pt>
                <c:pt idx="68">
                  <c:v>4.71</c:v>
                </c:pt>
                <c:pt idx="69">
                  <c:v>1.69</c:v>
                </c:pt>
                <c:pt idx="70">
                  <c:v>1.97</c:v>
                </c:pt>
                <c:pt idx="71">
                  <c:v>2.4400000000000004</c:v>
                </c:pt>
                <c:pt idx="72">
                  <c:v>3.63</c:v>
                </c:pt>
                <c:pt idx="73">
                  <c:v>4.22</c:v>
                </c:pt>
                <c:pt idx="74">
                  <c:v>4.8499999999999996</c:v>
                </c:pt>
                <c:pt idx="75">
                  <c:v>5.2</c:v>
                </c:pt>
                <c:pt idx="76">
                  <c:v>5.3599999999999994</c:v>
                </c:pt>
                <c:pt idx="77">
                  <c:v>4.58</c:v>
                </c:pt>
                <c:pt idx="78">
                  <c:v>4.38</c:v>
                </c:pt>
                <c:pt idx="79">
                  <c:v>6.6099999999999994</c:v>
                </c:pt>
                <c:pt idx="80">
                  <c:v>3.54</c:v>
                </c:pt>
                <c:pt idx="81">
                  <c:v>1.56</c:v>
                </c:pt>
                <c:pt idx="82">
                  <c:v>1.8099999999999998</c:v>
                </c:pt>
                <c:pt idx="83">
                  <c:v>2.3899999999999997</c:v>
                </c:pt>
                <c:pt idx="84">
                  <c:v>3.4000000000000004</c:v>
                </c:pt>
                <c:pt idx="85">
                  <c:v>4.0599999999999996</c:v>
                </c:pt>
                <c:pt idx="86">
                  <c:v>4.5999999999999996</c:v>
                </c:pt>
                <c:pt idx="87">
                  <c:v>4.97</c:v>
                </c:pt>
                <c:pt idx="88">
                  <c:v>5.31</c:v>
                </c:pt>
                <c:pt idx="89">
                  <c:v>3.8899999999999997</c:v>
                </c:pt>
                <c:pt idx="91">
                  <c:v>2.5499999999999998</c:v>
                </c:pt>
                <c:pt idx="92">
                  <c:v>0.47</c:v>
                </c:pt>
                <c:pt idx="93">
                  <c:v>1.01</c:v>
                </c:pt>
                <c:pt idx="94">
                  <c:v>0.47</c:v>
                </c:pt>
                <c:pt idx="95">
                  <c:v>1.42</c:v>
                </c:pt>
                <c:pt idx="96">
                  <c:v>2.5199999999999996</c:v>
                </c:pt>
                <c:pt idx="97">
                  <c:v>3.2800000000000002</c:v>
                </c:pt>
                <c:pt idx="98">
                  <c:v>3.7699999999999996</c:v>
                </c:pt>
                <c:pt idx="99">
                  <c:v>4.09</c:v>
                </c:pt>
                <c:pt idx="100">
                  <c:v>4.5699999999999994</c:v>
                </c:pt>
                <c:pt idx="101">
                  <c:v>4.75</c:v>
                </c:pt>
                <c:pt idx="102">
                  <c:v>4.72</c:v>
                </c:pt>
                <c:pt idx="103">
                  <c:v>2.9400000000000004</c:v>
                </c:pt>
                <c:pt idx="104">
                  <c:v>2.2199999999999998</c:v>
                </c:pt>
                <c:pt idx="105">
                  <c:v>1.45</c:v>
                </c:pt>
                <c:pt idx="106">
                  <c:v>1.7</c:v>
                </c:pt>
                <c:pt idx="107">
                  <c:v>2.3899999999999997</c:v>
                </c:pt>
                <c:pt idx="108">
                  <c:v>3.62</c:v>
                </c:pt>
                <c:pt idx="109">
                  <c:v>3.92</c:v>
                </c:pt>
                <c:pt idx="110">
                  <c:v>4.37</c:v>
                </c:pt>
                <c:pt idx="111">
                  <c:v>4.8099999999999996</c:v>
                </c:pt>
                <c:pt idx="112">
                  <c:v>4.59</c:v>
                </c:pt>
                <c:pt idx="113">
                  <c:v>2.37</c:v>
                </c:pt>
                <c:pt idx="114">
                  <c:v>1.1399999999999999</c:v>
                </c:pt>
                <c:pt idx="115">
                  <c:v>1.1599999999999999</c:v>
                </c:pt>
                <c:pt idx="116">
                  <c:v>0.65999999999999992</c:v>
                </c:pt>
                <c:pt idx="117">
                  <c:v>0.78</c:v>
                </c:pt>
                <c:pt idx="118">
                  <c:v>1.01</c:v>
                </c:pt>
                <c:pt idx="119">
                  <c:v>1.34</c:v>
                </c:pt>
                <c:pt idx="120">
                  <c:v>2.5099999999999998</c:v>
                </c:pt>
                <c:pt idx="121">
                  <c:v>3.0199999999999996</c:v>
                </c:pt>
                <c:pt idx="122">
                  <c:v>3.4799999999999995</c:v>
                </c:pt>
                <c:pt idx="123">
                  <c:v>4</c:v>
                </c:pt>
                <c:pt idx="124">
                  <c:v>4.43</c:v>
                </c:pt>
                <c:pt idx="125">
                  <c:v>4.25</c:v>
                </c:pt>
                <c:pt idx="126">
                  <c:v>4.3499999999999996</c:v>
                </c:pt>
                <c:pt idx="127">
                  <c:v>4.29</c:v>
                </c:pt>
                <c:pt idx="128">
                  <c:v>3.26</c:v>
                </c:pt>
                <c:pt idx="129">
                  <c:v>1.58</c:v>
                </c:pt>
                <c:pt idx="130">
                  <c:v>1.05</c:v>
                </c:pt>
                <c:pt idx="131">
                  <c:v>1.69</c:v>
                </c:pt>
                <c:pt idx="132">
                  <c:v>2.75</c:v>
                </c:pt>
                <c:pt idx="133">
                  <c:v>3.3899999999999997</c:v>
                </c:pt>
                <c:pt idx="134">
                  <c:v>3.96</c:v>
                </c:pt>
                <c:pt idx="135">
                  <c:v>4.4399999999999995</c:v>
                </c:pt>
                <c:pt idx="136">
                  <c:v>4.8</c:v>
                </c:pt>
                <c:pt idx="137">
                  <c:v>0.47</c:v>
                </c:pt>
                <c:pt idx="138">
                  <c:v>0.92999999999999994</c:v>
                </c:pt>
                <c:pt idx="139">
                  <c:v>1.3699999999999999</c:v>
                </c:pt>
                <c:pt idx="140">
                  <c:v>0.6</c:v>
                </c:pt>
                <c:pt idx="141">
                  <c:v>1.1199999999999999</c:v>
                </c:pt>
                <c:pt idx="142">
                  <c:v>0.85999999999999988</c:v>
                </c:pt>
                <c:pt idx="143">
                  <c:v>1.54</c:v>
                </c:pt>
                <c:pt idx="144">
                  <c:v>1.7</c:v>
                </c:pt>
                <c:pt idx="145">
                  <c:v>3.09</c:v>
                </c:pt>
                <c:pt idx="146">
                  <c:v>3.5999999999999996</c:v>
                </c:pt>
                <c:pt idx="147">
                  <c:v>4.0699999999999994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60-47BB-BAD9-EEC35286312D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Graficos'!$H$37:$EY$37</c:f>
              <c:numCache>
                <c:formatCode>General</c:formatCode>
                <c:ptCount val="148"/>
                <c:pt idx="0">
                  <c:v>7.7</c:v>
                </c:pt>
                <c:pt idx="4">
                  <c:v>10.07</c:v>
                </c:pt>
                <c:pt idx="5">
                  <c:v>8.9700000000000006</c:v>
                </c:pt>
                <c:pt idx="13">
                  <c:v>6.95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60-47BB-BAD9-EEC352863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89920"/>
        <c:axId val="1"/>
      </c:lineChart>
      <c:catAx>
        <c:axId val="71838992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899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P1 Guanacaste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Graficos'!$H$36:$S$36</c:f>
              <c:numCache>
                <c:formatCode>General</c:formatCode>
                <c:ptCount val="12"/>
                <c:pt idx="1">
                  <c:v>6.13</c:v>
                </c:pt>
                <c:pt idx="2">
                  <c:v>5.33</c:v>
                </c:pt>
                <c:pt idx="3">
                  <c:v>5.62</c:v>
                </c:pt>
                <c:pt idx="6">
                  <c:v>5.17</c:v>
                </c:pt>
                <c:pt idx="7">
                  <c:v>1.04</c:v>
                </c:pt>
                <c:pt idx="8">
                  <c:v>2.8200000000000003</c:v>
                </c:pt>
                <c:pt idx="9">
                  <c:v>2.2800000000000002</c:v>
                </c:pt>
                <c:pt idx="10">
                  <c:v>2.0199999999999996</c:v>
                </c:pt>
                <c:pt idx="11">
                  <c:v>2.5499999999999998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40-44C6-813D-0F639255E565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Graficos'!$T$36:$AE$36</c:f>
              <c:numCache>
                <c:formatCode>General</c:formatCode>
                <c:ptCount val="12"/>
                <c:pt idx="0">
                  <c:v>4</c:v>
                </c:pt>
                <c:pt idx="3">
                  <c:v>6.37</c:v>
                </c:pt>
                <c:pt idx="4">
                  <c:v>5.76</c:v>
                </c:pt>
                <c:pt idx="5">
                  <c:v>5.58</c:v>
                </c:pt>
                <c:pt idx="6">
                  <c:v>5.93</c:v>
                </c:pt>
                <c:pt idx="7">
                  <c:v>7.02</c:v>
                </c:pt>
                <c:pt idx="8">
                  <c:v>4.42</c:v>
                </c:pt>
                <c:pt idx="9">
                  <c:v>4.08</c:v>
                </c:pt>
                <c:pt idx="10">
                  <c:v>3.26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40-44C6-813D-0F639255E565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Graficos'!$AF$36:$AQ$36</c:f>
              <c:numCache>
                <c:formatCode>General</c:formatCode>
                <c:ptCount val="12"/>
                <c:pt idx="0">
                  <c:v>4.0199999999999996</c:v>
                </c:pt>
                <c:pt idx="1">
                  <c:v>4.76</c:v>
                </c:pt>
                <c:pt idx="2">
                  <c:v>5.16</c:v>
                </c:pt>
                <c:pt idx="3">
                  <c:v>5.52</c:v>
                </c:pt>
                <c:pt idx="4">
                  <c:v>7.12</c:v>
                </c:pt>
                <c:pt idx="5">
                  <c:v>5.88</c:v>
                </c:pt>
                <c:pt idx="6">
                  <c:v>5.9899999999999993</c:v>
                </c:pt>
                <c:pt idx="7">
                  <c:v>6.13</c:v>
                </c:pt>
                <c:pt idx="8">
                  <c:v>5.91</c:v>
                </c:pt>
                <c:pt idx="9">
                  <c:v>4.6500000000000004</c:v>
                </c:pt>
                <c:pt idx="10">
                  <c:v>4.29</c:v>
                </c:pt>
                <c:pt idx="11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40-44C6-813D-0F639255E565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Graficos'!$AR$36:$BC$36</c:f>
              <c:numCache>
                <c:formatCode>General</c:formatCode>
                <c:ptCount val="12"/>
                <c:pt idx="0">
                  <c:v>4.92</c:v>
                </c:pt>
                <c:pt idx="1">
                  <c:v>5.42</c:v>
                </c:pt>
                <c:pt idx="2">
                  <c:v>5.72</c:v>
                </c:pt>
                <c:pt idx="3">
                  <c:v>5.96</c:v>
                </c:pt>
                <c:pt idx="4">
                  <c:v>6.0299999999999994</c:v>
                </c:pt>
                <c:pt idx="5">
                  <c:v>5.56</c:v>
                </c:pt>
                <c:pt idx="6">
                  <c:v>5.29</c:v>
                </c:pt>
                <c:pt idx="7">
                  <c:v>5.08</c:v>
                </c:pt>
                <c:pt idx="8">
                  <c:v>2.7699999999999996</c:v>
                </c:pt>
                <c:pt idx="9" formatCode="0.00">
                  <c:v>2.2699999999999996</c:v>
                </c:pt>
                <c:pt idx="11">
                  <c:v>1.31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40-44C6-813D-0F639255E565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Graficos'!$BD$36:$BO$36</c:f>
              <c:numCache>
                <c:formatCode>General</c:formatCode>
                <c:ptCount val="12"/>
                <c:pt idx="0">
                  <c:v>2.5</c:v>
                </c:pt>
                <c:pt idx="1">
                  <c:v>3.1900000000000004</c:v>
                </c:pt>
                <c:pt idx="2">
                  <c:v>3.9299999999999997</c:v>
                </c:pt>
                <c:pt idx="3">
                  <c:v>4.33</c:v>
                </c:pt>
                <c:pt idx="4">
                  <c:v>4.3499999999999996</c:v>
                </c:pt>
                <c:pt idx="5">
                  <c:v>3.34</c:v>
                </c:pt>
                <c:pt idx="6">
                  <c:v>2.74</c:v>
                </c:pt>
                <c:pt idx="7">
                  <c:v>2.2000000000000002</c:v>
                </c:pt>
                <c:pt idx="8">
                  <c:v>0.8899999999999999</c:v>
                </c:pt>
                <c:pt idx="10">
                  <c:v>1.1199999999999999</c:v>
                </c:pt>
                <c:pt idx="11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40-44C6-813D-0F639255E565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Graficos'!$BP$36:$CA$36</c:f>
              <c:numCache>
                <c:formatCode>General</c:formatCode>
                <c:ptCount val="12"/>
                <c:pt idx="0">
                  <c:v>2.84</c:v>
                </c:pt>
                <c:pt idx="1">
                  <c:v>3.38</c:v>
                </c:pt>
                <c:pt idx="2">
                  <c:v>3.8199999999999994</c:v>
                </c:pt>
                <c:pt idx="3">
                  <c:v>4.26</c:v>
                </c:pt>
                <c:pt idx="4">
                  <c:v>4.63</c:v>
                </c:pt>
                <c:pt idx="5">
                  <c:v>4.42</c:v>
                </c:pt>
                <c:pt idx="6">
                  <c:v>4.54</c:v>
                </c:pt>
                <c:pt idx="7">
                  <c:v>4.7</c:v>
                </c:pt>
                <c:pt idx="8">
                  <c:v>4.71</c:v>
                </c:pt>
                <c:pt idx="9">
                  <c:v>1.69</c:v>
                </c:pt>
                <c:pt idx="10">
                  <c:v>1.97</c:v>
                </c:pt>
                <c:pt idx="11">
                  <c:v>2.4400000000000004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40-44C6-813D-0F639255E565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Graficos'!$CB$36:$CM$36</c:f>
              <c:numCache>
                <c:formatCode>General</c:formatCode>
                <c:ptCount val="12"/>
                <c:pt idx="0">
                  <c:v>3.63</c:v>
                </c:pt>
                <c:pt idx="1">
                  <c:v>4.22</c:v>
                </c:pt>
                <c:pt idx="2">
                  <c:v>4.8499999999999996</c:v>
                </c:pt>
                <c:pt idx="3">
                  <c:v>5.2</c:v>
                </c:pt>
                <c:pt idx="4">
                  <c:v>5.3599999999999994</c:v>
                </c:pt>
                <c:pt idx="5">
                  <c:v>4.58</c:v>
                </c:pt>
                <c:pt idx="6">
                  <c:v>4.38</c:v>
                </c:pt>
                <c:pt idx="7">
                  <c:v>6.6099999999999994</c:v>
                </c:pt>
                <c:pt idx="8">
                  <c:v>3.54</c:v>
                </c:pt>
                <c:pt idx="9">
                  <c:v>1.56</c:v>
                </c:pt>
                <c:pt idx="10">
                  <c:v>1.8099999999999998</c:v>
                </c:pt>
                <c:pt idx="11">
                  <c:v>2.3899999999999997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840-44C6-813D-0F639255E565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Graficos'!$CN$36:$CY$36</c:f>
              <c:numCache>
                <c:formatCode>General</c:formatCode>
                <c:ptCount val="12"/>
                <c:pt idx="0">
                  <c:v>3.4000000000000004</c:v>
                </c:pt>
                <c:pt idx="1">
                  <c:v>4.0599999999999996</c:v>
                </c:pt>
                <c:pt idx="2">
                  <c:v>4.5999999999999996</c:v>
                </c:pt>
                <c:pt idx="3">
                  <c:v>4.97</c:v>
                </c:pt>
                <c:pt idx="4">
                  <c:v>5.31</c:v>
                </c:pt>
                <c:pt idx="5">
                  <c:v>3.8899999999999997</c:v>
                </c:pt>
                <c:pt idx="7">
                  <c:v>2.5499999999999998</c:v>
                </c:pt>
                <c:pt idx="8">
                  <c:v>0.47</c:v>
                </c:pt>
                <c:pt idx="9">
                  <c:v>1.01</c:v>
                </c:pt>
                <c:pt idx="10">
                  <c:v>0.47</c:v>
                </c:pt>
                <c:pt idx="11">
                  <c:v>1.42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840-44C6-813D-0F639255E565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Graficos'!$CZ$36:$DK$36</c:f>
              <c:numCache>
                <c:formatCode>General</c:formatCode>
                <c:ptCount val="12"/>
                <c:pt idx="0">
                  <c:v>2.5199999999999996</c:v>
                </c:pt>
                <c:pt idx="1">
                  <c:v>3.2800000000000002</c:v>
                </c:pt>
                <c:pt idx="2">
                  <c:v>3.7699999999999996</c:v>
                </c:pt>
                <c:pt idx="3">
                  <c:v>4.09</c:v>
                </c:pt>
                <c:pt idx="4">
                  <c:v>4.5699999999999994</c:v>
                </c:pt>
                <c:pt idx="5">
                  <c:v>4.75</c:v>
                </c:pt>
                <c:pt idx="6">
                  <c:v>4.72</c:v>
                </c:pt>
                <c:pt idx="7">
                  <c:v>2.9400000000000004</c:v>
                </c:pt>
                <c:pt idx="8">
                  <c:v>2.2199999999999998</c:v>
                </c:pt>
                <c:pt idx="9">
                  <c:v>1.45</c:v>
                </c:pt>
                <c:pt idx="10">
                  <c:v>1.7</c:v>
                </c:pt>
                <c:pt idx="11">
                  <c:v>2.3899999999999997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840-44C6-813D-0F639255E565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Graficos'!$DL$36:$DW$36</c:f>
              <c:numCache>
                <c:formatCode>General</c:formatCode>
                <c:ptCount val="12"/>
                <c:pt idx="0">
                  <c:v>3.62</c:v>
                </c:pt>
                <c:pt idx="1">
                  <c:v>3.92</c:v>
                </c:pt>
                <c:pt idx="2">
                  <c:v>4.37</c:v>
                </c:pt>
                <c:pt idx="3">
                  <c:v>4.8099999999999996</c:v>
                </c:pt>
                <c:pt idx="4">
                  <c:v>4.59</c:v>
                </c:pt>
                <c:pt idx="5">
                  <c:v>2.37</c:v>
                </c:pt>
                <c:pt idx="6">
                  <c:v>1.1399999999999999</c:v>
                </c:pt>
                <c:pt idx="7">
                  <c:v>1.1599999999999999</c:v>
                </c:pt>
                <c:pt idx="8">
                  <c:v>0.65999999999999992</c:v>
                </c:pt>
                <c:pt idx="9">
                  <c:v>0.78</c:v>
                </c:pt>
                <c:pt idx="10">
                  <c:v>1.01</c:v>
                </c:pt>
                <c:pt idx="11">
                  <c:v>1.34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840-44C6-813D-0F639255E565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Graficos'!$DX$36:$EI$36</c:f>
              <c:numCache>
                <c:formatCode>General</c:formatCode>
                <c:ptCount val="12"/>
                <c:pt idx="0">
                  <c:v>2.5099999999999998</c:v>
                </c:pt>
                <c:pt idx="1">
                  <c:v>3.0199999999999996</c:v>
                </c:pt>
                <c:pt idx="2">
                  <c:v>3.4799999999999995</c:v>
                </c:pt>
                <c:pt idx="3">
                  <c:v>4</c:v>
                </c:pt>
                <c:pt idx="4">
                  <c:v>4.43</c:v>
                </c:pt>
                <c:pt idx="5">
                  <c:v>4.25</c:v>
                </c:pt>
                <c:pt idx="6">
                  <c:v>4.3499999999999996</c:v>
                </c:pt>
                <c:pt idx="7">
                  <c:v>4.29</c:v>
                </c:pt>
                <c:pt idx="8">
                  <c:v>3.26</c:v>
                </c:pt>
                <c:pt idx="9">
                  <c:v>1.58</c:v>
                </c:pt>
                <c:pt idx="10">
                  <c:v>1.05</c:v>
                </c:pt>
                <c:pt idx="11">
                  <c:v>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A3-49B9-BBC6-68868F4EB063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Graficos'!$EJ$36:$EU$36</c:f>
              <c:numCache>
                <c:formatCode>General</c:formatCode>
                <c:ptCount val="12"/>
                <c:pt idx="0">
                  <c:v>2.75</c:v>
                </c:pt>
                <c:pt idx="1">
                  <c:v>3.3899999999999997</c:v>
                </c:pt>
                <c:pt idx="2">
                  <c:v>3.96</c:v>
                </c:pt>
                <c:pt idx="3">
                  <c:v>4.4399999999999995</c:v>
                </c:pt>
                <c:pt idx="4">
                  <c:v>4.8</c:v>
                </c:pt>
                <c:pt idx="5">
                  <c:v>0.47</c:v>
                </c:pt>
                <c:pt idx="6">
                  <c:v>0.92999999999999994</c:v>
                </c:pt>
                <c:pt idx="7">
                  <c:v>1.3699999999999999</c:v>
                </c:pt>
                <c:pt idx="8">
                  <c:v>0.6</c:v>
                </c:pt>
                <c:pt idx="9">
                  <c:v>1.1199999999999999</c:v>
                </c:pt>
                <c:pt idx="10">
                  <c:v>0.85999999999999988</c:v>
                </c:pt>
                <c:pt idx="11">
                  <c:v>1.54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1C-483A-8AA6-46CABC5244D6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Graficos'!$EV$36:$FG$36</c:f>
              <c:numCache>
                <c:formatCode>General</c:formatCode>
                <c:ptCount val="12"/>
                <c:pt idx="0">
                  <c:v>1.7</c:v>
                </c:pt>
                <c:pt idx="1">
                  <c:v>3.09</c:v>
                </c:pt>
                <c:pt idx="2">
                  <c:v>3.5999999999999996</c:v>
                </c:pt>
                <c:pt idx="3">
                  <c:v>4.0699999999999994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52-4342-BC6C-B979A5B24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96160"/>
        <c:axId val="1"/>
      </c:lineChart>
      <c:catAx>
        <c:axId val="718396160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961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407571714658325"/>
          <c:y val="0.129181447474775"/>
          <c:w val="0.1295079695079695"/>
          <c:h val="0.8565770282174936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P2 Virgilio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Graficos'!$H$38:$EY$38</c:f>
              <c:numCache>
                <c:formatCode>General</c:formatCode>
                <c:ptCount val="148"/>
                <c:pt idx="7">
                  <c:v>4.59</c:v>
                </c:pt>
                <c:pt idx="12">
                  <c:v>5.2700000000000005</c:v>
                </c:pt>
                <c:pt idx="31">
                  <c:v>9.59</c:v>
                </c:pt>
                <c:pt idx="32">
                  <c:v>9.7199999999999989</c:v>
                </c:pt>
                <c:pt idx="33">
                  <c:v>7.35</c:v>
                </c:pt>
                <c:pt idx="34">
                  <c:v>4.9400000000000004</c:v>
                </c:pt>
                <c:pt idx="35">
                  <c:v>4.6900000000000004</c:v>
                </c:pt>
                <c:pt idx="38">
                  <c:v>9.0299999999999994</c:v>
                </c:pt>
                <c:pt idx="41">
                  <c:v>8.52</c:v>
                </c:pt>
                <c:pt idx="49" formatCode="0.00">
                  <c:v>4.87</c:v>
                </c:pt>
                <c:pt idx="51" formatCode="0.00">
                  <c:v>5.4</c:v>
                </c:pt>
                <c:pt idx="52" formatCode="0.00">
                  <c:v>5.4300000000000006</c:v>
                </c:pt>
                <c:pt idx="53" formatCode="0.00">
                  <c:v>4.6900000000000004</c:v>
                </c:pt>
                <c:pt idx="56" formatCode="0.00">
                  <c:v>1.44</c:v>
                </c:pt>
                <c:pt idx="59" formatCode="0.00">
                  <c:v>2.2199999999999998</c:v>
                </c:pt>
                <c:pt idx="62">
                  <c:v>4.7</c:v>
                </c:pt>
                <c:pt idx="64">
                  <c:v>6.7</c:v>
                </c:pt>
                <c:pt idx="65">
                  <c:v>7.19</c:v>
                </c:pt>
                <c:pt idx="67">
                  <c:v>7.660000000000001</c:v>
                </c:pt>
                <c:pt idx="69">
                  <c:v>3.37</c:v>
                </c:pt>
                <c:pt idx="70">
                  <c:v>3.79</c:v>
                </c:pt>
                <c:pt idx="72">
                  <c:v>5.96</c:v>
                </c:pt>
                <c:pt idx="77">
                  <c:v>6.08</c:v>
                </c:pt>
                <c:pt idx="78">
                  <c:v>6.26</c:v>
                </c:pt>
                <c:pt idx="81">
                  <c:v>2.74</c:v>
                </c:pt>
                <c:pt idx="87">
                  <c:v>8.0499999999999989</c:v>
                </c:pt>
                <c:pt idx="89">
                  <c:v>5.92</c:v>
                </c:pt>
                <c:pt idx="91">
                  <c:v>3.4800000000000004</c:v>
                </c:pt>
                <c:pt idx="93">
                  <c:v>2.8</c:v>
                </c:pt>
                <c:pt idx="94">
                  <c:v>1.8</c:v>
                </c:pt>
                <c:pt idx="95">
                  <c:v>2.6100000000000003</c:v>
                </c:pt>
                <c:pt idx="97">
                  <c:v>5.01</c:v>
                </c:pt>
                <c:pt idx="101">
                  <c:v>7.28</c:v>
                </c:pt>
                <c:pt idx="102">
                  <c:v>7.8999999999999995</c:v>
                </c:pt>
                <c:pt idx="103">
                  <c:v>6.23</c:v>
                </c:pt>
                <c:pt idx="104">
                  <c:v>2.41</c:v>
                </c:pt>
                <c:pt idx="105">
                  <c:v>1.64</c:v>
                </c:pt>
                <c:pt idx="106">
                  <c:v>3.8100000000000005</c:v>
                </c:pt>
                <c:pt idx="107">
                  <c:v>3.9699999999999998</c:v>
                </c:pt>
                <c:pt idx="109">
                  <c:v>6.7</c:v>
                </c:pt>
                <c:pt idx="110">
                  <c:v>7.08</c:v>
                </c:pt>
                <c:pt idx="111">
                  <c:v>7.830000000000001</c:v>
                </c:pt>
                <c:pt idx="112">
                  <c:v>5.37</c:v>
                </c:pt>
                <c:pt idx="113">
                  <c:v>4.03</c:v>
                </c:pt>
                <c:pt idx="114">
                  <c:v>2.8600000000000003</c:v>
                </c:pt>
                <c:pt idx="115">
                  <c:v>3.24</c:v>
                </c:pt>
                <c:pt idx="116">
                  <c:v>2.2800000000000002</c:v>
                </c:pt>
                <c:pt idx="117">
                  <c:v>2.9000000000000004</c:v>
                </c:pt>
                <c:pt idx="119">
                  <c:v>5.29</c:v>
                </c:pt>
                <c:pt idx="120">
                  <c:v>5.05</c:v>
                </c:pt>
                <c:pt idx="123">
                  <c:v>6.7</c:v>
                </c:pt>
                <c:pt idx="125">
                  <c:v>6.66</c:v>
                </c:pt>
                <c:pt idx="126">
                  <c:v>7.05</c:v>
                </c:pt>
                <c:pt idx="127">
                  <c:v>6.42</c:v>
                </c:pt>
                <c:pt idx="128">
                  <c:v>4.3500000000000005</c:v>
                </c:pt>
                <c:pt idx="129">
                  <c:v>1.57</c:v>
                </c:pt>
                <c:pt idx="130">
                  <c:v>3.01</c:v>
                </c:pt>
                <c:pt idx="131">
                  <c:v>3.5200000000000005</c:v>
                </c:pt>
                <c:pt idx="137">
                  <c:v>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C2-4878-B637-902C73813748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Graficos'!$H$39:$EY$39</c:f>
              <c:numCache>
                <c:formatCode>General</c:formatCode>
                <c:ptCount val="148"/>
                <c:pt idx="0">
                  <c:v>9.6499999999999986</c:v>
                </c:pt>
                <c:pt idx="1">
                  <c:v>6.29</c:v>
                </c:pt>
                <c:pt idx="2">
                  <c:v>12.79</c:v>
                </c:pt>
                <c:pt idx="3">
                  <c:v>10.799999999999999</c:v>
                </c:pt>
                <c:pt idx="4">
                  <c:v>10.85</c:v>
                </c:pt>
                <c:pt idx="5">
                  <c:v>13.03</c:v>
                </c:pt>
                <c:pt idx="8">
                  <c:v>7.7700000000000005</c:v>
                </c:pt>
                <c:pt idx="9">
                  <c:v>6.61</c:v>
                </c:pt>
                <c:pt idx="10">
                  <c:v>6.65</c:v>
                </c:pt>
                <c:pt idx="11">
                  <c:v>7.45</c:v>
                </c:pt>
                <c:pt idx="13">
                  <c:v>11.25</c:v>
                </c:pt>
                <c:pt idx="15">
                  <c:v>15.669999999999998</c:v>
                </c:pt>
                <c:pt idx="16">
                  <c:v>13.059999999999999</c:v>
                </c:pt>
                <c:pt idx="19">
                  <c:v>14</c:v>
                </c:pt>
                <c:pt idx="21">
                  <c:v>8.2299999999999986</c:v>
                </c:pt>
                <c:pt idx="22">
                  <c:v>7.21</c:v>
                </c:pt>
                <c:pt idx="24">
                  <c:v>9.9499999999999993</c:v>
                </c:pt>
                <c:pt idx="25">
                  <c:v>12.83</c:v>
                </c:pt>
                <c:pt idx="26">
                  <c:v>12.989999999999998</c:v>
                </c:pt>
                <c:pt idx="27">
                  <c:v>11.209999999999999</c:v>
                </c:pt>
                <c:pt idx="28">
                  <c:v>14.57</c:v>
                </c:pt>
                <c:pt idx="29">
                  <c:v>13.44</c:v>
                </c:pt>
                <c:pt idx="30">
                  <c:v>13.03</c:v>
                </c:pt>
                <c:pt idx="36">
                  <c:v>8.41</c:v>
                </c:pt>
                <c:pt idx="37">
                  <c:v>9.19</c:v>
                </c:pt>
                <c:pt idx="39">
                  <c:v>10.61</c:v>
                </c:pt>
                <c:pt idx="40">
                  <c:v>10.569999999999999</c:v>
                </c:pt>
                <c:pt idx="42">
                  <c:v>9.0499999999999989</c:v>
                </c:pt>
                <c:pt idx="43">
                  <c:v>10.77</c:v>
                </c:pt>
                <c:pt idx="44">
                  <c:v>5.97</c:v>
                </c:pt>
                <c:pt idx="45">
                  <c:v>5.58</c:v>
                </c:pt>
                <c:pt idx="47" formatCode="0.00">
                  <c:v>4.97</c:v>
                </c:pt>
                <c:pt idx="48" formatCode="0.00">
                  <c:v>5.91</c:v>
                </c:pt>
                <c:pt idx="50" formatCode="0.00">
                  <c:v>6.26</c:v>
                </c:pt>
                <c:pt idx="54" formatCode="0.00">
                  <c:v>4.6800000000000006</c:v>
                </c:pt>
                <c:pt idx="55" formatCode="0.00">
                  <c:v>6.87</c:v>
                </c:pt>
                <c:pt idx="60" formatCode="0.00">
                  <c:v>4.09</c:v>
                </c:pt>
                <c:pt idx="61" formatCode="0.00">
                  <c:v>5.37</c:v>
                </c:pt>
                <c:pt idx="63">
                  <c:v>6.92</c:v>
                </c:pt>
                <c:pt idx="66">
                  <c:v>10.77</c:v>
                </c:pt>
                <c:pt idx="68">
                  <c:v>9.7199999999999989</c:v>
                </c:pt>
                <c:pt idx="71">
                  <c:v>5.71</c:v>
                </c:pt>
                <c:pt idx="73">
                  <c:v>9.879999999999999</c:v>
                </c:pt>
                <c:pt idx="74">
                  <c:v>10.729999999999999</c:v>
                </c:pt>
                <c:pt idx="75">
                  <c:v>12.969999999999999</c:v>
                </c:pt>
                <c:pt idx="76">
                  <c:v>10.819999999999999</c:v>
                </c:pt>
                <c:pt idx="79">
                  <c:v>10.17</c:v>
                </c:pt>
                <c:pt idx="80">
                  <c:v>11.36</c:v>
                </c:pt>
                <c:pt idx="82">
                  <c:v>5.55</c:v>
                </c:pt>
                <c:pt idx="83">
                  <c:v>5.76</c:v>
                </c:pt>
                <c:pt idx="84">
                  <c:v>8.4699999999999989</c:v>
                </c:pt>
                <c:pt idx="85">
                  <c:v>9.8099999999999987</c:v>
                </c:pt>
                <c:pt idx="86">
                  <c:v>7.8</c:v>
                </c:pt>
                <c:pt idx="88">
                  <c:v>11.08</c:v>
                </c:pt>
                <c:pt idx="96">
                  <c:v>6.17</c:v>
                </c:pt>
                <c:pt idx="98">
                  <c:v>8.7899999999999991</c:v>
                </c:pt>
                <c:pt idx="99">
                  <c:v>8.3099999999999987</c:v>
                </c:pt>
                <c:pt idx="100">
                  <c:v>10.299999999999999</c:v>
                </c:pt>
                <c:pt idx="108">
                  <c:v>8.379999999999999</c:v>
                </c:pt>
                <c:pt idx="118">
                  <c:v>4.4400000000000004</c:v>
                </c:pt>
                <c:pt idx="121">
                  <c:v>5.8500000000000005</c:v>
                </c:pt>
                <c:pt idx="122">
                  <c:v>8.69</c:v>
                </c:pt>
                <c:pt idx="124">
                  <c:v>7.6800000000000006</c:v>
                </c:pt>
                <c:pt idx="132">
                  <c:v>4.45</c:v>
                </c:pt>
                <c:pt idx="133">
                  <c:v>5.46</c:v>
                </c:pt>
                <c:pt idx="134">
                  <c:v>5.0200000000000005</c:v>
                </c:pt>
                <c:pt idx="135">
                  <c:v>8.7999999999999989</c:v>
                </c:pt>
                <c:pt idx="136">
                  <c:v>9.17</c:v>
                </c:pt>
                <c:pt idx="138">
                  <c:v>4.0200000000000005</c:v>
                </c:pt>
                <c:pt idx="139">
                  <c:v>4.3900000000000006</c:v>
                </c:pt>
                <c:pt idx="140">
                  <c:v>3.12</c:v>
                </c:pt>
                <c:pt idx="141">
                  <c:v>3.6400000000000006</c:v>
                </c:pt>
                <c:pt idx="142">
                  <c:v>3.3</c:v>
                </c:pt>
                <c:pt idx="143">
                  <c:v>18.099999999999998</c:v>
                </c:pt>
                <c:pt idx="144">
                  <c:v>13.45</c:v>
                </c:pt>
                <c:pt idx="145">
                  <c:v>6.24</c:v>
                </c:pt>
                <c:pt idx="146">
                  <c:v>6.91</c:v>
                </c:pt>
                <c:pt idx="147">
                  <c:v>7.9899999999999993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C2-4878-B637-902C738137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88256"/>
        <c:axId val="1"/>
      </c:lineChart>
      <c:catAx>
        <c:axId val="71838825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9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882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P2 Virgilio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Graficos'!$H$39:$S$39</c:f>
              <c:numCache>
                <c:formatCode>General</c:formatCode>
                <c:ptCount val="12"/>
                <c:pt idx="0">
                  <c:v>9.6499999999999986</c:v>
                </c:pt>
                <c:pt idx="1">
                  <c:v>6.29</c:v>
                </c:pt>
                <c:pt idx="2">
                  <c:v>12.79</c:v>
                </c:pt>
                <c:pt idx="3">
                  <c:v>10.799999999999999</c:v>
                </c:pt>
                <c:pt idx="4">
                  <c:v>10.85</c:v>
                </c:pt>
                <c:pt idx="5">
                  <c:v>13.03</c:v>
                </c:pt>
                <c:pt idx="8">
                  <c:v>7.7700000000000005</c:v>
                </c:pt>
                <c:pt idx="9">
                  <c:v>6.61</c:v>
                </c:pt>
                <c:pt idx="10">
                  <c:v>6.65</c:v>
                </c:pt>
                <c:pt idx="11">
                  <c:v>7.45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83-4224-9BF7-3E77DADF1797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Graficos'!$T$39:$AE$39</c:f>
              <c:numCache>
                <c:formatCode>General</c:formatCode>
                <c:ptCount val="12"/>
                <c:pt idx="1">
                  <c:v>11.25</c:v>
                </c:pt>
                <c:pt idx="3">
                  <c:v>15.669999999999998</c:v>
                </c:pt>
                <c:pt idx="4">
                  <c:v>13.059999999999999</c:v>
                </c:pt>
                <c:pt idx="7">
                  <c:v>14</c:v>
                </c:pt>
                <c:pt idx="9">
                  <c:v>8.2299999999999986</c:v>
                </c:pt>
                <c:pt idx="10">
                  <c:v>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83-4224-9BF7-3E77DADF1797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Graficos'!$AF$39:$AQ$39</c:f>
              <c:numCache>
                <c:formatCode>General</c:formatCode>
                <c:ptCount val="12"/>
                <c:pt idx="0">
                  <c:v>9.9499999999999993</c:v>
                </c:pt>
                <c:pt idx="1">
                  <c:v>12.83</c:v>
                </c:pt>
                <c:pt idx="2">
                  <c:v>12.989999999999998</c:v>
                </c:pt>
                <c:pt idx="3">
                  <c:v>11.209999999999999</c:v>
                </c:pt>
                <c:pt idx="4">
                  <c:v>14.57</c:v>
                </c:pt>
                <c:pt idx="5">
                  <c:v>13.44</c:v>
                </c:pt>
                <c:pt idx="6">
                  <c:v>13.03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83-4224-9BF7-3E77DADF1797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Graficos'!$AR$39:$BC$39</c:f>
              <c:numCache>
                <c:formatCode>General</c:formatCode>
                <c:ptCount val="12"/>
                <c:pt idx="0">
                  <c:v>8.41</c:v>
                </c:pt>
                <c:pt idx="1">
                  <c:v>9.19</c:v>
                </c:pt>
                <c:pt idx="3">
                  <c:v>10.61</c:v>
                </c:pt>
                <c:pt idx="4">
                  <c:v>10.569999999999999</c:v>
                </c:pt>
                <c:pt idx="6">
                  <c:v>9.0499999999999989</c:v>
                </c:pt>
                <c:pt idx="7">
                  <c:v>10.77</c:v>
                </c:pt>
                <c:pt idx="8">
                  <c:v>5.97</c:v>
                </c:pt>
                <c:pt idx="9">
                  <c:v>5.58</c:v>
                </c:pt>
                <c:pt idx="11" formatCode="0.00">
                  <c:v>4.97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83-4224-9BF7-3E77DADF1797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Graficos'!$BD$39:$BO$39</c:f>
              <c:numCache>
                <c:formatCode>General</c:formatCode>
                <c:ptCount val="12"/>
                <c:pt idx="0" formatCode="0.00">
                  <c:v>5.91</c:v>
                </c:pt>
                <c:pt idx="2" formatCode="0.00">
                  <c:v>6.26</c:v>
                </c:pt>
                <c:pt idx="6" formatCode="0.00">
                  <c:v>4.6800000000000006</c:v>
                </c:pt>
                <c:pt idx="7" formatCode="0.00">
                  <c:v>6.87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383-4224-9BF7-3E77DADF1797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Graficos'!$BP$39:$CA$39</c:f>
              <c:numCache>
                <c:formatCode>0.00</c:formatCode>
                <c:ptCount val="12"/>
                <c:pt idx="0">
                  <c:v>4.09</c:v>
                </c:pt>
                <c:pt idx="1">
                  <c:v>5.37</c:v>
                </c:pt>
                <c:pt idx="3" formatCode="General">
                  <c:v>6.92</c:v>
                </c:pt>
                <c:pt idx="6" formatCode="General">
                  <c:v>10.77</c:v>
                </c:pt>
                <c:pt idx="8" formatCode="General">
                  <c:v>9.7199999999999989</c:v>
                </c:pt>
                <c:pt idx="11" formatCode="General">
                  <c:v>5.71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383-4224-9BF7-3E77DADF1797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Graficos'!$CB$39:$CM$39</c:f>
              <c:numCache>
                <c:formatCode>General</c:formatCode>
                <c:ptCount val="12"/>
                <c:pt idx="1">
                  <c:v>9.879999999999999</c:v>
                </c:pt>
                <c:pt idx="2">
                  <c:v>10.729999999999999</c:v>
                </c:pt>
                <c:pt idx="3">
                  <c:v>12.969999999999999</c:v>
                </c:pt>
                <c:pt idx="4">
                  <c:v>10.819999999999999</c:v>
                </c:pt>
                <c:pt idx="7">
                  <c:v>10.17</c:v>
                </c:pt>
                <c:pt idx="8">
                  <c:v>11.36</c:v>
                </c:pt>
                <c:pt idx="10">
                  <c:v>5.55</c:v>
                </c:pt>
                <c:pt idx="11">
                  <c:v>5.76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383-4224-9BF7-3E77DADF1797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Graficos'!$CN$39:$CY$39</c:f>
              <c:numCache>
                <c:formatCode>General</c:formatCode>
                <c:ptCount val="12"/>
                <c:pt idx="0">
                  <c:v>8.4699999999999989</c:v>
                </c:pt>
                <c:pt idx="1">
                  <c:v>9.8099999999999987</c:v>
                </c:pt>
                <c:pt idx="2">
                  <c:v>7.8</c:v>
                </c:pt>
                <c:pt idx="4">
                  <c:v>11.08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83-4224-9BF7-3E77DADF1797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Graficos'!$CZ$39:$DK$39</c:f>
              <c:numCache>
                <c:formatCode>General</c:formatCode>
                <c:ptCount val="12"/>
                <c:pt idx="0">
                  <c:v>6.17</c:v>
                </c:pt>
                <c:pt idx="2">
                  <c:v>8.7899999999999991</c:v>
                </c:pt>
                <c:pt idx="3">
                  <c:v>8.3099999999999987</c:v>
                </c:pt>
                <c:pt idx="4">
                  <c:v>10.299999999999999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383-4224-9BF7-3E77DADF1797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Graficos'!$DL$39:$DW$39</c:f>
              <c:numCache>
                <c:formatCode>General</c:formatCode>
                <c:ptCount val="12"/>
                <c:pt idx="0">
                  <c:v>8.379999999999999</c:v>
                </c:pt>
                <c:pt idx="10">
                  <c:v>4.4400000000000004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383-4224-9BF7-3E77DADF1797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Graficos'!$DX$39:$EI$39</c:f>
              <c:numCache>
                <c:formatCode>General</c:formatCode>
                <c:ptCount val="12"/>
                <c:pt idx="1">
                  <c:v>5.8500000000000005</c:v>
                </c:pt>
                <c:pt idx="2">
                  <c:v>8.69</c:v>
                </c:pt>
                <c:pt idx="4">
                  <c:v>7.6800000000000006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B9-43FD-AA15-8489422A348C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Graficos'!$EJ$39:$EU$39</c:f>
              <c:numCache>
                <c:formatCode>General</c:formatCode>
                <c:ptCount val="12"/>
                <c:pt idx="0">
                  <c:v>4.45</c:v>
                </c:pt>
                <c:pt idx="1">
                  <c:v>5.46</c:v>
                </c:pt>
                <c:pt idx="2">
                  <c:v>5.0200000000000005</c:v>
                </c:pt>
                <c:pt idx="3">
                  <c:v>8.7999999999999989</c:v>
                </c:pt>
                <c:pt idx="4">
                  <c:v>9.17</c:v>
                </c:pt>
                <c:pt idx="6">
                  <c:v>4.0200000000000005</c:v>
                </c:pt>
                <c:pt idx="7">
                  <c:v>4.3900000000000006</c:v>
                </c:pt>
                <c:pt idx="8">
                  <c:v>3.12</c:v>
                </c:pt>
                <c:pt idx="9">
                  <c:v>3.6400000000000006</c:v>
                </c:pt>
                <c:pt idx="10">
                  <c:v>3.3</c:v>
                </c:pt>
                <c:pt idx="11">
                  <c:v>18.099999999999998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B9-43FD-AA15-8489422A348C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Graficos'!$EV$39:$FG$39</c:f>
              <c:numCache>
                <c:formatCode>General</c:formatCode>
                <c:ptCount val="12"/>
                <c:pt idx="0">
                  <c:v>13.45</c:v>
                </c:pt>
                <c:pt idx="1">
                  <c:v>6.24</c:v>
                </c:pt>
                <c:pt idx="2">
                  <c:v>6.91</c:v>
                </c:pt>
                <c:pt idx="3">
                  <c:v>7.9899999999999993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B0-4C2B-85AC-FB40D0231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91168"/>
        <c:axId val="1"/>
      </c:lineChart>
      <c:catAx>
        <c:axId val="71839116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9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911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99671506758123"/>
          <c:y val="0.129181447474775"/>
          <c:w val="0.1295079695079695"/>
          <c:h val="0.86580424851737825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P2b Virgilio (nuevo)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Graficos'!$H$40:$EY$40</c:f>
              <c:numCache>
                <c:formatCode>General</c:formatCode>
                <c:ptCount val="148"/>
                <c:pt idx="9">
                  <c:v>4.1900000000000004</c:v>
                </c:pt>
                <c:pt idx="10">
                  <c:v>4.1999999999999993</c:v>
                </c:pt>
                <c:pt idx="11">
                  <c:v>4.7200000000000006</c:v>
                </c:pt>
                <c:pt idx="34">
                  <c:v>4.33</c:v>
                </c:pt>
                <c:pt idx="35">
                  <c:v>4.29</c:v>
                </c:pt>
                <c:pt idx="36">
                  <c:v>7.42</c:v>
                </c:pt>
                <c:pt idx="37">
                  <c:v>8.1</c:v>
                </c:pt>
                <c:pt idx="41">
                  <c:v>8.73</c:v>
                </c:pt>
                <c:pt idx="56" formatCode="0.00">
                  <c:v>2</c:v>
                </c:pt>
                <c:pt idx="58" formatCode="0.00">
                  <c:v>3.02</c:v>
                </c:pt>
                <c:pt idx="64">
                  <c:v>6.9</c:v>
                </c:pt>
                <c:pt idx="80">
                  <c:v>6.0100000000000007</c:v>
                </c:pt>
                <c:pt idx="91">
                  <c:v>3.8299999999999996</c:v>
                </c:pt>
                <c:pt idx="95">
                  <c:v>3.07</c:v>
                </c:pt>
                <c:pt idx="104">
                  <c:v>2.84</c:v>
                </c:pt>
                <c:pt idx="105">
                  <c:v>2.2399999999999998</c:v>
                </c:pt>
                <c:pt idx="112">
                  <c:v>5.7700000000000005</c:v>
                </c:pt>
                <c:pt idx="124">
                  <c:v>6.62</c:v>
                </c:pt>
                <c:pt idx="129">
                  <c:v>2.9699999999999998</c:v>
                </c:pt>
                <c:pt idx="133">
                  <c:v>4.7700000000000005</c:v>
                </c:pt>
                <c:pt idx="134">
                  <c:v>5.96</c:v>
                </c:pt>
                <c:pt idx="140">
                  <c:v>9.75</c:v>
                </c:pt>
                <c:pt idx="144">
                  <c:v>2.63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5E-4A2B-A6DB-76A0C110FD53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Graficos'!$H$41:$EY$41</c:f>
              <c:numCache>
                <c:formatCode>General</c:formatCode>
                <c:ptCount val="148"/>
                <c:pt idx="2">
                  <c:v>10.1</c:v>
                </c:pt>
                <c:pt idx="3">
                  <c:v>13.43</c:v>
                </c:pt>
                <c:pt idx="4">
                  <c:v>16.16</c:v>
                </c:pt>
                <c:pt idx="5">
                  <c:v>11.93</c:v>
                </c:pt>
                <c:pt idx="6">
                  <c:v>12.75</c:v>
                </c:pt>
                <c:pt idx="7">
                  <c:v>8.65</c:v>
                </c:pt>
                <c:pt idx="8">
                  <c:v>7.57</c:v>
                </c:pt>
                <c:pt idx="12">
                  <c:v>7.3400000000000007</c:v>
                </c:pt>
                <c:pt idx="13">
                  <c:v>10.66</c:v>
                </c:pt>
                <c:pt idx="15">
                  <c:v>14.5</c:v>
                </c:pt>
                <c:pt idx="16">
                  <c:v>12.55</c:v>
                </c:pt>
                <c:pt idx="17">
                  <c:v>13.700000000000001</c:v>
                </c:pt>
                <c:pt idx="18">
                  <c:v>13.34</c:v>
                </c:pt>
                <c:pt idx="19">
                  <c:v>13.790000000000001</c:v>
                </c:pt>
                <c:pt idx="20">
                  <c:v>10.23</c:v>
                </c:pt>
                <c:pt idx="21">
                  <c:v>15.500000000000002</c:v>
                </c:pt>
                <c:pt idx="22">
                  <c:v>11.75</c:v>
                </c:pt>
                <c:pt idx="24">
                  <c:v>12.8</c:v>
                </c:pt>
                <c:pt idx="25">
                  <c:v>12.99</c:v>
                </c:pt>
                <c:pt idx="26">
                  <c:v>13.56</c:v>
                </c:pt>
                <c:pt idx="27">
                  <c:v>12.950000000000001</c:v>
                </c:pt>
                <c:pt idx="28">
                  <c:v>16.36</c:v>
                </c:pt>
                <c:pt idx="29">
                  <c:v>14.860000000000001</c:v>
                </c:pt>
                <c:pt idx="30">
                  <c:v>13.33</c:v>
                </c:pt>
                <c:pt idx="31">
                  <c:v>10.1</c:v>
                </c:pt>
                <c:pt idx="32">
                  <c:v>14.34</c:v>
                </c:pt>
                <c:pt idx="33">
                  <c:v>11.96</c:v>
                </c:pt>
                <c:pt idx="38">
                  <c:v>12.32</c:v>
                </c:pt>
                <c:pt idx="39">
                  <c:v>13.16</c:v>
                </c:pt>
                <c:pt idx="40">
                  <c:v>13.610000000000001</c:v>
                </c:pt>
                <c:pt idx="42">
                  <c:v>11.3</c:v>
                </c:pt>
                <c:pt idx="43">
                  <c:v>12.98</c:v>
                </c:pt>
                <c:pt idx="44">
                  <c:v>6.8100000000000005</c:v>
                </c:pt>
                <c:pt idx="45">
                  <c:v>7.99</c:v>
                </c:pt>
                <c:pt idx="47" formatCode="0.00">
                  <c:v>7.42</c:v>
                </c:pt>
                <c:pt idx="48" formatCode="0.00">
                  <c:v>8.24</c:v>
                </c:pt>
                <c:pt idx="49" formatCode="0.00">
                  <c:v>7.4700000000000006</c:v>
                </c:pt>
                <c:pt idx="50" formatCode="0.00">
                  <c:v>6.5200000000000005</c:v>
                </c:pt>
                <c:pt idx="51" formatCode="0.00">
                  <c:v>6.3100000000000005</c:v>
                </c:pt>
                <c:pt idx="52" formatCode="0.00">
                  <c:v>6.3400000000000007</c:v>
                </c:pt>
                <c:pt idx="53" formatCode="0.00">
                  <c:v>5.5</c:v>
                </c:pt>
                <c:pt idx="54" formatCode="0.00">
                  <c:v>4.6000000000000005</c:v>
                </c:pt>
                <c:pt idx="55" formatCode="0.00">
                  <c:v>4.8400000000000007</c:v>
                </c:pt>
                <c:pt idx="59" formatCode="0.00">
                  <c:v>2.62</c:v>
                </c:pt>
                <c:pt idx="60" formatCode="0.00">
                  <c:v>3.9</c:v>
                </c:pt>
                <c:pt idx="61" formatCode="0.00">
                  <c:v>4.8000000000000007</c:v>
                </c:pt>
                <c:pt idx="62">
                  <c:v>4.9400000000000004</c:v>
                </c:pt>
                <c:pt idx="63">
                  <c:v>6.15</c:v>
                </c:pt>
                <c:pt idx="65">
                  <c:v>10.85</c:v>
                </c:pt>
                <c:pt idx="66">
                  <c:v>15.85</c:v>
                </c:pt>
                <c:pt idx="67">
                  <c:v>11.76</c:v>
                </c:pt>
                <c:pt idx="68">
                  <c:v>10.200000000000001</c:v>
                </c:pt>
                <c:pt idx="69">
                  <c:v>8.7000000000000011</c:v>
                </c:pt>
                <c:pt idx="70">
                  <c:v>6.78</c:v>
                </c:pt>
                <c:pt idx="71">
                  <c:v>8.32</c:v>
                </c:pt>
                <c:pt idx="72">
                  <c:v>9.120000000000001</c:v>
                </c:pt>
                <c:pt idx="73">
                  <c:v>12.18</c:v>
                </c:pt>
                <c:pt idx="74">
                  <c:v>17</c:v>
                </c:pt>
                <c:pt idx="75">
                  <c:v>16.119999999999997</c:v>
                </c:pt>
                <c:pt idx="76">
                  <c:v>16.22</c:v>
                </c:pt>
                <c:pt idx="77">
                  <c:v>9.870000000000001</c:v>
                </c:pt>
                <c:pt idx="78">
                  <c:v>10.08</c:v>
                </c:pt>
                <c:pt idx="79">
                  <c:v>15.930000000000001</c:v>
                </c:pt>
                <c:pt idx="81">
                  <c:v>6.9</c:v>
                </c:pt>
                <c:pt idx="82">
                  <c:v>8.48</c:v>
                </c:pt>
                <c:pt idx="83">
                  <c:v>8.49</c:v>
                </c:pt>
                <c:pt idx="84">
                  <c:v>11.950000000000001</c:v>
                </c:pt>
                <c:pt idx="85">
                  <c:v>14.110000000000001</c:v>
                </c:pt>
                <c:pt idx="86">
                  <c:v>15.799999999999999</c:v>
                </c:pt>
                <c:pt idx="87">
                  <c:v>15.92</c:v>
                </c:pt>
                <c:pt idx="88">
                  <c:v>16.059999999999999</c:v>
                </c:pt>
                <c:pt idx="89">
                  <c:v>9.8600000000000012</c:v>
                </c:pt>
                <c:pt idx="93">
                  <c:v>6.73</c:v>
                </c:pt>
                <c:pt idx="94">
                  <c:v>5.8500000000000005</c:v>
                </c:pt>
                <c:pt idx="97">
                  <c:v>8.870000000000001</c:v>
                </c:pt>
                <c:pt idx="98">
                  <c:v>12.18</c:v>
                </c:pt>
                <c:pt idx="99">
                  <c:v>15.92</c:v>
                </c:pt>
                <c:pt idx="100">
                  <c:v>15.979999999999999</c:v>
                </c:pt>
                <c:pt idx="101">
                  <c:v>15.9</c:v>
                </c:pt>
                <c:pt idx="102">
                  <c:v>14.81</c:v>
                </c:pt>
                <c:pt idx="103">
                  <c:v>11.52</c:v>
                </c:pt>
                <c:pt idx="106">
                  <c:v>8.14</c:v>
                </c:pt>
                <c:pt idx="107">
                  <c:v>8.26</c:v>
                </c:pt>
                <c:pt idx="108">
                  <c:v>12.68</c:v>
                </c:pt>
                <c:pt idx="109">
                  <c:v>11.85</c:v>
                </c:pt>
                <c:pt idx="110">
                  <c:v>11.93</c:v>
                </c:pt>
                <c:pt idx="111">
                  <c:v>14.82</c:v>
                </c:pt>
                <c:pt idx="113">
                  <c:v>9.08</c:v>
                </c:pt>
                <c:pt idx="114">
                  <c:v>7.5</c:v>
                </c:pt>
                <c:pt idx="115">
                  <c:v>8.15</c:v>
                </c:pt>
                <c:pt idx="116">
                  <c:v>6.9700000000000006</c:v>
                </c:pt>
                <c:pt idx="117">
                  <c:v>7.4</c:v>
                </c:pt>
                <c:pt idx="118">
                  <c:v>8.0400000000000009</c:v>
                </c:pt>
                <c:pt idx="120">
                  <c:v>8.7100000000000009</c:v>
                </c:pt>
                <c:pt idx="121">
                  <c:v>9.6</c:v>
                </c:pt>
                <c:pt idx="122">
                  <c:v>13.59</c:v>
                </c:pt>
                <c:pt idx="123">
                  <c:v>12.85</c:v>
                </c:pt>
                <c:pt idx="125">
                  <c:v>12.89</c:v>
                </c:pt>
                <c:pt idx="126">
                  <c:v>14.280000000000001</c:v>
                </c:pt>
                <c:pt idx="127">
                  <c:v>12.3</c:v>
                </c:pt>
                <c:pt idx="128">
                  <c:v>9.5</c:v>
                </c:pt>
                <c:pt idx="130">
                  <c:v>8.1</c:v>
                </c:pt>
                <c:pt idx="131">
                  <c:v>13.49</c:v>
                </c:pt>
                <c:pt idx="132">
                  <c:v>3.8699999999999997</c:v>
                </c:pt>
                <c:pt idx="135">
                  <c:v>8.57</c:v>
                </c:pt>
                <c:pt idx="136">
                  <c:v>9.66</c:v>
                </c:pt>
                <c:pt idx="137">
                  <c:v>6.75</c:v>
                </c:pt>
                <c:pt idx="138">
                  <c:v>7.5400000000000009</c:v>
                </c:pt>
                <c:pt idx="139">
                  <c:v>4.33</c:v>
                </c:pt>
                <c:pt idx="141">
                  <c:v>9.3800000000000008</c:v>
                </c:pt>
                <c:pt idx="142">
                  <c:v>12.1</c:v>
                </c:pt>
                <c:pt idx="143">
                  <c:v>3.78</c:v>
                </c:pt>
                <c:pt idx="145">
                  <c:v>5.87</c:v>
                </c:pt>
                <c:pt idx="146">
                  <c:v>6.91</c:v>
                </c:pt>
                <c:pt idx="147">
                  <c:v>7.3500000000000005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5E-4A2B-A6DB-76A0C110F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80352"/>
        <c:axId val="1"/>
      </c:lineChart>
      <c:catAx>
        <c:axId val="71838035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9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80352"/>
        <c:crosses val="autoZero"/>
        <c:crossBetween val="between"/>
        <c:majorUnit val="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P2b Virgilio (nuevo)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Graficos'!$H$41:$S$41</c:f>
              <c:numCache>
                <c:formatCode>General</c:formatCode>
                <c:ptCount val="12"/>
                <c:pt idx="2">
                  <c:v>10.1</c:v>
                </c:pt>
                <c:pt idx="3">
                  <c:v>13.43</c:v>
                </c:pt>
                <c:pt idx="4">
                  <c:v>16.16</c:v>
                </c:pt>
                <c:pt idx="5">
                  <c:v>11.93</c:v>
                </c:pt>
                <c:pt idx="6">
                  <c:v>12.75</c:v>
                </c:pt>
                <c:pt idx="7">
                  <c:v>8.65</c:v>
                </c:pt>
                <c:pt idx="8">
                  <c:v>7.57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D1-4ED0-A4F7-EFD648464A32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Graficos'!$T$41:$AE$41</c:f>
              <c:numCache>
                <c:formatCode>General</c:formatCode>
                <c:ptCount val="12"/>
                <c:pt idx="0">
                  <c:v>7.3400000000000007</c:v>
                </c:pt>
                <c:pt idx="1">
                  <c:v>10.66</c:v>
                </c:pt>
                <c:pt idx="3">
                  <c:v>14.5</c:v>
                </c:pt>
                <c:pt idx="4">
                  <c:v>12.55</c:v>
                </c:pt>
                <c:pt idx="5">
                  <c:v>13.700000000000001</c:v>
                </c:pt>
                <c:pt idx="6">
                  <c:v>13.34</c:v>
                </c:pt>
                <c:pt idx="7">
                  <c:v>13.790000000000001</c:v>
                </c:pt>
                <c:pt idx="8">
                  <c:v>10.23</c:v>
                </c:pt>
                <c:pt idx="9">
                  <c:v>15.500000000000002</c:v>
                </c:pt>
                <c:pt idx="10">
                  <c:v>11.75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D1-4ED0-A4F7-EFD648464A32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Graficos'!$AF$41:$AQ$41</c:f>
              <c:numCache>
                <c:formatCode>General</c:formatCode>
                <c:ptCount val="12"/>
                <c:pt idx="0">
                  <c:v>12.8</c:v>
                </c:pt>
                <c:pt idx="1">
                  <c:v>12.99</c:v>
                </c:pt>
                <c:pt idx="2">
                  <c:v>13.56</c:v>
                </c:pt>
                <c:pt idx="3">
                  <c:v>12.950000000000001</c:v>
                </c:pt>
                <c:pt idx="4">
                  <c:v>16.36</c:v>
                </c:pt>
                <c:pt idx="5">
                  <c:v>14.860000000000001</c:v>
                </c:pt>
                <c:pt idx="6">
                  <c:v>13.33</c:v>
                </c:pt>
                <c:pt idx="7">
                  <c:v>10.1</c:v>
                </c:pt>
                <c:pt idx="8">
                  <c:v>14.34</c:v>
                </c:pt>
                <c:pt idx="9">
                  <c:v>11.96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D1-4ED0-A4F7-EFD648464A32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Graficos'!$AR$41:$BC$41</c:f>
              <c:numCache>
                <c:formatCode>General</c:formatCode>
                <c:ptCount val="12"/>
                <c:pt idx="2">
                  <c:v>12.32</c:v>
                </c:pt>
                <c:pt idx="3">
                  <c:v>13.16</c:v>
                </c:pt>
                <c:pt idx="4">
                  <c:v>13.610000000000001</c:v>
                </c:pt>
                <c:pt idx="6">
                  <c:v>11.3</c:v>
                </c:pt>
                <c:pt idx="7">
                  <c:v>12.98</c:v>
                </c:pt>
                <c:pt idx="8">
                  <c:v>6.8100000000000005</c:v>
                </c:pt>
                <c:pt idx="9">
                  <c:v>7.99</c:v>
                </c:pt>
                <c:pt idx="11" formatCode="0.00">
                  <c:v>7.42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D1-4ED0-A4F7-EFD648464A32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Graficos'!$BD$41:$BO$41</c:f>
              <c:numCache>
                <c:formatCode>0.00</c:formatCode>
                <c:ptCount val="12"/>
                <c:pt idx="0">
                  <c:v>8.24</c:v>
                </c:pt>
                <c:pt idx="1">
                  <c:v>7.4700000000000006</c:v>
                </c:pt>
                <c:pt idx="2">
                  <c:v>6.5200000000000005</c:v>
                </c:pt>
                <c:pt idx="3">
                  <c:v>6.3100000000000005</c:v>
                </c:pt>
                <c:pt idx="4">
                  <c:v>6.3400000000000007</c:v>
                </c:pt>
                <c:pt idx="5">
                  <c:v>5.5</c:v>
                </c:pt>
                <c:pt idx="6">
                  <c:v>4.6000000000000005</c:v>
                </c:pt>
                <c:pt idx="7">
                  <c:v>4.8400000000000007</c:v>
                </c:pt>
                <c:pt idx="11">
                  <c:v>2.62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7D1-4ED0-A4F7-EFD648464A32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Graficos'!$BP$41:$CA$41</c:f>
              <c:numCache>
                <c:formatCode>0.00</c:formatCode>
                <c:ptCount val="12"/>
                <c:pt idx="0">
                  <c:v>3.9</c:v>
                </c:pt>
                <c:pt idx="1">
                  <c:v>4.8000000000000007</c:v>
                </c:pt>
                <c:pt idx="2" formatCode="General">
                  <c:v>4.9400000000000004</c:v>
                </c:pt>
                <c:pt idx="3" formatCode="General">
                  <c:v>6.15</c:v>
                </c:pt>
                <c:pt idx="5" formatCode="General">
                  <c:v>10.85</c:v>
                </c:pt>
                <c:pt idx="6" formatCode="General">
                  <c:v>15.85</c:v>
                </c:pt>
                <c:pt idx="7" formatCode="General">
                  <c:v>11.76</c:v>
                </c:pt>
                <c:pt idx="8" formatCode="General">
                  <c:v>10.200000000000001</c:v>
                </c:pt>
                <c:pt idx="9" formatCode="General">
                  <c:v>8.7000000000000011</c:v>
                </c:pt>
                <c:pt idx="10" formatCode="General">
                  <c:v>6.78</c:v>
                </c:pt>
                <c:pt idx="11" formatCode="General">
                  <c:v>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7D1-4ED0-A4F7-EFD648464A32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Graficos'!$CB$41:$CM$41</c:f>
              <c:numCache>
                <c:formatCode>General</c:formatCode>
                <c:ptCount val="12"/>
                <c:pt idx="0">
                  <c:v>9.120000000000001</c:v>
                </c:pt>
                <c:pt idx="1">
                  <c:v>12.18</c:v>
                </c:pt>
                <c:pt idx="2">
                  <c:v>17</c:v>
                </c:pt>
                <c:pt idx="3">
                  <c:v>16.119999999999997</c:v>
                </c:pt>
                <c:pt idx="4">
                  <c:v>16.22</c:v>
                </c:pt>
                <c:pt idx="5">
                  <c:v>9.870000000000001</c:v>
                </c:pt>
                <c:pt idx="6">
                  <c:v>10.08</c:v>
                </c:pt>
                <c:pt idx="7">
                  <c:v>15.930000000000001</c:v>
                </c:pt>
                <c:pt idx="9">
                  <c:v>6.9</c:v>
                </c:pt>
                <c:pt idx="10">
                  <c:v>8.48</c:v>
                </c:pt>
                <c:pt idx="11">
                  <c:v>8.49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7D1-4ED0-A4F7-EFD648464A32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Graficos'!$CN$41:$CY$41</c:f>
              <c:numCache>
                <c:formatCode>General</c:formatCode>
                <c:ptCount val="12"/>
                <c:pt idx="0">
                  <c:v>11.950000000000001</c:v>
                </c:pt>
                <c:pt idx="1">
                  <c:v>14.110000000000001</c:v>
                </c:pt>
                <c:pt idx="2">
                  <c:v>15.799999999999999</c:v>
                </c:pt>
                <c:pt idx="3">
                  <c:v>15.92</c:v>
                </c:pt>
                <c:pt idx="4">
                  <c:v>16.059999999999999</c:v>
                </c:pt>
                <c:pt idx="5">
                  <c:v>9.8600000000000012</c:v>
                </c:pt>
                <c:pt idx="9">
                  <c:v>6.73</c:v>
                </c:pt>
                <c:pt idx="10">
                  <c:v>5.8500000000000005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7D1-4ED0-A4F7-EFD648464A32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Graficos'!$CZ$41:$DK$41</c:f>
              <c:numCache>
                <c:formatCode>General</c:formatCode>
                <c:ptCount val="12"/>
                <c:pt idx="1">
                  <c:v>8.870000000000001</c:v>
                </c:pt>
                <c:pt idx="2">
                  <c:v>12.18</c:v>
                </c:pt>
                <c:pt idx="3">
                  <c:v>15.92</c:v>
                </c:pt>
                <c:pt idx="4">
                  <c:v>15.979999999999999</c:v>
                </c:pt>
                <c:pt idx="5">
                  <c:v>15.9</c:v>
                </c:pt>
                <c:pt idx="6">
                  <c:v>14.81</c:v>
                </c:pt>
                <c:pt idx="7">
                  <c:v>11.52</c:v>
                </c:pt>
                <c:pt idx="10">
                  <c:v>8.14</c:v>
                </c:pt>
                <c:pt idx="11">
                  <c:v>8.26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7D1-4ED0-A4F7-EFD648464A32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Graficos'!$DL$41:$DW$41</c:f>
              <c:numCache>
                <c:formatCode>General</c:formatCode>
                <c:ptCount val="12"/>
                <c:pt idx="0">
                  <c:v>12.68</c:v>
                </c:pt>
                <c:pt idx="1">
                  <c:v>11.85</c:v>
                </c:pt>
                <c:pt idx="2">
                  <c:v>11.93</c:v>
                </c:pt>
                <c:pt idx="3">
                  <c:v>14.82</c:v>
                </c:pt>
                <c:pt idx="5">
                  <c:v>9.08</c:v>
                </c:pt>
                <c:pt idx="6">
                  <c:v>7.5</c:v>
                </c:pt>
                <c:pt idx="7">
                  <c:v>8.15</c:v>
                </c:pt>
                <c:pt idx="8">
                  <c:v>6.9700000000000006</c:v>
                </c:pt>
                <c:pt idx="9">
                  <c:v>7.4</c:v>
                </c:pt>
                <c:pt idx="10">
                  <c:v>8.0400000000000009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7D1-4ED0-A4F7-EFD648464A32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Graficos'!$DX$41:$EI$41</c:f>
              <c:numCache>
                <c:formatCode>General</c:formatCode>
                <c:ptCount val="12"/>
                <c:pt idx="0">
                  <c:v>8.7100000000000009</c:v>
                </c:pt>
                <c:pt idx="1">
                  <c:v>9.6</c:v>
                </c:pt>
                <c:pt idx="2">
                  <c:v>13.59</c:v>
                </c:pt>
                <c:pt idx="3">
                  <c:v>12.85</c:v>
                </c:pt>
                <c:pt idx="5">
                  <c:v>12.89</c:v>
                </c:pt>
                <c:pt idx="6">
                  <c:v>14.280000000000001</c:v>
                </c:pt>
                <c:pt idx="7">
                  <c:v>12.3</c:v>
                </c:pt>
                <c:pt idx="8">
                  <c:v>9.5</c:v>
                </c:pt>
                <c:pt idx="10">
                  <c:v>8.1</c:v>
                </c:pt>
                <c:pt idx="11">
                  <c:v>13.49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1C-47E4-A341-08CA6C63C53C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Graficos'!$EJ$41:$EU$41</c:f>
              <c:numCache>
                <c:formatCode>General</c:formatCode>
                <c:ptCount val="12"/>
                <c:pt idx="0">
                  <c:v>3.8699999999999997</c:v>
                </c:pt>
                <c:pt idx="3">
                  <c:v>8.57</c:v>
                </c:pt>
                <c:pt idx="4">
                  <c:v>9.66</c:v>
                </c:pt>
                <c:pt idx="5">
                  <c:v>6.75</c:v>
                </c:pt>
                <c:pt idx="6">
                  <c:v>7.5400000000000009</c:v>
                </c:pt>
                <c:pt idx="7">
                  <c:v>4.33</c:v>
                </c:pt>
                <c:pt idx="9">
                  <c:v>9.3800000000000008</c:v>
                </c:pt>
                <c:pt idx="10">
                  <c:v>12.1</c:v>
                </c:pt>
                <c:pt idx="11">
                  <c:v>3.78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CB-4994-B680-FC00491C2187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Graficos'!$EV$41:$FG$41</c:f>
              <c:numCache>
                <c:formatCode>General</c:formatCode>
                <c:ptCount val="12"/>
                <c:pt idx="1">
                  <c:v>5.87</c:v>
                </c:pt>
                <c:pt idx="2">
                  <c:v>6.91</c:v>
                </c:pt>
                <c:pt idx="3">
                  <c:v>7.3500000000000005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86-42BA-82D0-2A10A8C52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72864"/>
        <c:axId val="1"/>
      </c:lineChart>
      <c:catAx>
        <c:axId val="71837286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9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7286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14597701149425288"/>
          <c:w val="0.12977777777777777"/>
          <c:h val="0.8398302108788126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P3 Papaturro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Graficos'!$H$42:$EY$42</c:f>
              <c:numCache>
                <c:formatCode>General</c:formatCode>
                <c:ptCount val="148"/>
                <c:pt idx="1">
                  <c:v>4.5100000000000007</c:v>
                </c:pt>
                <c:pt idx="27">
                  <c:v>6.11</c:v>
                </c:pt>
                <c:pt idx="34">
                  <c:v>12.72</c:v>
                </c:pt>
                <c:pt idx="41">
                  <c:v>8.02</c:v>
                </c:pt>
                <c:pt idx="64">
                  <c:v>5.75</c:v>
                </c:pt>
                <c:pt idx="68">
                  <c:v>5.6300000000000008</c:v>
                </c:pt>
                <c:pt idx="80">
                  <c:v>4.75</c:v>
                </c:pt>
                <c:pt idx="91">
                  <c:v>2.9899999999999998</c:v>
                </c:pt>
                <c:pt idx="94">
                  <c:v>1.83</c:v>
                </c:pt>
                <c:pt idx="95">
                  <c:v>2.62</c:v>
                </c:pt>
                <c:pt idx="96">
                  <c:v>2.9299999999999997</c:v>
                </c:pt>
                <c:pt idx="112">
                  <c:v>5.6300000000000008</c:v>
                </c:pt>
                <c:pt idx="113">
                  <c:v>2.8</c:v>
                </c:pt>
                <c:pt idx="114">
                  <c:v>2.2399999999999998</c:v>
                </c:pt>
                <c:pt idx="115">
                  <c:v>2.96</c:v>
                </c:pt>
                <c:pt idx="117">
                  <c:v>6.07</c:v>
                </c:pt>
                <c:pt idx="118">
                  <c:v>2.42</c:v>
                </c:pt>
                <c:pt idx="119">
                  <c:v>3.65</c:v>
                </c:pt>
                <c:pt idx="125">
                  <c:v>4.75</c:v>
                </c:pt>
                <c:pt idx="126">
                  <c:v>4.9700000000000006</c:v>
                </c:pt>
                <c:pt idx="127">
                  <c:v>4.28</c:v>
                </c:pt>
                <c:pt idx="128">
                  <c:v>3.02</c:v>
                </c:pt>
                <c:pt idx="129">
                  <c:v>2.2799999999999998</c:v>
                </c:pt>
                <c:pt idx="130">
                  <c:v>2.34</c:v>
                </c:pt>
                <c:pt idx="131">
                  <c:v>2.6</c:v>
                </c:pt>
                <c:pt idx="132">
                  <c:v>2.9099999999999997</c:v>
                </c:pt>
                <c:pt idx="133">
                  <c:v>3.3000000000000003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0C-439E-B76E-DD108459DF59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Graficos'!$H$43:$EY$43</c:f>
              <c:numCache>
                <c:formatCode>General</c:formatCode>
                <c:ptCount val="148"/>
                <c:pt idx="0">
                  <c:v>11.32</c:v>
                </c:pt>
                <c:pt idx="2">
                  <c:v>11.65</c:v>
                </c:pt>
                <c:pt idx="3">
                  <c:v>12.71</c:v>
                </c:pt>
                <c:pt idx="4">
                  <c:v>13.65</c:v>
                </c:pt>
                <c:pt idx="5">
                  <c:v>12.450000000000001</c:v>
                </c:pt>
                <c:pt idx="6">
                  <c:v>11.8</c:v>
                </c:pt>
                <c:pt idx="7">
                  <c:v>9.2100000000000009</c:v>
                </c:pt>
                <c:pt idx="8">
                  <c:v>8.370000000000001</c:v>
                </c:pt>
                <c:pt idx="9">
                  <c:v>8.7100000000000009</c:v>
                </c:pt>
                <c:pt idx="10">
                  <c:v>8.98</c:v>
                </c:pt>
                <c:pt idx="11">
                  <c:v>9.91</c:v>
                </c:pt>
                <c:pt idx="12">
                  <c:v>10.290000000000001</c:v>
                </c:pt>
                <c:pt idx="13">
                  <c:v>11.620000000000001</c:v>
                </c:pt>
                <c:pt idx="15">
                  <c:v>14.07</c:v>
                </c:pt>
                <c:pt idx="16">
                  <c:v>16.579999999999998</c:v>
                </c:pt>
                <c:pt idx="17">
                  <c:v>20.689999999999998</c:v>
                </c:pt>
                <c:pt idx="18">
                  <c:v>24.16</c:v>
                </c:pt>
                <c:pt idx="19">
                  <c:v>30.189999999999998</c:v>
                </c:pt>
                <c:pt idx="20">
                  <c:v>19.229999999999997</c:v>
                </c:pt>
                <c:pt idx="21">
                  <c:v>11.6</c:v>
                </c:pt>
                <c:pt idx="22">
                  <c:v>10.48</c:v>
                </c:pt>
                <c:pt idx="24">
                  <c:v>12.370000000000001</c:v>
                </c:pt>
                <c:pt idx="25">
                  <c:v>13.030000000000001</c:v>
                </c:pt>
                <c:pt idx="26">
                  <c:v>13.83</c:v>
                </c:pt>
                <c:pt idx="28">
                  <c:v>29.09</c:v>
                </c:pt>
                <c:pt idx="29">
                  <c:v>30.07</c:v>
                </c:pt>
                <c:pt idx="30">
                  <c:v>29.02</c:v>
                </c:pt>
                <c:pt idx="31">
                  <c:v>29.029999999999998</c:v>
                </c:pt>
                <c:pt idx="32">
                  <c:v>14.22</c:v>
                </c:pt>
                <c:pt idx="33">
                  <c:v>13.54</c:v>
                </c:pt>
                <c:pt idx="35">
                  <c:v>12.53</c:v>
                </c:pt>
                <c:pt idx="36">
                  <c:v>13.200000000000001</c:v>
                </c:pt>
                <c:pt idx="37">
                  <c:v>14.31</c:v>
                </c:pt>
                <c:pt idx="38">
                  <c:v>24.38</c:v>
                </c:pt>
                <c:pt idx="39">
                  <c:v>29.02</c:v>
                </c:pt>
                <c:pt idx="40">
                  <c:v>29.009999999999998</c:v>
                </c:pt>
                <c:pt idx="42">
                  <c:v>19.149999999999999</c:v>
                </c:pt>
                <c:pt idx="43">
                  <c:v>19.709999999999997</c:v>
                </c:pt>
                <c:pt idx="44">
                  <c:v>9.94</c:v>
                </c:pt>
                <c:pt idx="45">
                  <c:v>9.120000000000001</c:v>
                </c:pt>
                <c:pt idx="47" formatCode="0.00">
                  <c:v>8.5</c:v>
                </c:pt>
                <c:pt idx="48" formatCode="0.00">
                  <c:v>9.4749999999999996</c:v>
                </c:pt>
                <c:pt idx="49" formatCode="0.00">
                  <c:v>10.32</c:v>
                </c:pt>
                <c:pt idx="50" formatCode="0.00">
                  <c:v>11.47</c:v>
                </c:pt>
                <c:pt idx="51" formatCode="0.00">
                  <c:v>12.55</c:v>
                </c:pt>
                <c:pt idx="52" formatCode="0.00">
                  <c:v>13.15</c:v>
                </c:pt>
                <c:pt idx="53" formatCode="0.00">
                  <c:v>11.27</c:v>
                </c:pt>
                <c:pt idx="54" formatCode="0.00">
                  <c:v>9.5500000000000007</c:v>
                </c:pt>
                <c:pt idx="55" formatCode="0.00">
                  <c:v>8.9600000000000009</c:v>
                </c:pt>
                <c:pt idx="56" formatCode="0.00">
                  <c:v>8.06</c:v>
                </c:pt>
                <c:pt idx="58" formatCode="0.00">
                  <c:v>8.92</c:v>
                </c:pt>
                <c:pt idx="59" formatCode="0.00">
                  <c:v>9.2000000000000011</c:v>
                </c:pt>
                <c:pt idx="60" formatCode="0.00">
                  <c:v>9.7800000000000011</c:v>
                </c:pt>
                <c:pt idx="61" formatCode="0.00">
                  <c:v>10.41</c:v>
                </c:pt>
                <c:pt idx="62">
                  <c:v>11.09</c:v>
                </c:pt>
                <c:pt idx="63">
                  <c:v>12.4</c:v>
                </c:pt>
                <c:pt idx="65">
                  <c:v>12.950000000000001</c:v>
                </c:pt>
                <c:pt idx="66">
                  <c:v>13.110000000000001</c:v>
                </c:pt>
                <c:pt idx="67">
                  <c:v>14</c:v>
                </c:pt>
                <c:pt idx="69">
                  <c:v>8.6</c:v>
                </c:pt>
                <c:pt idx="70">
                  <c:v>8.89</c:v>
                </c:pt>
                <c:pt idx="71">
                  <c:v>9.9</c:v>
                </c:pt>
                <c:pt idx="72">
                  <c:v>6.8000000000000007</c:v>
                </c:pt>
                <c:pt idx="73">
                  <c:v>12.110000000000001</c:v>
                </c:pt>
                <c:pt idx="74">
                  <c:v>13.280000000000001</c:v>
                </c:pt>
                <c:pt idx="75">
                  <c:v>16.7</c:v>
                </c:pt>
                <c:pt idx="76">
                  <c:v>26.799999999999997</c:v>
                </c:pt>
                <c:pt idx="77">
                  <c:v>11.77</c:v>
                </c:pt>
                <c:pt idx="78">
                  <c:v>11.57</c:v>
                </c:pt>
                <c:pt idx="79">
                  <c:v>12.59</c:v>
                </c:pt>
                <c:pt idx="81">
                  <c:v>8.34</c:v>
                </c:pt>
                <c:pt idx="82">
                  <c:v>9.2100000000000009</c:v>
                </c:pt>
                <c:pt idx="83">
                  <c:v>9.2900000000000009</c:v>
                </c:pt>
                <c:pt idx="84">
                  <c:v>10.700000000000001</c:v>
                </c:pt>
                <c:pt idx="85">
                  <c:v>11.38</c:v>
                </c:pt>
                <c:pt idx="86">
                  <c:v>12.63</c:v>
                </c:pt>
                <c:pt idx="87">
                  <c:v>16.41</c:v>
                </c:pt>
                <c:pt idx="88">
                  <c:v>18.059999999999999</c:v>
                </c:pt>
                <c:pt idx="89">
                  <c:v>11.530000000000001</c:v>
                </c:pt>
                <c:pt idx="92">
                  <c:v>8.9799999999999986</c:v>
                </c:pt>
                <c:pt idx="93">
                  <c:v>9.09</c:v>
                </c:pt>
                <c:pt idx="97">
                  <c:v>9.7000000000000011</c:v>
                </c:pt>
                <c:pt idx="98">
                  <c:v>10.73</c:v>
                </c:pt>
                <c:pt idx="99">
                  <c:v>11.72</c:v>
                </c:pt>
                <c:pt idx="100">
                  <c:v>12.540000000000001</c:v>
                </c:pt>
                <c:pt idx="101">
                  <c:v>13.59</c:v>
                </c:pt>
                <c:pt idx="102">
                  <c:v>13.860000000000001</c:v>
                </c:pt>
                <c:pt idx="103">
                  <c:v>11.950000000000001</c:v>
                </c:pt>
                <c:pt idx="104">
                  <c:v>10.01</c:v>
                </c:pt>
                <c:pt idx="105">
                  <c:v>8.99</c:v>
                </c:pt>
                <c:pt idx="106">
                  <c:v>9.49</c:v>
                </c:pt>
                <c:pt idx="107">
                  <c:v>9.4600000000000009</c:v>
                </c:pt>
                <c:pt idx="108">
                  <c:v>11.32</c:v>
                </c:pt>
                <c:pt idx="109">
                  <c:v>11.6</c:v>
                </c:pt>
                <c:pt idx="110">
                  <c:v>12.55</c:v>
                </c:pt>
                <c:pt idx="111">
                  <c:v>13.950000000000001</c:v>
                </c:pt>
                <c:pt idx="116">
                  <c:v>5.17</c:v>
                </c:pt>
                <c:pt idx="120">
                  <c:v>8.5</c:v>
                </c:pt>
                <c:pt idx="121">
                  <c:v>9.3800000000000008</c:v>
                </c:pt>
                <c:pt idx="122">
                  <c:v>10.24</c:v>
                </c:pt>
                <c:pt idx="123">
                  <c:v>11.6</c:v>
                </c:pt>
                <c:pt idx="124">
                  <c:v>12.91</c:v>
                </c:pt>
                <c:pt idx="134">
                  <c:v>10.780000000000001</c:v>
                </c:pt>
                <c:pt idx="135">
                  <c:v>11.97</c:v>
                </c:pt>
                <c:pt idx="136">
                  <c:v>12.71</c:v>
                </c:pt>
                <c:pt idx="137">
                  <c:v>8</c:v>
                </c:pt>
                <c:pt idx="138">
                  <c:v>8.48</c:v>
                </c:pt>
                <c:pt idx="139">
                  <c:v>9.27</c:v>
                </c:pt>
                <c:pt idx="140">
                  <c:v>2.12</c:v>
                </c:pt>
                <c:pt idx="141">
                  <c:v>8.02</c:v>
                </c:pt>
                <c:pt idx="142">
                  <c:v>7.8000000000000007</c:v>
                </c:pt>
                <c:pt idx="143">
                  <c:v>8.31</c:v>
                </c:pt>
                <c:pt idx="144">
                  <c:v>8.73</c:v>
                </c:pt>
                <c:pt idx="145">
                  <c:v>10.32</c:v>
                </c:pt>
                <c:pt idx="146">
                  <c:v>11.110000000000001</c:v>
                </c:pt>
                <c:pt idx="147">
                  <c:v>11.790000000000001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0C-439E-B76E-DD108459D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78688"/>
        <c:axId val="1"/>
      </c:lineChart>
      <c:catAx>
        <c:axId val="71837868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33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78688"/>
        <c:crosses val="autoZero"/>
        <c:crossBetween val="between"/>
        <c:majorUnit val="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P3 Papaturro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Graficos'!$H$43:$S$43</c:f>
              <c:numCache>
                <c:formatCode>General</c:formatCode>
                <c:ptCount val="12"/>
                <c:pt idx="0">
                  <c:v>11.32</c:v>
                </c:pt>
                <c:pt idx="2">
                  <c:v>11.65</c:v>
                </c:pt>
                <c:pt idx="3">
                  <c:v>12.71</c:v>
                </c:pt>
                <c:pt idx="4">
                  <c:v>13.65</c:v>
                </c:pt>
                <c:pt idx="5">
                  <c:v>12.450000000000001</c:v>
                </c:pt>
                <c:pt idx="6">
                  <c:v>11.8</c:v>
                </c:pt>
                <c:pt idx="7">
                  <c:v>9.2100000000000009</c:v>
                </c:pt>
                <c:pt idx="8">
                  <c:v>8.370000000000001</c:v>
                </c:pt>
                <c:pt idx="9">
                  <c:v>8.7100000000000009</c:v>
                </c:pt>
                <c:pt idx="10">
                  <c:v>8.98</c:v>
                </c:pt>
                <c:pt idx="11">
                  <c:v>9.91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EB-4F73-BCF9-9046C9D67491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Graficos'!$T$43:$AE$43</c:f>
              <c:numCache>
                <c:formatCode>General</c:formatCode>
                <c:ptCount val="12"/>
                <c:pt idx="0">
                  <c:v>10.290000000000001</c:v>
                </c:pt>
                <c:pt idx="1">
                  <c:v>11.620000000000001</c:v>
                </c:pt>
                <c:pt idx="3">
                  <c:v>14.07</c:v>
                </c:pt>
                <c:pt idx="4">
                  <c:v>16.579999999999998</c:v>
                </c:pt>
                <c:pt idx="5">
                  <c:v>20.689999999999998</c:v>
                </c:pt>
                <c:pt idx="6">
                  <c:v>24.16</c:v>
                </c:pt>
                <c:pt idx="7">
                  <c:v>30.189999999999998</c:v>
                </c:pt>
                <c:pt idx="8">
                  <c:v>19.229999999999997</c:v>
                </c:pt>
                <c:pt idx="9">
                  <c:v>11.6</c:v>
                </c:pt>
                <c:pt idx="10">
                  <c:v>10.48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EB-4F73-BCF9-9046C9D67491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Graficos'!$AF$43:$AQ$43</c:f>
              <c:numCache>
                <c:formatCode>General</c:formatCode>
                <c:ptCount val="12"/>
                <c:pt idx="0">
                  <c:v>12.370000000000001</c:v>
                </c:pt>
                <c:pt idx="1">
                  <c:v>13.030000000000001</c:v>
                </c:pt>
                <c:pt idx="2">
                  <c:v>13.83</c:v>
                </c:pt>
                <c:pt idx="4">
                  <c:v>29.09</c:v>
                </c:pt>
                <c:pt idx="5">
                  <c:v>30.07</c:v>
                </c:pt>
                <c:pt idx="6">
                  <c:v>29.02</c:v>
                </c:pt>
                <c:pt idx="7">
                  <c:v>29.029999999999998</c:v>
                </c:pt>
                <c:pt idx="8">
                  <c:v>14.22</c:v>
                </c:pt>
                <c:pt idx="9">
                  <c:v>13.54</c:v>
                </c:pt>
                <c:pt idx="11">
                  <c:v>12.53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EB-4F73-BCF9-9046C9D67491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Graficos'!$AR$43:$BC$43</c:f>
              <c:numCache>
                <c:formatCode>General</c:formatCode>
                <c:ptCount val="12"/>
                <c:pt idx="0">
                  <c:v>13.200000000000001</c:v>
                </c:pt>
                <c:pt idx="1">
                  <c:v>14.31</c:v>
                </c:pt>
                <c:pt idx="2">
                  <c:v>24.38</c:v>
                </c:pt>
                <c:pt idx="3">
                  <c:v>29.02</c:v>
                </c:pt>
                <c:pt idx="4">
                  <c:v>29.009999999999998</c:v>
                </c:pt>
                <c:pt idx="6">
                  <c:v>19.149999999999999</c:v>
                </c:pt>
                <c:pt idx="7">
                  <c:v>19.709999999999997</c:v>
                </c:pt>
                <c:pt idx="8">
                  <c:v>9.94</c:v>
                </c:pt>
                <c:pt idx="9">
                  <c:v>9.120000000000001</c:v>
                </c:pt>
                <c:pt idx="11" formatCode="0.00">
                  <c:v>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EB-4F73-BCF9-9046C9D67491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Graficos'!$BD$43:$BO$43</c:f>
              <c:numCache>
                <c:formatCode>0.00</c:formatCode>
                <c:ptCount val="12"/>
                <c:pt idx="0">
                  <c:v>9.4749999999999996</c:v>
                </c:pt>
                <c:pt idx="1">
                  <c:v>10.32</c:v>
                </c:pt>
                <c:pt idx="2">
                  <c:v>11.47</c:v>
                </c:pt>
                <c:pt idx="3">
                  <c:v>12.55</c:v>
                </c:pt>
                <c:pt idx="4">
                  <c:v>13.15</c:v>
                </c:pt>
                <c:pt idx="5">
                  <c:v>11.27</c:v>
                </c:pt>
                <c:pt idx="6">
                  <c:v>9.5500000000000007</c:v>
                </c:pt>
                <c:pt idx="7">
                  <c:v>8.9600000000000009</c:v>
                </c:pt>
                <c:pt idx="8">
                  <c:v>8.06</c:v>
                </c:pt>
                <c:pt idx="10">
                  <c:v>8.92</c:v>
                </c:pt>
                <c:pt idx="11">
                  <c:v>9.2000000000000011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9EB-4F73-BCF9-9046C9D67491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Graficos'!$BP$43:$CA$43</c:f>
              <c:numCache>
                <c:formatCode>0.00</c:formatCode>
                <c:ptCount val="12"/>
                <c:pt idx="0">
                  <c:v>9.7800000000000011</c:v>
                </c:pt>
                <c:pt idx="1">
                  <c:v>10.41</c:v>
                </c:pt>
                <c:pt idx="2" formatCode="General">
                  <c:v>11.09</c:v>
                </c:pt>
                <c:pt idx="3" formatCode="General">
                  <c:v>12.4</c:v>
                </c:pt>
                <c:pt idx="5" formatCode="General">
                  <c:v>12.950000000000001</c:v>
                </c:pt>
                <c:pt idx="6" formatCode="General">
                  <c:v>13.110000000000001</c:v>
                </c:pt>
                <c:pt idx="7" formatCode="General">
                  <c:v>14</c:v>
                </c:pt>
                <c:pt idx="9" formatCode="General">
                  <c:v>8.6</c:v>
                </c:pt>
                <c:pt idx="10" formatCode="General">
                  <c:v>8.89</c:v>
                </c:pt>
                <c:pt idx="11" formatCode="General">
                  <c:v>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9EB-4F73-BCF9-9046C9D67491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Graficos'!$CB$43:$CM$43</c:f>
              <c:numCache>
                <c:formatCode>General</c:formatCode>
                <c:ptCount val="12"/>
                <c:pt idx="0">
                  <c:v>6.8000000000000007</c:v>
                </c:pt>
                <c:pt idx="1">
                  <c:v>12.110000000000001</c:v>
                </c:pt>
                <c:pt idx="2">
                  <c:v>13.280000000000001</c:v>
                </c:pt>
                <c:pt idx="3">
                  <c:v>16.7</c:v>
                </c:pt>
                <c:pt idx="4">
                  <c:v>26.799999999999997</c:v>
                </c:pt>
                <c:pt idx="5">
                  <c:v>11.77</c:v>
                </c:pt>
                <c:pt idx="6">
                  <c:v>11.57</c:v>
                </c:pt>
                <c:pt idx="7">
                  <c:v>12.59</c:v>
                </c:pt>
                <c:pt idx="9">
                  <c:v>8.34</c:v>
                </c:pt>
                <c:pt idx="10">
                  <c:v>9.2100000000000009</c:v>
                </c:pt>
                <c:pt idx="11">
                  <c:v>9.2900000000000009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9EB-4F73-BCF9-9046C9D67491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Graficos'!$CN$43:$CY$43</c:f>
              <c:numCache>
                <c:formatCode>General</c:formatCode>
                <c:ptCount val="12"/>
                <c:pt idx="0">
                  <c:v>10.700000000000001</c:v>
                </c:pt>
                <c:pt idx="1">
                  <c:v>11.38</c:v>
                </c:pt>
                <c:pt idx="2">
                  <c:v>12.63</c:v>
                </c:pt>
                <c:pt idx="3">
                  <c:v>16.41</c:v>
                </c:pt>
                <c:pt idx="4">
                  <c:v>18.059999999999999</c:v>
                </c:pt>
                <c:pt idx="5">
                  <c:v>11.530000000000001</c:v>
                </c:pt>
                <c:pt idx="8">
                  <c:v>8.9799999999999986</c:v>
                </c:pt>
                <c:pt idx="9">
                  <c:v>9.09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9EB-4F73-BCF9-9046C9D67491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Graficos'!$CZ$43:$DK$43</c:f>
              <c:numCache>
                <c:formatCode>General</c:formatCode>
                <c:ptCount val="12"/>
                <c:pt idx="1">
                  <c:v>9.7000000000000011</c:v>
                </c:pt>
                <c:pt idx="2">
                  <c:v>10.73</c:v>
                </c:pt>
                <c:pt idx="3">
                  <c:v>11.72</c:v>
                </c:pt>
                <c:pt idx="4">
                  <c:v>12.540000000000001</c:v>
                </c:pt>
                <c:pt idx="5">
                  <c:v>13.59</c:v>
                </c:pt>
                <c:pt idx="6">
                  <c:v>13.860000000000001</c:v>
                </c:pt>
                <c:pt idx="7">
                  <c:v>11.950000000000001</c:v>
                </c:pt>
                <c:pt idx="8">
                  <c:v>10.01</c:v>
                </c:pt>
                <c:pt idx="9">
                  <c:v>8.99</c:v>
                </c:pt>
                <c:pt idx="10">
                  <c:v>9.49</c:v>
                </c:pt>
                <c:pt idx="11">
                  <c:v>9.4600000000000009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9EB-4F73-BCF9-9046C9D67491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Graficos'!$DL$43:$DW$43</c:f>
              <c:numCache>
                <c:formatCode>General</c:formatCode>
                <c:ptCount val="12"/>
                <c:pt idx="0">
                  <c:v>11.32</c:v>
                </c:pt>
                <c:pt idx="1">
                  <c:v>11.6</c:v>
                </c:pt>
                <c:pt idx="2">
                  <c:v>12.55</c:v>
                </c:pt>
                <c:pt idx="3">
                  <c:v>13.950000000000001</c:v>
                </c:pt>
                <c:pt idx="8">
                  <c:v>5.17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9EB-4F73-BCF9-9046C9D67491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Graficos'!$DX$43:$EI$43</c:f>
              <c:numCache>
                <c:formatCode>General</c:formatCode>
                <c:ptCount val="12"/>
                <c:pt idx="0">
                  <c:v>8.5</c:v>
                </c:pt>
                <c:pt idx="1">
                  <c:v>9.3800000000000008</c:v>
                </c:pt>
                <c:pt idx="2">
                  <c:v>10.24</c:v>
                </c:pt>
                <c:pt idx="3">
                  <c:v>11.6</c:v>
                </c:pt>
                <c:pt idx="4">
                  <c:v>12.91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05-4964-A95B-D7191E4BB4F8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Graficos'!$EJ$43:$EU$43</c:f>
              <c:numCache>
                <c:formatCode>General</c:formatCode>
                <c:ptCount val="12"/>
                <c:pt idx="2">
                  <c:v>10.780000000000001</c:v>
                </c:pt>
                <c:pt idx="3">
                  <c:v>11.97</c:v>
                </c:pt>
                <c:pt idx="4">
                  <c:v>12.71</c:v>
                </c:pt>
                <c:pt idx="5">
                  <c:v>8</c:v>
                </c:pt>
                <c:pt idx="6">
                  <c:v>8.48</c:v>
                </c:pt>
                <c:pt idx="7">
                  <c:v>9.27</c:v>
                </c:pt>
                <c:pt idx="8">
                  <c:v>2.12</c:v>
                </c:pt>
                <c:pt idx="9">
                  <c:v>8.02</c:v>
                </c:pt>
                <c:pt idx="10">
                  <c:v>7.8000000000000007</c:v>
                </c:pt>
                <c:pt idx="11">
                  <c:v>8.31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1B-4C74-8AA3-2BA30B9D82E8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Graficos'!$EV$43:$FG$43</c:f>
              <c:numCache>
                <c:formatCode>General</c:formatCode>
                <c:ptCount val="12"/>
                <c:pt idx="0">
                  <c:v>8.73</c:v>
                </c:pt>
                <c:pt idx="1">
                  <c:v>10.32</c:v>
                </c:pt>
                <c:pt idx="2">
                  <c:v>11.110000000000001</c:v>
                </c:pt>
                <c:pt idx="3">
                  <c:v>11.790000000000001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A5-40AA-A986-67CDADF55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81184"/>
        <c:axId val="1"/>
      </c:lineChart>
      <c:catAx>
        <c:axId val="71838118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33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81184"/>
        <c:crosses val="autoZero"/>
        <c:crossBetween val="between"/>
        <c:majorUnit val="3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14302227792460195"/>
          <c:w val="0.12977777777777777"/>
          <c:h val="0.8427361977676666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P4 Pochote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Graficos'!$H$44:$EY$44</c:f>
              <c:numCache>
                <c:formatCode>General</c:formatCode>
                <c:ptCount val="148"/>
                <c:pt idx="1">
                  <c:v>5.1099999999999994</c:v>
                </c:pt>
                <c:pt idx="18">
                  <c:v>10.41</c:v>
                </c:pt>
                <c:pt idx="19">
                  <c:v>10.260000000000002</c:v>
                </c:pt>
                <c:pt idx="25">
                  <c:v>6.4799999999999995</c:v>
                </c:pt>
                <c:pt idx="26">
                  <c:v>7.1</c:v>
                </c:pt>
                <c:pt idx="29">
                  <c:v>8.870000000000001</c:v>
                </c:pt>
                <c:pt idx="30">
                  <c:v>9.14</c:v>
                </c:pt>
                <c:pt idx="31">
                  <c:v>9.41</c:v>
                </c:pt>
                <c:pt idx="32">
                  <c:v>9.32</c:v>
                </c:pt>
                <c:pt idx="33">
                  <c:v>7.77</c:v>
                </c:pt>
                <c:pt idx="34">
                  <c:v>5.61</c:v>
                </c:pt>
                <c:pt idx="35">
                  <c:v>4.74</c:v>
                </c:pt>
                <c:pt idx="41">
                  <c:v>9.1800000000000015</c:v>
                </c:pt>
                <c:pt idx="50" formatCode="0.00">
                  <c:v>8.99</c:v>
                </c:pt>
                <c:pt idx="52" formatCode="0.00">
                  <c:v>8.48</c:v>
                </c:pt>
                <c:pt idx="56" formatCode="0.00">
                  <c:v>2.75</c:v>
                </c:pt>
                <c:pt idx="57" formatCode="0.00">
                  <c:v>4.5199999999999996</c:v>
                </c:pt>
                <c:pt idx="59" formatCode="0.00">
                  <c:v>7.47</c:v>
                </c:pt>
                <c:pt idx="64">
                  <c:v>8.9600000000000009</c:v>
                </c:pt>
                <c:pt idx="81">
                  <c:v>2.8899999999999997</c:v>
                </c:pt>
                <c:pt idx="82">
                  <c:v>3</c:v>
                </c:pt>
                <c:pt idx="83">
                  <c:v>3.29</c:v>
                </c:pt>
                <c:pt idx="84">
                  <c:v>4.21</c:v>
                </c:pt>
                <c:pt idx="85">
                  <c:v>5.38</c:v>
                </c:pt>
                <c:pt idx="86">
                  <c:v>6.35</c:v>
                </c:pt>
                <c:pt idx="87">
                  <c:v>6.41</c:v>
                </c:pt>
                <c:pt idx="88">
                  <c:v>7.62</c:v>
                </c:pt>
                <c:pt idx="89">
                  <c:v>6.43</c:v>
                </c:pt>
                <c:pt idx="90">
                  <c:v>5.33</c:v>
                </c:pt>
                <c:pt idx="91">
                  <c:v>3.7</c:v>
                </c:pt>
                <c:pt idx="92">
                  <c:v>2.3599999999999985</c:v>
                </c:pt>
                <c:pt idx="93">
                  <c:v>2.3299999999999996</c:v>
                </c:pt>
                <c:pt idx="94">
                  <c:v>8.4500000000000011</c:v>
                </c:pt>
                <c:pt idx="95">
                  <c:v>2.6999999999999997</c:v>
                </c:pt>
                <c:pt idx="96">
                  <c:v>3.5699999999999994</c:v>
                </c:pt>
                <c:pt idx="97">
                  <c:v>4.3099999999999996</c:v>
                </c:pt>
                <c:pt idx="98">
                  <c:v>4.9799999999999995</c:v>
                </c:pt>
                <c:pt idx="99">
                  <c:v>5.6099999999999994</c:v>
                </c:pt>
                <c:pt idx="100">
                  <c:v>5.7299999999999995</c:v>
                </c:pt>
                <c:pt idx="101">
                  <c:v>5.9799999999999995</c:v>
                </c:pt>
                <c:pt idx="102">
                  <c:v>5.92</c:v>
                </c:pt>
                <c:pt idx="103">
                  <c:v>6.0699999999999994</c:v>
                </c:pt>
                <c:pt idx="104">
                  <c:v>3.42</c:v>
                </c:pt>
                <c:pt idx="105">
                  <c:v>5.39</c:v>
                </c:pt>
                <c:pt idx="106">
                  <c:v>5.43</c:v>
                </c:pt>
                <c:pt idx="107">
                  <c:v>3.3099999999999996</c:v>
                </c:pt>
                <c:pt idx="108">
                  <c:v>4.1099999999999994</c:v>
                </c:pt>
                <c:pt idx="109">
                  <c:v>4.67</c:v>
                </c:pt>
                <c:pt idx="110">
                  <c:v>4.93</c:v>
                </c:pt>
                <c:pt idx="111">
                  <c:v>6.05</c:v>
                </c:pt>
                <c:pt idx="112">
                  <c:v>6.16</c:v>
                </c:pt>
                <c:pt idx="113">
                  <c:v>3.32</c:v>
                </c:pt>
                <c:pt idx="114">
                  <c:v>4.3499999999999996</c:v>
                </c:pt>
                <c:pt idx="115">
                  <c:v>5.45</c:v>
                </c:pt>
                <c:pt idx="116">
                  <c:v>2.2999999999999998</c:v>
                </c:pt>
                <c:pt idx="117">
                  <c:v>2.7399999999999998</c:v>
                </c:pt>
                <c:pt idx="118">
                  <c:v>2.61</c:v>
                </c:pt>
                <c:pt idx="119">
                  <c:v>2.71</c:v>
                </c:pt>
                <c:pt idx="120">
                  <c:v>4.5199999999999996</c:v>
                </c:pt>
                <c:pt idx="121">
                  <c:v>3.8499999999999996</c:v>
                </c:pt>
                <c:pt idx="123">
                  <c:v>4.93</c:v>
                </c:pt>
                <c:pt idx="124">
                  <c:v>5.53</c:v>
                </c:pt>
                <c:pt idx="125">
                  <c:v>5.6099999999999994</c:v>
                </c:pt>
                <c:pt idx="126">
                  <c:v>5.84</c:v>
                </c:pt>
                <c:pt idx="127">
                  <c:v>5.6</c:v>
                </c:pt>
                <c:pt idx="128">
                  <c:v>3.95</c:v>
                </c:pt>
                <c:pt idx="129">
                  <c:v>5.0199999999999996</c:v>
                </c:pt>
                <c:pt idx="130">
                  <c:v>2.48</c:v>
                </c:pt>
                <c:pt idx="131">
                  <c:v>2.9099999999999997</c:v>
                </c:pt>
                <c:pt idx="132">
                  <c:v>3.63</c:v>
                </c:pt>
                <c:pt idx="133">
                  <c:v>4.38</c:v>
                </c:pt>
                <c:pt idx="134">
                  <c:v>4.53</c:v>
                </c:pt>
                <c:pt idx="135">
                  <c:v>6.63</c:v>
                </c:pt>
                <c:pt idx="136">
                  <c:v>7.1499999999999995</c:v>
                </c:pt>
                <c:pt idx="137">
                  <c:v>3.4699999999999998</c:v>
                </c:pt>
                <c:pt idx="138">
                  <c:v>2.42</c:v>
                </c:pt>
                <c:pt idx="139">
                  <c:v>4.75</c:v>
                </c:pt>
                <c:pt idx="140">
                  <c:v>4.6499999999999995</c:v>
                </c:pt>
                <c:pt idx="141">
                  <c:v>2.78</c:v>
                </c:pt>
                <c:pt idx="142">
                  <c:v>2.3499999999999996</c:v>
                </c:pt>
                <c:pt idx="143">
                  <c:v>3.04</c:v>
                </c:pt>
                <c:pt idx="144">
                  <c:v>4.16</c:v>
                </c:pt>
                <c:pt idx="145">
                  <c:v>4.01</c:v>
                </c:pt>
                <c:pt idx="146">
                  <c:v>5.1499999999999995</c:v>
                </c:pt>
                <c:pt idx="147">
                  <c:v>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0B-4F64-B745-BB45F71BA9A0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Graficos'!$H$45:$EY$45</c:f>
              <c:numCache>
                <c:formatCode>General</c:formatCode>
                <c:ptCount val="148"/>
                <c:pt idx="0">
                  <c:v>5.05</c:v>
                </c:pt>
                <c:pt idx="2">
                  <c:v>13.280000000000001</c:v>
                </c:pt>
                <c:pt idx="3">
                  <c:v>13.08</c:v>
                </c:pt>
                <c:pt idx="4">
                  <c:v>14.350000000000001</c:v>
                </c:pt>
                <c:pt idx="7">
                  <c:v>12.770000000000001</c:v>
                </c:pt>
                <c:pt idx="8">
                  <c:v>6.1899999999999995</c:v>
                </c:pt>
                <c:pt idx="9">
                  <c:v>5.01</c:v>
                </c:pt>
                <c:pt idx="10">
                  <c:v>4.47</c:v>
                </c:pt>
                <c:pt idx="11">
                  <c:v>4.3999999999999995</c:v>
                </c:pt>
                <c:pt idx="12">
                  <c:v>11.780000000000001</c:v>
                </c:pt>
                <c:pt idx="13">
                  <c:v>12.98</c:v>
                </c:pt>
                <c:pt idx="15">
                  <c:v>18.45</c:v>
                </c:pt>
                <c:pt idx="16">
                  <c:v>13.17</c:v>
                </c:pt>
                <c:pt idx="27">
                  <c:v>12.75</c:v>
                </c:pt>
                <c:pt idx="28">
                  <c:v>12.01</c:v>
                </c:pt>
                <c:pt idx="36">
                  <c:v>13.33</c:v>
                </c:pt>
                <c:pt idx="37">
                  <c:v>13.350000000000001</c:v>
                </c:pt>
                <c:pt idx="38">
                  <c:v>10.020000000000001</c:v>
                </c:pt>
                <c:pt idx="39">
                  <c:v>10.47</c:v>
                </c:pt>
                <c:pt idx="40">
                  <c:v>10.790000000000001</c:v>
                </c:pt>
                <c:pt idx="42">
                  <c:v>12.57</c:v>
                </c:pt>
                <c:pt idx="43">
                  <c:v>12.950000000000001</c:v>
                </c:pt>
                <c:pt idx="44">
                  <c:v>6.63</c:v>
                </c:pt>
                <c:pt idx="45">
                  <c:v>4.54</c:v>
                </c:pt>
                <c:pt idx="47" formatCode="0.00">
                  <c:v>3.6099999999999994</c:v>
                </c:pt>
                <c:pt idx="48" formatCode="0.00">
                  <c:v>4.2</c:v>
                </c:pt>
                <c:pt idx="49" formatCode="0.00">
                  <c:v>7.4799999999999995</c:v>
                </c:pt>
                <c:pt idx="51" formatCode="0.00">
                  <c:v>12.010000000000002</c:v>
                </c:pt>
                <c:pt idx="54" formatCode="0.00">
                  <c:v>4.05</c:v>
                </c:pt>
                <c:pt idx="55" formatCode="0.00">
                  <c:v>5.01</c:v>
                </c:pt>
                <c:pt idx="60" formatCode="0.00">
                  <c:v>5.56</c:v>
                </c:pt>
                <c:pt idx="61" formatCode="0.00">
                  <c:v>9.1100000000000012</c:v>
                </c:pt>
                <c:pt idx="62">
                  <c:v>11.030000000000001</c:v>
                </c:pt>
                <c:pt idx="63">
                  <c:v>10.850000000000001</c:v>
                </c:pt>
                <c:pt idx="65">
                  <c:v>12.9</c:v>
                </c:pt>
                <c:pt idx="66">
                  <c:v>12.92</c:v>
                </c:pt>
                <c:pt idx="67">
                  <c:v>12.950000000000001</c:v>
                </c:pt>
                <c:pt idx="68">
                  <c:v>12.96</c:v>
                </c:pt>
                <c:pt idx="69">
                  <c:v>4.83</c:v>
                </c:pt>
                <c:pt idx="70">
                  <c:v>6.95</c:v>
                </c:pt>
                <c:pt idx="71">
                  <c:v>4.7</c:v>
                </c:pt>
                <c:pt idx="72">
                  <c:v>11.05</c:v>
                </c:pt>
                <c:pt idx="73">
                  <c:v>12.88</c:v>
                </c:pt>
                <c:pt idx="74">
                  <c:v>13.020000000000001</c:v>
                </c:pt>
                <c:pt idx="76">
                  <c:v>12.690000000000001</c:v>
                </c:pt>
                <c:pt idx="77">
                  <c:v>10.09</c:v>
                </c:pt>
                <c:pt idx="78">
                  <c:v>7.04</c:v>
                </c:pt>
                <c:pt idx="79">
                  <c:v>12.58</c:v>
                </c:pt>
                <c:pt idx="80">
                  <c:v>12.9</c:v>
                </c:pt>
                <c:pt idx="122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0B-4F64-B745-BB45F71BA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94912"/>
        <c:axId val="1"/>
      </c:lineChart>
      <c:catAx>
        <c:axId val="71839491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20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949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P4 Pochote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Graficos'!$H$44:$S$44</c:f>
              <c:numCache>
                <c:formatCode>General</c:formatCode>
                <c:ptCount val="12"/>
                <c:pt idx="1">
                  <c:v>5.1099999999999994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13-4DA3-B64C-A690583D25E8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Graficos'!$T$44:$AE$44</c:f>
              <c:numCache>
                <c:formatCode>General</c:formatCode>
                <c:ptCount val="12"/>
                <c:pt idx="6">
                  <c:v>10.41</c:v>
                </c:pt>
                <c:pt idx="7">
                  <c:v>10.260000000000002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13-4DA3-B64C-A690583D25E8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Graficos'!$AF$44:$AQ$44</c:f>
              <c:numCache>
                <c:formatCode>General</c:formatCode>
                <c:ptCount val="12"/>
                <c:pt idx="1">
                  <c:v>6.4799999999999995</c:v>
                </c:pt>
                <c:pt idx="2">
                  <c:v>7.1</c:v>
                </c:pt>
                <c:pt idx="5">
                  <c:v>8.870000000000001</c:v>
                </c:pt>
                <c:pt idx="6">
                  <c:v>9.14</c:v>
                </c:pt>
                <c:pt idx="7">
                  <c:v>9.41</c:v>
                </c:pt>
                <c:pt idx="8">
                  <c:v>9.32</c:v>
                </c:pt>
                <c:pt idx="9">
                  <c:v>7.77</c:v>
                </c:pt>
                <c:pt idx="10">
                  <c:v>5.61</c:v>
                </c:pt>
                <c:pt idx="11">
                  <c:v>4.74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13-4DA3-B64C-A690583D25E8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Graficos'!$AR$44:$BC$44</c:f>
              <c:numCache>
                <c:formatCode>General</c:formatCode>
                <c:ptCount val="12"/>
                <c:pt idx="5">
                  <c:v>9.1800000000000015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13-4DA3-B64C-A690583D25E8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Graficos'!$BD$44:$BO$44</c:f>
              <c:numCache>
                <c:formatCode>General</c:formatCode>
                <c:ptCount val="12"/>
                <c:pt idx="2" formatCode="0.00">
                  <c:v>8.99</c:v>
                </c:pt>
                <c:pt idx="4" formatCode="0.00">
                  <c:v>8.48</c:v>
                </c:pt>
                <c:pt idx="8" formatCode="0.00">
                  <c:v>2.75</c:v>
                </c:pt>
                <c:pt idx="9" formatCode="0.00">
                  <c:v>4.5199999999999996</c:v>
                </c:pt>
                <c:pt idx="11" formatCode="0.00">
                  <c:v>7.47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13-4DA3-B64C-A690583D25E8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Graficos'!$BP$44:$BU$44</c:f>
              <c:numCache>
                <c:formatCode>General</c:formatCode>
                <c:ptCount val="6"/>
                <c:pt idx="4">
                  <c:v>8.9600000000000009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13-4DA3-B64C-A690583D25E8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Graficos'!$CB$44:$CM$44</c:f>
              <c:numCache>
                <c:formatCode>General</c:formatCode>
                <c:ptCount val="12"/>
                <c:pt idx="9">
                  <c:v>2.8899999999999997</c:v>
                </c:pt>
                <c:pt idx="10">
                  <c:v>3</c:v>
                </c:pt>
                <c:pt idx="11">
                  <c:v>3.29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13-4DA3-B64C-A690583D25E8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Graficos'!$CN$44:$CY$44</c:f>
              <c:numCache>
                <c:formatCode>General</c:formatCode>
                <c:ptCount val="12"/>
                <c:pt idx="0">
                  <c:v>4.21</c:v>
                </c:pt>
                <c:pt idx="1">
                  <c:v>5.38</c:v>
                </c:pt>
                <c:pt idx="2">
                  <c:v>6.35</c:v>
                </c:pt>
                <c:pt idx="3">
                  <c:v>6.41</c:v>
                </c:pt>
                <c:pt idx="4">
                  <c:v>7.62</c:v>
                </c:pt>
                <c:pt idx="5">
                  <c:v>6.43</c:v>
                </c:pt>
                <c:pt idx="6">
                  <c:v>5.33</c:v>
                </c:pt>
                <c:pt idx="7">
                  <c:v>3.7</c:v>
                </c:pt>
                <c:pt idx="8">
                  <c:v>2.3599999999999985</c:v>
                </c:pt>
                <c:pt idx="9">
                  <c:v>2.3299999999999996</c:v>
                </c:pt>
                <c:pt idx="10">
                  <c:v>8.4500000000000011</c:v>
                </c:pt>
                <c:pt idx="11">
                  <c:v>2.6999999999999997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13-4DA3-B64C-A690583D25E8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Graficos'!$CZ$44</c:f>
              <c:numCache>
                <c:formatCode>General</c:formatCode>
                <c:ptCount val="1"/>
                <c:pt idx="0">
                  <c:v>3.5699999999999994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813-4DA3-B64C-A690583D25E8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Graficos'!$DL$44:$DW$44</c:f>
              <c:numCache>
                <c:formatCode>General</c:formatCode>
                <c:ptCount val="12"/>
                <c:pt idx="0">
                  <c:v>4.1099999999999994</c:v>
                </c:pt>
                <c:pt idx="1">
                  <c:v>4.67</c:v>
                </c:pt>
                <c:pt idx="2">
                  <c:v>4.93</c:v>
                </c:pt>
                <c:pt idx="3">
                  <c:v>6.05</c:v>
                </c:pt>
                <c:pt idx="4">
                  <c:v>6.16</c:v>
                </c:pt>
                <c:pt idx="5">
                  <c:v>3.32</c:v>
                </c:pt>
                <c:pt idx="6">
                  <c:v>4.3499999999999996</c:v>
                </c:pt>
                <c:pt idx="7">
                  <c:v>5.45</c:v>
                </c:pt>
                <c:pt idx="8">
                  <c:v>2.2999999999999998</c:v>
                </c:pt>
                <c:pt idx="9">
                  <c:v>2.7399999999999998</c:v>
                </c:pt>
                <c:pt idx="10">
                  <c:v>2.61</c:v>
                </c:pt>
                <c:pt idx="11">
                  <c:v>2.71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813-4DA3-B64C-A690583D25E8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Graficos'!$DX$44:$EI$44</c:f>
              <c:numCache>
                <c:formatCode>General</c:formatCode>
                <c:ptCount val="12"/>
                <c:pt idx="0">
                  <c:v>4.5199999999999996</c:v>
                </c:pt>
                <c:pt idx="1">
                  <c:v>3.8499999999999996</c:v>
                </c:pt>
                <c:pt idx="3">
                  <c:v>4.93</c:v>
                </c:pt>
                <c:pt idx="4">
                  <c:v>5.53</c:v>
                </c:pt>
                <c:pt idx="5">
                  <c:v>5.6099999999999994</c:v>
                </c:pt>
                <c:pt idx="6">
                  <c:v>5.84</c:v>
                </c:pt>
                <c:pt idx="7">
                  <c:v>5.6</c:v>
                </c:pt>
                <c:pt idx="8">
                  <c:v>3.95</c:v>
                </c:pt>
                <c:pt idx="9">
                  <c:v>5.0199999999999996</c:v>
                </c:pt>
                <c:pt idx="10">
                  <c:v>2.48</c:v>
                </c:pt>
                <c:pt idx="11">
                  <c:v>2.9099999999999997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A7-4A32-BD19-D7DACAF23BB7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Graficos'!$EJ$44:$EU$44</c:f>
              <c:numCache>
                <c:formatCode>General</c:formatCode>
                <c:ptCount val="12"/>
                <c:pt idx="0">
                  <c:v>3.63</c:v>
                </c:pt>
                <c:pt idx="1">
                  <c:v>4.38</c:v>
                </c:pt>
                <c:pt idx="2">
                  <c:v>4.53</c:v>
                </c:pt>
                <c:pt idx="3">
                  <c:v>6.63</c:v>
                </c:pt>
                <c:pt idx="4">
                  <c:v>7.1499999999999995</c:v>
                </c:pt>
                <c:pt idx="5">
                  <c:v>3.4699999999999998</c:v>
                </c:pt>
                <c:pt idx="6">
                  <c:v>2.42</c:v>
                </c:pt>
                <c:pt idx="7">
                  <c:v>4.75</c:v>
                </c:pt>
                <c:pt idx="8">
                  <c:v>4.6499999999999995</c:v>
                </c:pt>
                <c:pt idx="9">
                  <c:v>2.78</c:v>
                </c:pt>
                <c:pt idx="10">
                  <c:v>2.3499999999999996</c:v>
                </c:pt>
                <c:pt idx="11">
                  <c:v>3.04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A9-4579-98A5-45BF940EE8BD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Graficos'!$EV$44:$FG$44</c:f>
              <c:numCache>
                <c:formatCode>General</c:formatCode>
                <c:ptCount val="12"/>
                <c:pt idx="0">
                  <c:v>4.16</c:v>
                </c:pt>
                <c:pt idx="1">
                  <c:v>4.01</c:v>
                </c:pt>
                <c:pt idx="2">
                  <c:v>5.1499999999999995</c:v>
                </c:pt>
                <c:pt idx="3">
                  <c:v>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6B-4927-98EA-86D1524ED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87008"/>
        <c:axId val="1"/>
      </c:lineChart>
      <c:catAx>
        <c:axId val="71838700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3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87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0.129181447474775"/>
          <c:w val="0.13094488188976378"/>
          <c:h val="0.77563141977495031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P4b Pochote (nuevo)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Graficos'!$H$46:$EY$46</c:f>
              <c:numCache>
                <c:formatCode>General</c:formatCode>
                <c:ptCount val="148"/>
                <c:pt idx="1">
                  <c:v>4.8899999999999997</c:v>
                </c:pt>
                <c:pt idx="8">
                  <c:v>3.7299999999999995</c:v>
                </c:pt>
                <c:pt idx="11">
                  <c:v>3.8499999999999996</c:v>
                </c:pt>
                <c:pt idx="33">
                  <c:v>8.0500000000000007</c:v>
                </c:pt>
                <c:pt idx="34">
                  <c:v>5.39</c:v>
                </c:pt>
                <c:pt idx="35">
                  <c:v>4.68</c:v>
                </c:pt>
                <c:pt idx="41">
                  <c:v>9.9300000000000015</c:v>
                </c:pt>
                <c:pt idx="49" formatCode="0.00">
                  <c:v>12.33</c:v>
                </c:pt>
                <c:pt idx="52" formatCode="0.00">
                  <c:v>16.580000000000002</c:v>
                </c:pt>
                <c:pt idx="56" formatCode="0.00">
                  <c:v>2.8899999999999997</c:v>
                </c:pt>
                <c:pt idx="57" formatCode="0.00">
                  <c:v>3</c:v>
                </c:pt>
                <c:pt idx="64">
                  <c:v>9.0500000000000007</c:v>
                </c:pt>
                <c:pt idx="77">
                  <c:v>5.13</c:v>
                </c:pt>
                <c:pt idx="78">
                  <c:v>4.71</c:v>
                </c:pt>
                <c:pt idx="79">
                  <c:v>5.97</c:v>
                </c:pt>
                <c:pt idx="80">
                  <c:v>5.3599999999999994</c:v>
                </c:pt>
                <c:pt idx="87">
                  <c:v>6.67</c:v>
                </c:pt>
                <c:pt idx="91">
                  <c:v>3.8499999999999996</c:v>
                </c:pt>
                <c:pt idx="92">
                  <c:v>2.5300000000000002</c:v>
                </c:pt>
                <c:pt idx="93">
                  <c:v>2.48</c:v>
                </c:pt>
                <c:pt idx="94">
                  <c:v>4.84</c:v>
                </c:pt>
                <c:pt idx="95">
                  <c:v>2.82</c:v>
                </c:pt>
                <c:pt idx="100">
                  <c:v>5.93</c:v>
                </c:pt>
                <c:pt idx="101">
                  <c:v>6.05</c:v>
                </c:pt>
                <c:pt idx="102">
                  <c:v>6.16</c:v>
                </c:pt>
                <c:pt idx="103">
                  <c:v>5</c:v>
                </c:pt>
                <c:pt idx="104">
                  <c:v>3.9799999999999995</c:v>
                </c:pt>
                <c:pt idx="105">
                  <c:v>4.37</c:v>
                </c:pt>
                <c:pt idx="106">
                  <c:v>4.53</c:v>
                </c:pt>
                <c:pt idx="107">
                  <c:v>3.4499999999999997</c:v>
                </c:pt>
                <c:pt idx="108">
                  <c:v>4.25</c:v>
                </c:pt>
                <c:pt idx="109">
                  <c:v>4.8499999999999996</c:v>
                </c:pt>
                <c:pt idx="110">
                  <c:v>5.25</c:v>
                </c:pt>
                <c:pt idx="111">
                  <c:v>6.27</c:v>
                </c:pt>
                <c:pt idx="112">
                  <c:v>5.99</c:v>
                </c:pt>
                <c:pt idx="113">
                  <c:v>3.4499999999999997</c:v>
                </c:pt>
                <c:pt idx="114">
                  <c:v>4.3099999999999996</c:v>
                </c:pt>
                <c:pt idx="115">
                  <c:v>4.92</c:v>
                </c:pt>
                <c:pt idx="116">
                  <c:v>2.38</c:v>
                </c:pt>
                <c:pt idx="117">
                  <c:v>2.6399999999999997</c:v>
                </c:pt>
                <c:pt idx="118">
                  <c:v>2.5799999999999996</c:v>
                </c:pt>
                <c:pt idx="119">
                  <c:v>2.9</c:v>
                </c:pt>
                <c:pt idx="120">
                  <c:v>3.5999999999999996</c:v>
                </c:pt>
                <c:pt idx="121">
                  <c:v>4.01</c:v>
                </c:pt>
                <c:pt idx="123">
                  <c:v>5.1499999999999995</c:v>
                </c:pt>
                <c:pt idx="124">
                  <c:v>5.7299999999999995</c:v>
                </c:pt>
                <c:pt idx="125">
                  <c:v>5.8</c:v>
                </c:pt>
                <c:pt idx="126">
                  <c:v>5.0599999999999996</c:v>
                </c:pt>
                <c:pt idx="127">
                  <c:v>5.6899999999999995</c:v>
                </c:pt>
                <c:pt idx="128">
                  <c:v>4.9399999999999995</c:v>
                </c:pt>
                <c:pt idx="129">
                  <c:v>4.84</c:v>
                </c:pt>
                <c:pt idx="130">
                  <c:v>5.45</c:v>
                </c:pt>
                <c:pt idx="131">
                  <c:v>3.1399999999999997</c:v>
                </c:pt>
                <c:pt idx="132">
                  <c:v>3.8099999999999996</c:v>
                </c:pt>
                <c:pt idx="133">
                  <c:v>4.5999999999999996</c:v>
                </c:pt>
                <c:pt idx="136">
                  <c:v>9.8800000000000008</c:v>
                </c:pt>
                <c:pt idx="137">
                  <c:v>5.0999999999999996</c:v>
                </c:pt>
                <c:pt idx="138">
                  <c:v>4.5999999999999996</c:v>
                </c:pt>
                <c:pt idx="145">
                  <c:v>4.2299999999999995</c:v>
                </c:pt>
                <c:pt idx="146">
                  <c:v>4.88</c:v>
                </c:pt>
                <c:pt idx="147">
                  <c:v>5.39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9C-44E8-815C-67825EB9B3B7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Graficos'!$H$47:$EY$47</c:f>
              <c:numCache>
                <c:formatCode>General</c:formatCode>
                <c:ptCount val="148"/>
                <c:pt idx="2">
                  <c:v>13.81</c:v>
                </c:pt>
                <c:pt idx="3">
                  <c:v>14.07</c:v>
                </c:pt>
                <c:pt idx="4">
                  <c:v>17.07</c:v>
                </c:pt>
                <c:pt idx="5">
                  <c:v>13.850000000000001</c:v>
                </c:pt>
                <c:pt idx="6">
                  <c:v>18.420000000000002</c:v>
                </c:pt>
                <c:pt idx="7">
                  <c:v>12.25</c:v>
                </c:pt>
                <c:pt idx="9">
                  <c:v>8.64</c:v>
                </c:pt>
                <c:pt idx="10">
                  <c:v>8.48</c:v>
                </c:pt>
                <c:pt idx="12">
                  <c:v>10.600000000000001</c:v>
                </c:pt>
                <c:pt idx="13">
                  <c:v>14.55</c:v>
                </c:pt>
                <c:pt idx="15">
                  <c:v>18.05</c:v>
                </c:pt>
                <c:pt idx="16">
                  <c:v>17.810000000000002</c:v>
                </c:pt>
                <c:pt idx="17">
                  <c:v>13.67</c:v>
                </c:pt>
                <c:pt idx="18">
                  <c:v>17.2</c:v>
                </c:pt>
                <c:pt idx="19">
                  <c:v>18.25</c:v>
                </c:pt>
                <c:pt idx="20">
                  <c:v>18.55</c:v>
                </c:pt>
                <c:pt idx="21">
                  <c:v>16.7</c:v>
                </c:pt>
                <c:pt idx="22">
                  <c:v>16.350000000000001</c:v>
                </c:pt>
                <c:pt idx="24">
                  <c:v>16.740000000000002</c:v>
                </c:pt>
                <c:pt idx="25">
                  <c:v>16.8</c:v>
                </c:pt>
                <c:pt idx="26">
                  <c:v>16.920000000000002</c:v>
                </c:pt>
                <c:pt idx="27">
                  <c:v>15.75</c:v>
                </c:pt>
                <c:pt idx="28">
                  <c:v>18.61</c:v>
                </c:pt>
                <c:pt idx="29">
                  <c:v>17.23</c:v>
                </c:pt>
                <c:pt idx="30">
                  <c:v>16.260000000000002</c:v>
                </c:pt>
                <c:pt idx="31">
                  <c:v>17.29</c:v>
                </c:pt>
                <c:pt idx="32">
                  <c:v>17.25</c:v>
                </c:pt>
                <c:pt idx="36">
                  <c:v>17</c:v>
                </c:pt>
                <c:pt idx="37">
                  <c:v>18.25</c:v>
                </c:pt>
                <c:pt idx="38">
                  <c:v>17.25</c:v>
                </c:pt>
                <c:pt idx="39">
                  <c:v>17.240000000000002</c:v>
                </c:pt>
                <c:pt idx="40">
                  <c:v>17.28</c:v>
                </c:pt>
                <c:pt idx="42">
                  <c:v>12.030000000000001</c:v>
                </c:pt>
                <c:pt idx="43">
                  <c:v>17.23</c:v>
                </c:pt>
                <c:pt idx="44">
                  <c:v>16.600000000000001</c:v>
                </c:pt>
                <c:pt idx="45">
                  <c:v>12.600000000000001</c:v>
                </c:pt>
                <c:pt idx="47">
                  <c:v>7.8</c:v>
                </c:pt>
                <c:pt idx="48">
                  <c:v>8.98</c:v>
                </c:pt>
                <c:pt idx="50">
                  <c:v>13.88</c:v>
                </c:pt>
                <c:pt idx="51">
                  <c:v>16.420000000000002</c:v>
                </c:pt>
                <c:pt idx="54" formatCode="0.00">
                  <c:v>9.9700000000000006</c:v>
                </c:pt>
                <c:pt idx="55" formatCode="0.00">
                  <c:v>8.2000000000000011</c:v>
                </c:pt>
                <c:pt idx="59" formatCode="0.00">
                  <c:v>9.9400000000000013</c:v>
                </c:pt>
                <c:pt idx="60" formatCode="0.00">
                  <c:v>13.040000000000001</c:v>
                </c:pt>
                <c:pt idx="61" formatCode="0.00">
                  <c:v>13.15</c:v>
                </c:pt>
                <c:pt idx="62">
                  <c:v>17.170000000000002</c:v>
                </c:pt>
                <c:pt idx="63">
                  <c:v>10.950000000000001</c:v>
                </c:pt>
                <c:pt idx="65">
                  <c:v>17.2</c:v>
                </c:pt>
                <c:pt idx="67">
                  <c:v>12.950000000000001</c:v>
                </c:pt>
                <c:pt idx="68">
                  <c:v>13.05</c:v>
                </c:pt>
                <c:pt idx="69">
                  <c:v>8.1300000000000008</c:v>
                </c:pt>
                <c:pt idx="70">
                  <c:v>3.92</c:v>
                </c:pt>
                <c:pt idx="71">
                  <c:v>8.07</c:v>
                </c:pt>
                <c:pt idx="72">
                  <c:v>11.65</c:v>
                </c:pt>
                <c:pt idx="73">
                  <c:v>17.02</c:v>
                </c:pt>
                <c:pt idx="74">
                  <c:v>17.46</c:v>
                </c:pt>
                <c:pt idx="75">
                  <c:v>17.39</c:v>
                </c:pt>
                <c:pt idx="81">
                  <c:v>5.17</c:v>
                </c:pt>
                <c:pt idx="82">
                  <c:v>4.76</c:v>
                </c:pt>
                <c:pt idx="83">
                  <c:v>5.41</c:v>
                </c:pt>
                <c:pt idx="84">
                  <c:v>5.05</c:v>
                </c:pt>
                <c:pt idx="85">
                  <c:v>8.33</c:v>
                </c:pt>
                <c:pt idx="86">
                  <c:v>9.65</c:v>
                </c:pt>
                <c:pt idx="88">
                  <c:v>12.52</c:v>
                </c:pt>
                <c:pt idx="89">
                  <c:v>9.0300000000000011</c:v>
                </c:pt>
                <c:pt idx="90">
                  <c:v>7.62</c:v>
                </c:pt>
                <c:pt idx="96">
                  <c:v>7.9300000000000006</c:v>
                </c:pt>
                <c:pt idx="97">
                  <c:v>6.79</c:v>
                </c:pt>
                <c:pt idx="98">
                  <c:v>7.6499999999999995</c:v>
                </c:pt>
                <c:pt idx="99">
                  <c:v>5.89</c:v>
                </c:pt>
                <c:pt idx="122">
                  <c:v>4.12</c:v>
                </c:pt>
                <c:pt idx="134">
                  <c:v>7.6000000000000005</c:v>
                </c:pt>
                <c:pt idx="135">
                  <c:v>8.7200000000000006</c:v>
                </c:pt>
                <c:pt idx="139">
                  <c:v>5.27</c:v>
                </c:pt>
                <c:pt idx="140">
                  <c:v>5.87</c:v>
                </c:pt>
                <c:pt idx="141">
                  <c:v>5.18</c:v>
                </c:pt>
                <c:pt idx="142">
                  <c:v>9.3000000000000007</c:v>
                </c:pt>
                <c:pt idx="143">
                  <c:v>12.850000000000001</c:v>
                </c:pt>
                <c:pt idx="144">
                  <c:v>12.370000000000001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9C-44E8-815C-67825EB9B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79520"/>
        <c:axId val="1"/>
      </c:lineChart>
      <c:catAx>
        <c:axId val="71837952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21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79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P4b Pochote (nuevo)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Graficos'!$H$47:$S$47</c:f>
              <c:numCache>
                <c:formatCode>General</c:formatCode>
                <c:ptCount val="12"/>
                <c:pt idx="2">
                  <c:v>13.81</c:v>
                </c:pt>
                <c:pt idx="3">
                  <c:v>14.07</c:v>
                </c:pt>
                <c:pt idx="4">
                  <c:v>17.07</c:v>
                </c:pt>
                <c:pt idx="5">
                  <c:v>13.850000000000001</c:v>
                </c:pt>
                <c:pt idx="6">
                  <c:v>18.420000000000002</c:v>
                </c:pt>
                <c:pt idx="7">
                  <c:v>12.25</c:v>
                </c:pt>
                <c:pt idx="9">
                  <c:v>8.64</c:v>
                </c:pt>
                <c:pt idx="10">
                  <c:v>8.48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15-4BC7-88DA-4D881E5975B2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Graficos'!$T$47:$AE$47</c:f>
              <c:numCache>
                <c:formatCode>General</c:formatCode>
                <c:ptCount val="12"/>
                <c:pt idx="0">
                  <c:v>10.600000000000001</c:v>
                </c:pt>
                <c:pt idx="1">
                  <c:v>14.55</c:v>
                </c:pt>
                <c:pt idx="3">
                  <c:v>18.05</c:v>
                </c:pt>
                <c:pt idx="4">
                  <c:v>17.810000000000002</c:v>
                </c:pt>
                <c:pt idx="5">
                  <c:v>13.67</c:v>
                </c:pt>
                <c:pt idx="6">
                  <c:v>17.2</c:v>
                </c:pt>
                <c:pt idx="7">
                  <c:v>18.25</c:v>
                </c:pt>
                <c:pt idx="8">
                  <c:v>18.55</c:v>
                </c:pt>
                <c:pt idx="9">
                  <c:v>16.7</c:v>
                </c:pt>
                <c:pt idx="10">
                  <c:v>16.350000000000001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15-4BC7-88DA-4D881E5975B2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Graficos'!$AF$47:$AQ$47</c:f>
              <c:numCache>
                <c:formatCode>General</c:formatCode>
                <c:ptCount val="12"/>
                <c:pt idx="0">
                  <c:v>16.740000000000002</c:v>
                </c:pt>
                <c:pt idx="1">
                  <c:v>16.8</c:v>
                </c:pt>
                <c:pt idx="2">
                  <c:v>16.920000000000002</c:v>
                </c:pt>
                <c:pt idx="3">
                  <c:v>15.75</c:v>
                </c:pt>
                <c:pt idx="4">
                  <c:v>18.61</c:v>
                </c:pt>
                <c:pt idx="5">
                  <c:v>17.23</c:v>
                </c:pt>
                <c:pt idx="6">
                  <c:v>16.260000000000002</c:v>
                </c:pt>
                <c:pt idx="7">
                  <c:v>17.29</c:v>
                </c:pt>
                <c:pt idx="8">
                  <c:v>17.25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15-4BC7-88DA-4D881E5975B2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Graficos'!$AR$47:$BC$47</c:f>
              <c:numCache>
                <c:formatCode>General</c:formatCode>
                <c:ptCount val="12"/>
                <c:pt idx="0">
                  <c:v>17</c:v>
                </c:pt>
                <c:pt idx="1">
                  <c:v>18.25</c:v>
                </c:pt>
                <c:pt idx="2">
                  <c:v>17.25</c:v>
                </c:pt>
                <c:pt idx="3">
                  <c:v>17.240000000000002</c:v>
                </c:pt>
                <c:pt idx="4">
                  <c:v>17.28</c:v>
                </c:pt>
                <c:pt idx="6">
                  <c:v>12.030000000000001</c:v>
                </c:pt>
                <c:pt idx="7">
                  <c:v>17.23</c:v>
                </c:pt>
                <c:pt idx="8">
                  <c:v>16.600000000000001</c:v>
                </c:pt>
                <c:pt idx="9">
                  <c:v>12.600000000000001</c:v>
                </c:pt>
                <c:pt idx="11">
                  <c:v>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15-4BC7-88DA-4D881E5975B2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Graficos'!$BD$47:$BO$47</c:f>
              <c:numCache>
                <c:formatCode>General</c:formatCode>
                <c:ptCount val="12"/>
                <c:pt idx="0">
                  <c:v>8.98</c:v>
                </c:pt>
                <c:pt idx="2">
                  <c:v>13.88</c:v>
                </c:pt>
                <c:pt idx="3">
                  <c:v>16.420000000000002</c:v>
                </c:pt>
                <c:pt idx="6" formatCode="0.00">
                  <c:v>9.9700000000000006</c:v>
                </c:pt>
                <c:pt idx="7" formatCode="0.00">
                  <c:v>8.2000000000000011</c:v>
                </c:pt>
                <c:pt idx="11" formatCode="0.00">
                  <c:v>9.9400000000000013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15-4BC7-88DA-4D881E5975B2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Graficos'!$BP$47:$CA$47</c:f>
              <c:numCache>
                <c:formatCode>0.00</c:formatCode>
                <c:ptCount val="12"/>
                <c:pt idx="0">
                  <c:v>13.040000000000001</c:v>
                </c:pt>
                <c:pt idx="1">
                  <c:v>13.15</c:v>
                </c:pt>
                <c:pt idx="2" formatCode="General">
                  <c:v>17.170000000000002</c:v>
                </c:pt>
                <c:pt idx="3" formatCode="General">
                  <c:v>10.950000000000001</c:v>
                </c:pt>
                <c:pt idx="5" formatCode="General">
                  <c:v>17.2</c:v>
                </c:pt>
                <c:pt idx="7" formatCode="General">
                  <c:v>12.950000000000001</c:v>
                </c:pt>
                <c:pt idx="8" formatCode="General">
                  <c:v>13.05</c:v>
                </c:pt>
                <c:pt idx="9" formatCode="General">
                  <c:v>8.1300000000000008</c:v>
                </c:pt>
                <c:pt idx="10" formatCode="General">
                  <c:v>3.92</c:v>
                </c:pt>
                <c:pt idx="11" formatCode="General">
                  <c:v>8.07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15-4BC7-88DA-4D881E5975B2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Graficos'!$CB$47:$CM$47</c:f>
              <c:numCache>
                <c:formatCode>General</c:formatCode>
                <c:ptCount val="12"/>
                <c:pt idx="0">
                  <c:v>11.65</c:v>
                </c:pt>
                <c:pt idx="1">
                  <c:v>17.02</c:v>
                </c:pt>
                <c:pt idx="2">
                  <c:v>17.46</c:v>
                </c:pt>
                <c:pt idx="3">
                  <c:v>17.39</c:v>
                </c:pt>
                <c:pt idx="9">
                  <c:v>5.17</c:v>
                </c:pt>
                <c:pt idx="10">
                  <c:v>4.76</c:v>
                </c:pt>
                <c:pt idx="11">
                  <c:v>5.41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915-4BC7-88DA-4D881E5975B2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Graficos'!$CN$47:$CY$47</c:f>
              <c:numCache>
                <c:formatCode>General</c:formatCode>
                <c:ptCount val="12"/>
                <c:pt idx="0">
                  <c:v>5.05</c:v>
                </c:pt>
                <c:pt idx="1">
                  <c:v>8.33</c:v>
                </c:pt>
                <c:pt idx="2">
                  <c:v>9.65</c:v>
                </c:pt>
                <c:pt idx="4">
                  <c:v>12.52</c:v>
                </c:pt>
                <c:pt idx="5">
                  <c:v>9.0300000000000011</c:v>
                </c:pt>
                <c:pt idx="6">
                  <c:v>7.62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915-4BC7-88DA-4D881E5975B2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Graficos'!$CZ$47:$DK$47</c:f>
              <c:numCache>
                <c:formatCode>General</c:formatCode>
                <c:ptCount val="12"/>
                <c:pt idx="0">
                  <c:v>7.9300000000000006</c:v>
                </c:pt>
                <c:pt idx="1">
                  <c:v>6.79</c:v>
                </c:pt>
                <c:pt idx="2">
                  <c:v>7.6499999999999995</c:v>
                </c:pt>
                <c:pt idx="3">
                  <c:v>5.89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915-4BC7-88DA-4D881E5975B2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Graficos'!$DL$47:$DW$47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26-4DA9-A620-5E4905239350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Graficos'!$DX$47:$EI$47</c:f>
              <c:numCache>
                <c:formatCode>General</c:formatCode>
                <c:ptCount val="12"/>
                <c:pt idx="2">
                  <c:v>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26-4DA9-A620-5E4905239350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Graficos'!$EJ$41:$EU$41</c:f>
              <c:numCache>
                <c:formatCode>General</c:formatCode>
                <c:ptCount val="12"/>
                <c:pt idx="0">
                  <c:v>3.8699999999999997</c:v>
                </c:pt>
                <c:pt idx="3">
                  <c:v>8.57</c:v>
                </c:pt>
                <c:pt idx="4">
                  <c:v>9.66</c:v>
                </c:pt>
                <c:pt idx="5">
                  <c:v>6.75</c:v>
                </c:pt>
                <c:pt idx="6">
                  <c:v>7.5400000000000009</c:v>
                </c:pt>
                <c:pt idx="7">
                  <c:v>4.33</c:v>
                </c:pt>
                <c:pt idx="9">
                  <c:v>9.3800000000000008</c:v>
                </c:pt>
                <c:pt idx="10">
                  <c:v>12.1</c:v>
                </c:pt>
                <c:pt idx="11">
                  <c:v>3.78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26-4DA9-A620-5E4905239350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Graficos'!$EV$47:$FG$47</c:f>
              <c:numCache>
                <c:formatCode>General</c:formatCode>
                <c:ptCount val="12"/>
                <c:pt idx="0">
                  <c:v>12.370000000000001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26-4DA9-A620-5E49052393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93248"/>
        <c:axId val="1"/>
      </c:lineChart>
      <c:catAx>
        <c:axId val="71839324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1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93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19195402298850575"/>
          <c:w val="0.12977777777777777"/>
          <c:h val="0.80804597701149428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P5 Albin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Graficos'!$H$48:$EY$48</c:f>
              <c:numCache>
                <c:formatCode>General</c:formatCode>
                <c:ptCount val="148"/>
                <c:pt idx="1">
                  <c:v>4.0199999999999996</c:v>
                </c:pt>
                <c:pt idx="5">
                  <c:v>4.1099999999999994</c:v>
                </c:pt>
                <c:pt idx="11">
                  <c:v>3.27</c:v>
                </c:pt>
                <c:pt idx="19">
                  <c:v>8.25</c:v>
                </c:pt>
                <c:pt idx="29">
                  <c:v>9.75</c:v>
                </c:pt>
                <c:pt idx="33">
                  <c:v>7.25</c:v>
                </c:pt>
                <c:pt idx="34">
                  <c:v>5.9</c:v>
                </c:pt>
                <c:pt idx="35">
                  <c:v>5.0599999999999996</c:v>
                </c:pt>
                <c:pt idx="41">
                  <c:v>9.0300000000000011</c:v>
                </c:pt>
                <c:pt idx="43">
                  <c:v>18.760000000000002</c:v>
                </c:pt>
                <c:pt idx="45" formatCode="0.00">
                  <c:v>3.54</c:v>
                </c:pt>
                <c:pt idx="47" formatCode="0.00">
                  <c:v>3.13</c:v>
                </c:pt>
                <c:pt idx="48" formatCode="0.00">
                  <c:v>3.6599999999999997</c:v>
                </c:pt>
                <c:pt idx="49" formatCode="0.00">
                  <c:v>4.34</c:v>
                </c:pt>
                <c:pt idx="51" formatCode="0.00">
                  <c:v>6.6</c:v>
                </c:pt>
                <c:pt idx="52" formatCode="0.00">
                  <c:v>7.41</c:v>
                </c:pt>
                <c:pt idx="53" formatCode="0.00">
                  <c:v>6.63</c:v>
                </c:pt>
                <c:pt idx="54" formatCode="0.00">
                  <c:v>2.92</c:v>
                </c:pt>
                <c:pt idx="58" formatCode="0.00">
                  <c:v>2.1999999999999997</c:v>
                </c:pt>
                <c:pt idx="59" formatCode="0.00">
                  <c:v>3.29</c:v>
                </c:pt>
                <c:pt idx="60" formatCode="0.00">
                  <c:v>4.17</c:v>
                </c:pt>
                <c:pt idx="64">
                  <c:v>8.2000000000000011</c:v>
                </c:pt>
                <c:pt idx="67">
                  <c:v>7.29</c:v>
                </c:pt>
                <c:pt idx="69">
                  <c:v>1.84</c:v>
                </c:pt>
                <c:pt idx="71">
                  <c:v>3.9299999999999997</c:v>
                </c:pt>
                <c:pt idx="73">
                  <c:v>6.04</c:v>
                </c:pt>
                <c:pt idx="87">
                  <c:v>5.41</c:v>
                </c:pt>
                <c:pt idx="89">
                  <c:v>7.95</c:v>
                </c:pt>
                <c:pt idx="91">
                  <c:v>2.5499999999999998</c:v>
                </c:pt>
                <c:pt idx="95">
                  <c:v>2.36</c:v>
                </c:pt>
                <c:pt idx="99">
                  <c:v>4.34</c:v>
                </c:pt>
                <c:pt idx="101">
                  <c:v>5.2299999999999995</c:v>
                </c:pt>
                <c:pt idx="102">
                  <c:v>4.97</c:v>
                </c:pt>
                <c:pt idx="104">
                  <c:v>2.3299999999999996</c:v>
                </c:pt>
                <c:pt idx="105">
                  <c:v>2.9299999999999997</c:v>
                </c:pt>
                <c:pt idx="106">
                  <c:v>2.57</c:v>
                </c:pt>
                <c:pt idx="107">
                  <c:v>2.6599999999999997</c:v>
                </c:pt>
                <c:pt idx="108">
                  <c:v>3.1999999999999997</c:v>
                </c:pt>
                <c:pt idx="109">
                  <c:v>3.7399999999999998</c:v>
                </c:pt>
                <c:pt idx="112">
                  <c:v>5.31</c:v>
                </c:pt>
                <c:pt idx="113">
                  <c:v>2.5799999999999996</c:v>
                </c:pt>
                <c:pt idx="123">
                  <c:v>5.28</c:v>
                </c:pt>
                <c:pt idx="130">
                  <c:v>1.9000000000000001</c:v>
                </c:pt>
                <c:pt idx="131">
                  <c:v>2.3899999999999997</c:v>
                </c:pt>
                <c:pt idx="132">
                  <c:v>7.78</c:v>
                </c:pt>
                <c:pt idx="136">
                  <c:v>6.9399999999999995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C2-41C9-BCFF-664B3F7959BF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Graficos'!$H$49:$EY$49</c:f>
              <c:numCache>
                <c:formatCode>General</c:formatCode>
                <c:ptCount val="148"/>
                <c:pt idx="0">
                  <c:v>12.3</c:v>
                </c:pt>
                <c:pt idx="2">
                  <c:v>23.88</c:v>
                </c:pt>
                <c:pt idx="3">
                  <c:v>23.900000000000002</c:v>
                </c:pt>
                <c:pt idx="4">
                  <c:v>23.900000000000002</c:v>
                </c:pt>
                <c:pt idx="6">
                  <c:v>24</c:v>
                </c:pt>
                <c:pt idx="7">
                  <c:v>20.220000000000002</c:v>
                </c:pt>
                <c:pt idx="8">
                  <c:v>17.220000000000002</c:v>
                </c:pt>
                <c:pt idx="9">
                  <c:v>21</c:v>
                </c:pt>
                <c:pt idx="10">
                  <c:v>19.400000000000002</c:v>
                </c:pt>
                <c:pt idx="12">
                  <c:v>8.3600000000000012</c:v>
                </c:pt>
                <c:pt idx="13">
                  <c:v>22.5</c:v>
                </c:pt>
                <c:pt idx="15">
                  <c:v>16.13</c:v>
                </c:pt>
                <c:pt idx="16">
                  <c:v>15.42</c:v>
                </c:pt>
                <c:pt idx="17">
                  <c:v>22.62</c:v>
                </c:pt>
                <c:pt idx="18">
                  <c:v>19.760000000000002</c:v>
                </c:pt>
                <c:pt idx="20">
                  <c:v>13.4</c:v>
                </c:pt>
                <c:pt idx="21">
                  <c:v>7.1499999999999995</c:v>
                </c:pt>
                <c:pt idx="22">
                  <c:v>6.3</c:v>
                </c:pt>
                <c:pt idx="24">
                  <c:v>10.440000000000001</c:v>
                </c:pt>
                <c:pt idx="25">
                  <c:v>22.34</c:v>
                </c:pt>
                <c:pt idx="26">
                  <c:v>8.8800000000000008</c:v>
                </c:pt>
                <c:pt idx="27">
                  <c:v>17.93</c:v>
                </c:pt>
                <c:pt idx="28">
                  <c:v>21.33</c:v>
                </c:pt>
                <c:pt idx="30">
                  <c:v>19</c:v>
                </c:pt>
                <c:pt idx="31">
                  <c:v>21.59</c:v>
                </c:pt>
                <c:pt idx="32">
                  <c:v>17.8</c:v>
                </c:pt>
                <c:pt idx="36">
                  <c:v>21.13</c:v>
                </c:pt>
                <c:pt idx="37">
                  <c:v>21.080000000000002</c:v>
                </c:pt>
                <c:pt idx="38">
                  <c:v>21.09</c:v>
                </c:pt>
                <c:pt idx="39">
                  <c:v>21.080000000000002</c:v>
                </c:pt>
                <c:pt idx="40">
                  <c:v>15.67</c:v>
                </c:pt>
                <c:pt idx="42">
                  <c:v>23.34</c:v>
                </c:pt>
                <c:pt idx="44">
                  <c:v>11.16</c:v>
                </c:pt>
                <c:pt idx="50" formatCode="0.00">
                  <c:v>10.440000000000001</c:v>
                </c:pt>
                <c:pt idx="55" formatCode="0.00">
                  <c:v>7.17</c:v>
                </c:pt>
                <c:pt idx="56" formatCode="0.00">
                  <c:v>5.1499999999999995</c:v>
                </c:pt>
                <c:pt idx="61" formatCode="0.00">
                  <c:v>7.3199999999999994</c:v>
                </c:pt>
                <c:pt idx="62">
                  <c:v>12.65</c:v>
                </c:pt>
                <c:pt idx="63">
                  <c:v>17.75</c:v>
                </c:pt>
                <c:pt idx="65">
                  <c:v>16.3</c:v>
                </c:pt>
                <c:pt idx="66">
                  <c:v>16.3</c:v>
                </c:pt>
                <c:pt idx="68">
                  <c:v>18.68</c:v>
                </c:pt>
                <c:pt idx="70">
                  <c:v>10.770000000000001</c:v>
                </c:pt>
                <c:pt idx="72">
                  <c:v>16.66</c:v>
                </c:pt>
                <c:pt idx="74">
                  <c:v>19.400000000000002</c:v>
                </c:pt>
                <c:pt idx="75">
                  <c:v>25.1</c:v>
                </c:pt>
                <c:pt idx="76">
                  <c:v>21.09</c:v>
                </c:pt>
                <c:pt idx="77">
                  <c:v>17.66</c:v>
                </c:pt>
                <c:pt idx="78">
                  <c:v>16.54</c:v>
                </c:pt>
                <c:pt idx="79">
                  <c:v>12.32</c:v>
                </c:pt>
                <c:pt idx="81">
                  <c:v>6.58</c:v>
                </c:pt>
                <c:pt idx="82">
                  <c:v>7.68</c:v>
                </c:pt>
                <c:pt idx="83">
                  <c:v>8.32</c:v>
                </c:pt>
                <c:pt idx="84">
                  <c:v>13.23</c:v>
                </c:pt>
                <c:pt idx="85">
                  <c:v>12.440000000000001</c:v>
                </c:pt>
                <c:pt idx="86">
                  <c:v>13.280000000000001</c:v>
                </c:pt>
                <c:pt idx="88">
                  <c:v>22.66</c:v>
                </c:pt>
                <c:pt idx="96">
                  <c:v>8.34</c:v>
                </c:pt>
                <c:pt idx="97">
                  <c:v>10.030000000000001</c:v>
                </c:pt>
                <c:pt idx="98">
                  <c:v>11.9</c:v>
                </c:pt>
                <c:pt idx="100">
                  <c:v>14.58</c:v>
                </c:pt>
                <c:pt idx="110">
                  <c:v>10.100000000000001</c:v>
                </c:pt>
                <c:pt idx="111">
                  <c:v>10.74</c:v>
                </c:pt>
                <c:pt idx="119">
                  <c:v>5.91</c:v>
                </c:pt>
                <c:pt idx="120">
                  <c:v>6.6099999999999994</c:v>
                </c:pt>
                <c:pt idx="121">
                  <c:v>7.53</c:v>
                </c:pt>
                <c:pt idx="122">
                  <c:v>7.67</c:v>
                </c:pt>
                <c:pt idx="124">
                  <c:v>7.77</c:v>
                </c:pt>
                <c:pt idx="125">
                  <c:v>12.4</c:v>
                </c:pt>
                <c:pt idx="126">
                  <c:v>13.520000000000001</c:v>
                </c:pt>
                <c:pt idx="127">
                  <c:v>10.780000000000001</c:v>
                </c:pt>
                <c:pt idx="128">
                  <c:v>8.0500000000000007</c:v>
                </c:pt>
                <c:pt idx="133">
                  <c:v>11.530000000000001</c:v>
                </c:pt>
                <c:pt idx="134">
                  <c:v>12.280000000000001</c:v>
                </c:pt>
                <c:pt idx="135">
                  <c:v>14.63</c:v>
                </c:pt>
                <c:pt idx="141">
                  <c:v>6.87</c:v>
                </c:pt>
                <c:pt idx="143">
                  <c:v>7.7</c:v>
                </c:pt>
                <c:pt idx="144">
                  <c:v>10.25</c:v>
                </c:pt>
                <c:pt idx="145">
                  <c:v>11.370000000000001</c:v>
                </c:pt>
                <c:pt idx="146">
                  <c:v>14.96</c:v>
                </c:pt>
                <c:pt idx="147">
                  <c:v>19.350000000000001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C2-41C9-BCFF-664B3F795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96992"/>
        <c:axId val="1"/>
      </c:lineChart>
      <c:catAx>
        <c:axId val="71839699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26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96992"/>
        <c:crosses val="autoZero"/>
        <c:crossBetween val="between"/>
        <c:majorUnit val="4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P5 Albin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Graficos'!$H$49:$S$49</c:f>
              <c:numCache>
                <c:formatCode>General</c:formatCode>
                <c:ptCount val="12"/>
                <c:pt idx="0">
                  <c:v>12.3</c:v>
                </c:pt>
                <c:pt idx="2">
                  <c:v>23.88</c:v>
                </c:pt>
                <c:pt idx="3">
                  <c:v>23.900000000000002</c:v>
                </c:pt>
                <c:pt idx="4">
                  <c:v>23.900000000000002</c:v>
                </c:pt>
                <c:pt idx="6">
                  <c:v>24</c:v>
                </c:pt>
                <c:pt idx="7">
                  <c:v>20.220000000000002</c:v>
                </c:pt>
                <c:pt idx="8">
                  <c:v>17.220000000000002</c:v>
                </c:pt>
                <c:pt idx="9">
                  <c:v>21</c:v>
                </c:pt>
                <c:pt idx="10">
                  <c:v>19.400000000000002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3B-47DD-A291-EEE3FBB508A4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Graficos'!$T$49:$AE$49</c:f>
              <c:numCache>
                <c:formatCode>General</c:formatCode>
                <c:ptCount val="12"/>
                <c:pt idx="0">
                  <c:v>8.3600000000000012</c:v>
                </c:pt>
                <c:pt idx="1">
                  <c:v>22.5</c:v>
                </c:pt>
                <c:pt idx="3">
                  <c:v>16.13</c:v>
                </c:pt>
                <c:pt idx="4">
                  <c:v>15.42</c:v>
                </c:pt>
                <c:pt idx="5">
                  <c:v>22.62</c:v>
                </c:pt>
                <c:pt idx="6">
                  <c:v>19.760000000000002</c:v>
                </c:pt>
                <c:pt idx="8">
                  <c:v>13.4</c:v>
                </c:pt>
                <c:pt idx="9">
                  <c:v>7.1499999999999995</c:v>
                </c:pt>
                <c:pt idx="10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3B-47DD-A291-EEE3FBB508A4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Graficos'!$AF$49:$AQ$49</c:f>
              <c:numCache>
                <c:formatCode>General</c:formatCode>
                <c:ptCount val="12"/>
                <c:pt idx="0">
                  <c:v>10.440000000000001</c:v>
                </c:pt>
                <c:pt idx="1">
                  <c:v>22.34</c:v>
                </c:pt>
                <c:pt idx="2">
                  <c:v>8.8800000000000008</c:v>
                </c:pt>
                <c:pt idx="3">
                  <c:v>17.93</c:v>
                </c:pt>
                <c:pt idx="4">
                  <c:v>21.33</c:v>
                </c:pt>
                <c:pt idx="6">
                  <c:v>19</c:v>
                </c:pt>
                <c:pt idx="7">
                  <c:v>21.59</c:v>
                </c:pt>
                <c:pt idx="8">
                  <c:v>17.8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3B-47DD-A291-EEE3FBB508A4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Graficos'!$AR$49:$BC$49</c:f>
              <c:numCache>
                <c:formatCode>General</c:formatCode>
                <c:ptCount val="12"/>
                <c:pt idx="0">
                  <c:v>21.13</c:v>
                </c:pt>
                <c:pt idx="1">
                  <c:v>21.080000000000002</c:v>
                </c:pt>
                <c:pt idx="2">
                  <c:v>21.09</c:v>
                </c:pt>
                <c:pt idx="3">
                  <c:v>21.080000000000002</c:v>
                </c:pt>
                <c:pt idx="4">
                  <c:v>15.67</c:v>
                </c:pt>
                <c:pt idx="6">
                  <c:v>23.34</c:v>
                </c:pt>
                <c:pt idx="8">
                  <c:v>11.16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3B-47DD-A291-EEE3FBB508A4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Graficos'!$BD$49:$BO$49</c:f>
              <c:numCache>
                <c:formatCode>General</c:formatCode>
                <c:ptCount val="12"/>
                <c:pt idx="2" formatCode="0.00">
                  <c:v>10.440000000000001</c:v>
                </c:pt>
                <c:pt idx="7" formatCode="0.00">
                  <c:v>7.17</c:v>
                </c:pt>
                <c:pt idx="8" formatCode="0.00">
                  <c:v>5.1499999999999995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3B-47DD-A291-EEE3FBB508A4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Graficos'!$BP$49:$CA$49</c:f>
              <c:numCache>
                <c:formatCode>0.00</c:formatCode>
                <c:ptCount val="12"/>
                <c:pt idx="1">
                  <c:v>7.3199999999999994</c:v>
                </c:pt>
                <c:pt idx="2" formatCode="General">
                  <c:v>12.65</c:v>
                </c:pt>
                <c:pt idx="3" formatCode="General">
                  <c:v>17.75</c:v>
                </c:pt>
                <c:pt idx="5" formatCode="General">
                  <c:v>16.3</c:v>
                </c:pt>
                <c:pt idx="6" formatCode="General">
                  <c:v>16.3</c:v>
                </c:pt>
                <c:pt idx="8" formatCode="General">
                  <c:v>18.68</c:v>
                </c:pt>
                <c:pt idx="10" formatCode="General">
                  <c:v>10.770000000000001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3B-47DD-A291-EEE3FBB508A4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Graficos'!$CB$49:$CM$49</c:f>
              <c:numCache>
                <c:formatCode>General</c:formatCode>
                <c:ptCount val="12"/>
                <c:pt idx="0">
                  <c:v>16.66</c:v>
                </c:pt>
                <c:pt idx="2">
                  <c:v>19.400000000000002</c:v>
                </c:pt>
                <c:pt idx="3">
                  <c:v>25.1</c:v>
                </c:pt>
                <c:pt idx="4">
                  <c:v>21.09</c:v>
                </c:pt>
                <c:pt idx="5">
                  <c:v>17.66</c:v>
                </c:pt>
                <c:pt idx="6">
                  <c:v>16.54</c:v>
                </c:pt>
                <c:pt idx="7">
                  <c:v>12.32</c:v>
                </c:pt>
                <c:pt idx="9">
                  <c:v>6.58</c:v>
                </c:pt>
                <c:pt idx="10">
                  <c:v>7.68</c:v>
                </c:pt>
                <c:pt idx="11">
                  <c:v>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93B-47DD-A291-EEE3FBB508A4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Graficos'!$CN$49:$CY$49</c:f>
              <c:numCache>
                <c:formatCode>General</c:formatCode>
                <c:ptCount val="12"/>
                <c:pt idx="0">
                  <c:v>13.23</c:v>
                </c:pt>
                <c:pt idx="1">
                  <c:v>12.440000000000001</c:v>
                </c:pt>
                <c:pt idx="2">
                  <c:v>13.280000000000001</c:v>
                </c:pt>
                <c:pt idx="4">
                  <c:v>22.66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93B-47DD-A291-EEE3FBB508A4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Graficos'!$CZ$49:$DK$49</c:f>
              <c:numCache>
                <c:formatCode>General</c:formatCode>
                <c:ptCount val="12"/>
                <c:pt idx="0">
                  <c:v>8.34</c:v>
                </c:pt>
                <c:pt idx="1">
                  <c:v>10.030000000000001</c:v>
                </c:pt>
                <c:pt idx="2">
                  <c:v>11.9</c:v>
                </c:pt>
                <c:pt idx="4">
                  <c:v>14.58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93B-47DD-A291-EEE3FBB508A4}"/>
            </c:ext>
          </c:extLst>
        </c:ser>
        <c:ser>
          <c:idx val="10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Graficos'!$DL$49:$DW$49</c:f>
              <c:numCache>
                <c:formatCode>General</c:formatCode>
                <c:ptCount val="12"/>
                <c:pt idx="2">
                  <c:v>10.100000000000001</c:v>
                </c:pt>
                <c:pt idx="3">
                  <c:v>10.74</c:v>
                </c:pt>
                <c:pt idx="11">
                  <c:v>5.91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09-409E-81E9-44E47B15A0A5}"/>
            </c:ext>
          </c:extLst>
        </c:ser>
        <c:ser>
          <c:idx val="9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Graficos'!$DX$49:$EI$49</c:f>
              <c:numCache>
                <c:formatCode>General</c:formatCode>
                <c:ptCount val="12"/>
                <c:pt idx="0">
                  <c:v>6.6099999999999994</c:v>
                </c:pt>
                <c:pt idx="1">
                  <c:v>7.53</c:v>
                </c:pt>
                <c:pt idx="2">
                  <c:v>7.67</c:v>
                </c:pt>
                <c:pt idx="4">
                  <c:v>7.77</c:v>
                </c:pt>
                <c:pt idx="5">
                  <c:v>12.4</c:v>
                </c:pt>
                <c:pt idx="6">
                  <c:v>13.520000000000001</c:v>
                </c:pt>
                <c:pt idx="7">
                  <c:v>10.780000000000001</c:v>
                </c:pt>
                <c:pt idx="8">
                  <c:v>8.0500000000000007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09-409E-81E9-44E47B15A0A5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Graficos'!$EJ$49:$EU$49</c:f>
              <c:numCache>
                <c:formatCode>General</c:formatCode>
                <c:ptCount val="12"/>
                <c:pt idx="1">
                  <c:v>11.530000000000001</c:v>
                </c:pt>
                <c:pt idx="2">
                  <c:v>12.280000000000001</c:v>
                </c:pt>
                <c:pt idx="3">
                  <c:v>14.63</c:v>
                </c:pt>
                <c:pt idx="9">
                  <c:v>6.87</c:v>
                </c:pt>
                <c:pt idx="11">
                  <c:v>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73-4B8C-BBD0-7337409E5128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Graficos'!$EV$49:$FG$49</c:f>
              <c:numCache>
                <c:formatCode>General</c:formatCode>
                <c:ptCount val="12"/>
                <c:pt idx="0">
                  <c:v>10.25</c:v>
                </c:pt>
                <c:pt idx="1">
                  <c:v>11.370000000000001</c:v>
                </c:pt>
                <c:pt idx="2">
                  <c:v>14.96</c:v>
                </c:pt>
                <c:pt idx="3">
                  <c:v>19.350000000000001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54-43C3-8295-CBD0311E4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79936"/>
        <c:axId val="1"/>
      </c:lineChart>
      <c:catAx>
        <c:axId val="718379936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7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79936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9.0804597701149431E-2"/>
          <c:w val="0.12977777777777777"/>
          <c:h val="0.86281871662593901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Gineth López Rosales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Graficos'!$H$2:$EI$2</c:f>
              <c:numCache>
                <c:formatCode>mmm\-yy</c:formatCode>
                <c:ptCount val="132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</c:numCache>
            </c:numRef>
          </c:cat>
          <c:val>
            <c:numRef>
              <c:f>'Datos para Graficos'!$H$50:$EI$50</c:f>
              <c:numCache>
                <c:formatCode>General</c:formatCode>
                <c:ptCount val="132"/>
                <c:pt idx="1">
                  <c:v>4.42</c:v>
                </c:pt>
                <c:pt idx="2">
                  <c:v>4.6900000000000004</c:v>
                </c:pt>
                <c:pt idx="3">
                  <c:v>5</c:v>
                </c:pt>
                <c:pt idx="4">
                  <c:v>4.96</c:v>
                </c:pt>
                <c:pt idx="5">
                  <c:v>4.32</c:v>
                </c:pt>
                <c:pt idx="6">
                  <c:v>4.25</c:v>
                </c:pt>
                <c:pt idx="7">
                  <c:v>4.2</c:v>
                </c:pt>
                <c:pt idx="8">
                  <c:v>3.56</c:v>
                </c:pt>
                <c:pt idx="9">
                  <c:v>3.17</c:v>
                </c:pt>
                <c:pt idx="10">
                  <c:v>3.4599999999999995</c:v>
                </c:pt>
                <c:pt idx="11">
                  <c:v>3.8699999999999997</c:v>
                </c:pt>
                <c:pt idx="12">
                  <c:v>4.17</c:v>
                </c:pt>
                <c:pt idx="13">
                  <c:v>4.42</c:v>
                </c:pt>
                <c:pt idx="16">
                  <c:v>5.57</c:v>
                </c:pt>
                <c:pt idx="17">
                  <c:v>5.6400000000000006</c:v>
                </c:pt>
                <c:pt idx="18">
                  <c:v>6.08</c:v>
                </c:pt>
                <c:pt idx="19">
                  <c:v>7.3800000000000008</c:v>
                </c:pt>
                <c:pt idx="20">
                  <c:v>4.12</c:v>
                </c:pt>
                <c:pt idx="21">
                  <c:v>2.94</c:v>
                </c:pt>
                <c:pt idx="22">
                  <c:v>3.6599999999999997</c:v>
                </c:pt>
                <c:pt idx="24">
                  <c:v>4.09</c:v>
                </c:pt>
                <c:pt idx="25">
                  <c:v>4.41</c:v>
                </c:pt>
                <c:pt idx="26">
                  <c:v>4.6500000000000004</c:v>
                </c:pt>
                <c:pt idx="27">
                  <c:v>5.0600000000000005</c:v>
                </c:pt>
                <c:pt idx="28">
                  <c:v>7.2</c:v>
                </c:pt>
                <c:pt idx="29">
                  <c:v>5.74</c:v>
                </c:pt>
                <c:pt idx="30">
                  <c:v>6.2</c:v>
                </c:pt>
                <c:pt idx="31">
                  <c:v>6.46</c:v>
                </c:pt>
                <c:pt idx="32">
                  <c:v>6.63</c:v>
                </c:pt>
                <c:pt idx="33">
                  <c:v>5.83</c:v>
                </c:pt>
                <c:pt idx="34">
                  <c:v>5.55</c:v>
                </c:pt>
                <c:pt idx="35">
                  <c:v>5.72</c:v>
                </c:pt>
                <c:pt idx="36">
                  <c:v>5.5</c:v>
                </c:pt>
                <c:pt idx="37">
                  <c:v>5.9300000000000006</c:v>
                </c:pt>
                <c:pt idx="38">
                  <c:v>6.61</c:v>
                </c:pt>
                <c:pt idx="39">
                  <c:v>6.74</c:v>
                </c:pt>
                <c:pt idx="40">
                  <c:v>7.3100000000000005</c:v>
                </c:pt>
                <c:pt idx="41">
                  <c:v>5.5500000000000007</c:v>
                </c:pt>
                <c:pt idx="42">
                  <c:v>5.5600000000000005</c:v>
                </c:pt>
                <c:pt idx="43">
                  <c:v>5.25</c:v>
                </c:pt>
                <c:pt idx="44">
                  <c:v>3.82</c:v>
                </c:pt>
                <c:pt idx="45">
                  <c:v>3.28</c:v>
                </c:pt>
                <c:pt idx="47">
                  <c:v>3.4099999999999997</c:v>
                </c:pt>
                <c:pt idx="48">
                  <c:v>3.8699999999999997</c:v>
                </c:pt>
                <c:pt idx="49">
                  <c:v>4.12</c:v>
                </c:pt>
                <c:pt idx="50">
                  <c:v>4.3900000000000006</c:v>
                </c:pt>
                <c:pt idx="51">
                  <c:v>4.6400000000000006</c:v>
                </c:pt>
                <c:pt idx="52">
                  <c:v>4.57</c:v>
                </c:pt>
                <c:pt idx="53">
                  <c:v>3.03</c:v>
                </c:pt>
                <c:pt idx="54">
                  <c:v>3.64</c:v>
                </c:pt>
                <c:pt idx="55">
                  <c:v>3.7399999999999998</c:v>
                </c:pt>
                <c:pt idx="56">
                  <c:v>2.96</c:v>
                </c:pt>
                <c:pt idx="57">
                  <c:v>2.2199999999999998</c:v>
                </c:pt>
                <c:pt idx="59">
                  <c:v>3.5100000000000002</c:v>
                </c:pt>
                <c:pt idx="60">
                  <c:v>4.1400000000000006</c:v>
                </c:pt>
                <c:pt idx="61">
                  <c:v>4.1100000000000003</c:v>
                </c:pt>
                <c:pt idx="62">
                  <c:v>4.3500000000000005</c:v>
                </c:pt>
                <c:pt idx="63">
                  <c:v>4.7600000000000007</c:v>
                </c:pt>
                <c:pt idx="64">
                  <c:v>4.9400000000000004</c:v>
                </c:pt>
                <c:pt idx="65">
                  <c:v>3.5500000000000003</c:v>
                </c:pt>
                <c:pt idx="66">
                  <c:v>4.21</c:v>
                </c:pt>
                <c:pt idx="67">
                  <c:v>3.9099999999999997</c:v>
                </c:pt>
                <c:pt idx="68">
                  <c:v>4.74</c:v>
                </c:pt>
                <c:pt idx="69">
                  <c:v>2.3199999999999998</c:v>
                </c:pt>
                <c:pt idx="71">
                  <c:v>3.7099999999999995</c:v>
                </c:pt>
                <c:pt idx="72">
                  <c:v>4.12</c:v>
                </c:pt>
                <c:pt idx="73">
                  <c:v>7.17</c:v>
                </c:pt>
                <c:pt idx="74">
                  <c:v>4.74</c:v>
                </c:pt>
                <c:pt idx="75">
                  <c:v>5.12</c:v>
                </c:pt>
                <c:pt idx="76">
                  <c:v>4.8900000000000006</c:v>
                </c:pt>
                <c:pt idx="77">
                  <c:v>4.5600000000000005</c:v>
                </c:pt>
                <c:pt idx="78">
                  <c:v>5.04</c:v>
                </c:pt>
                <c:pt idx="79">
                  <c:v>5.37</c:v>
                </c:pt>
                <c:pt idx="80">
                  <c:v>3.32</c:v>
                </c:pt>
                <c:pt idx="81">
                  <c:v>2.3499999999999996</c:v>
                </c:pt>
                <c:pt idx="82">
                  <c:v>3.39</c:v>
                </c:pt>
                <c:pt idx="83">
                  <c:v>3.77</c:v>
                </c:pt>
                <c:pt idx="84">
                  <c:v>4.1000000000000005</c:v>
                </c:pt>
                <c:pt idx="85">
                  <c:v>4.3600000000000003</c:v>
                </c:pt>
                <c:pt idx="86">
                  <c:v>4.75</c:v>
                </c:pt>
                <c:pt idx="87">
                  <c:v>5.04</c:v>
                </c:pt>
                <c:pt idx="88">
                  <c:v>5.49</c:v>
                </c:pt>
                <c:pt idx="89">
                  <c:v>5.07</c:v>
                </c:pt>
                <c:pt idx="90">
                  <c:v>2.8299999999999996</c:v>
                </c:pt>
                <c:pt idx="91">
                  <c:v>3.69</c:v>
                </c:pt>
                <c:pt idx="92">
                  <c:v>2.359999999999999</c:v>
                </c:pt>
                <c:pt idx="93">
                  <c:v>3.1399999999999997</c:v>
                </c:pt>
                <c:pt idx="94">
                  <c:v>1.6999999999999997</c:v>
                </c:pt>
                <c:pt idx="95">
                  <c:v>3.27</c:v>
                </c:pt>
                <c:pt idx="96">
                  <c:v>3.77</c:v>
                </c:pt>
                <c:pt idx="97">
                  <c:v>3.9099999999999997</c:v>
                </c:pt>
                <c:pt idx="98">
                  <c:v>4.29</c:v>
                </c:pt>
                <c:pt idx="99">
                  <c:v>4.38</c:v>
                </c:pt>
                <c:pt idx="100">
                  <c:v>4.82</c:v>
                </c:pt>
                <c:pt idx="101">
                  <c:v>4.74</c:v>
                </c:pt>
                <c:pt idx="102">
                  <c:v>4.6900000000000004</c:v>
                </c:pt>
                <c:pt idx="103">
                  <c:v>3.02</c:v>
                </c:pt>
                <c:pt idx="104">
                  <c:v>3.21</c:v>
                </c:pt>
                <c:pt idx="105">
                  <c:v>2.8299999999999996</c:v>
                </c:pt>
                <c:pt idx="106">
                  <c:v>3.5500000000000003</c:v>
                </c:pt>
                <c:pt idx="107">
                  <c:v>3.86</c:v>
                </c:pt>
                <c:pt idx="108">
                  <c:v>4.63</c:v>
                </c:pt>
                <c:pt idx="109">
                  <c:v>4.5200000000000005</c:v>
                </c:pt>
                <c:pt idx="110">
                  <c:v>4.62</c:v>
                </c:pt>
                <c:pt idx="111">
                  <c:v>5.16</c:v>
                </c:pt>
                <c:pt idx="112">
                  <c:v>4.59</c:v>
                </c:pt>
                <c:pt idx="113">
                  <c:v>2.9</c:v>
                </c:pt>
                <c:pt idx="114">
                  <c:v>2.8299999999999996</c:v>
                </c:pt>
                <c:pt idx="115">
                  <c:v>2.4499999999999997</c:v>
                </c:pt>
                <c:pt idx="116">
                  <c:v>1.8599999999999999</c:v>
                </c:pt>
                <c:pt idx="117">
                  <c:v>2.6599999999999997</c:v>
                </c:pt>
                <c:pt idx="118">
                  <c:v>2.59</c:v>
                </c:pt>
                <c:pt idx="119">
                  <c:v>2.76</c:v>
                </c:pt>
                <c:pt idx="120">
                  <c:v>3.78</c:v>
                </c:pt>
                <c:pt idx="121">
                  <c:v>4.0100000000000007</c:v>
                </c:pt>
                <c:pt idx="122">
                  <c:v>4.1100000000000003</c:v>
                </c:pt>
                <c:pt idx="123">
                  <c:v>4.4700000000000006</c:v>
                </c:pt>
                <c:pt idx="124">
                  <c:v>4.82</c:v>
                </c:pt>
                <c:pt idx="125">
                  <c:v>3.47</c:v>
                </c:pt>
                <c:pt idx="126">
                  <c:v>3.8399999999999994</c:v>
                </c:pt>
                <c:pt idx="127">
                  <c:v>4.0500000000000007</c:v>
                </c:pt>
                <c:pt idx="128">
                  <c:v>3.86</c:v>
                </c:pt>
                <c:pt idx="129">
                  <c:v>2.6399999999999997</c:v>
                </c:pt>
                <c:pt idx="130">
                  <c:v>2.96</c:v>
                </c:pt>
                <c:pt idx="131">
                  <c:v>3.53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56-4A44-BFD5-3A4EADB9B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82432"/>
        <c:axId val="1"/>
      </c:lineChart>
      <c:catAx>
        <c:axId val="71838243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9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824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Gineth López Rosales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Graficos'!$H$50:$S$50</c:f>
              <c:numCache>
                <c:formatCode>General</c:formatCode>
                <c:ptCount val="12"/>
                <c:pt idx="1">
                  <c:v>4.42</c:v>
                </c:pt>
                <c:pt idx="2">
                  <c:v>4.6900000000000004</c:v>
                </c:pt>
                <c:pt idx="3">
                  <c:v>5</c:v>
                </c:pt>
                <c:pt idx="4">
                  <c:v>4.96</c:v>
                </c:pt>
                <c:pt idx="5">
                  <c:v>4.32</c:v>
                </c:pt>
                <c:pt idx="6">
                  <c:v>4.25</c:v>
                </c:pt>
                <c:pt idx="7">
                  <c:v>4.2</c:v>
                </c:pt>
                <c:pt idx="8">
                  <c:v>3.56</c:v>
                </c:pt>
                <c:pt idx="9">
                  <c:v>3.17</c:v>
                </c:pt>
                <c:pt idx="10">
                  <c:v>3.4599999999999995</c:v>
                </c:pt>
                <c:pt idx="11">
                  <c:v>3.8699999999999997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FD-4C1B-AF3B-48F8EC0DD1C8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Graficos'!$T$50:$AE$50</c:f>
              <c:numCache>
                <c:formatCode>General</c:formatCode>
                <c:ptCount val="12"/>
                <c:pt idx="0">
                  <c:v>4.17</c:v>
                </c:pt>
                <c:pt idx="1">
                  <c:v>4.42</c:v>
                </c:pt>
                <c:pt idx="4">
                  <c:v>5.57</c:v>
                </c:pt>
                <c:pt idx="5">
                  <c:v>5.6400000000000006</c:v>
                </c:pt>
                <c:pt idx="6">
                  <c:v>6.08</c:v>
                </c:pt>
                <c:pt idx="7">
                  <c:v>7.3800000000000008</c:v>
                </c:pt>
                <c:pt idx="8">
                  <c:v>4.12</c:v>
                </c:pt>
                <c:pt idx="9">
                  <c:v>2.94</c:v>
                </c:pt>
                <c:pt idx="10">
                  <c:v>3.6599999999999997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FD-4C1B-AF3B-48F8EC0DD1C8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Graficos'!$AF$50:$AQ$50</c:f>
              <c:numCache>
                <c:formatCode>General</c:formatCode>
                <c:ptCount val="12"/>
                <c:pt idx="0">
                  <c:v>4.09</c:v>
                </c:pt>
                <c:pt idx="1">
                  <c:v>4.41</c:v>
                </c:pt>
                <c:pt idx="2">
                  <c:v>4.6500000000000004</c:v>
                </c:pt>
                <c:pt idx="3">
                  <c:v>5.0600000000000005</c:v>
                </c:pt>
                <c:pt idx="4">
                  <c:v>7.2</c:v>
                </c:pt>
                <c:pt idx="5">
                  <c:v>5.74</c:v>
                </c:pt>
                <c:pt idx="6">
                  <c:v>6.2</c:v>
                </c:pt>
                <c:pt idx="7">
                  <c:v>6.46</c:v>
                </c:pt>
                <c:pt idx="8">
                  <c:v>6.63</c:v>
                </c:pt>
                <c:pt idx="9">
                  <c:v>5.83</c:v>
                </c:pt>
                <c:pt idx="10">
                  <c:v>5.55</c:v>
                </c:pt>
                <c:pt idx="11">
                  <c:v>5.72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FD-4C1B-AF3B-48F8EC0DD1C8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Graficos'!$AR$50:$BC$50</c:f>
              <c:numCache>
                <c:formatCode>General</c:formatCode>
                <c:ptCount val="12"/>
                <c:pt idx="0">
                  <c:v>5.5</c:v>
                </c:pt>
                <c:pt idx="1">
                  <c:v>5.9300000000000006</c:v>
                </c:pt>
                <c:pt idx="2">
                  <c:v>6.61</c:v>
                </c:pt>
                <c:pt idx="3">
                  <c:v>6.74</c:v>
                </c:pt>
                <c:pt idx="4">
                  <c:v>7.3100000000000005</c:v>
                </c:pt>
                <c:pt idx="5">
                  <c:v>5.5500000000000007</c:v>
                </c:pt>
                <c:pt idx="6">
                  <c:v>5.5600000000000005</c:v>
                </c:pt>
                <c:pt idx="7">
                  <c:v>5.25</c:v>
                </c:pt>
                <c:pt idx="8">
                  <c:v>3.82</c:v>
                </c:pt>
                <c:pt idx="9">
                  <c:v>3.28</c:v>
                </c:pt>
                <c:pt idx="11">
                  <c:v>3.4099999999999997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AFD-4C1B-AF3B-48F8EC0DD1C8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Graficos'!$BD$50:$BO$50</c:f>
              <c:numCache>
                <c:formatCode>General</c:formatCode>
                <c:ptCount val="12"/>
                <c:pt idx="0">
                  <c:v>3.8699999999999997</c:v>
                </c:pt>
                <c:pt idx="1">
                  <c:v>4.12</c:v>
                </c:pt>
                <c:pt idx="2">
                  <c:v>4.3900000000000006</c:v>
                </c:pt>
                <c:pt idx="3">
                  <c:v>4.6400000000000006</c:v>
                </c:pt>
                <c:pt idx="4">
                  <c:v>4.57</c:v>
                </c:pt>
                <c:pt idx="5">
                  <c:v>3.03</c:v>
                </c:pt>
                <c:pt idx="6">
                  <c:v>3.64</c:v>
                </c:pt>
                <c:pt idx="7">
                  <c:v>3.7399999999999998</c:v>
                </c:pt>
                <c:pt idx="8">
                  <c:v>2.96</c:v>
                </c:pt>
                <c:pt idx="9">
                  <c:v>2.2199999999999998</c:v>
                </c:pt>
                <c:pt idx="11">
                  <c:v>3.5100000000000002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AFD-4C1B-AF3B-48F8EC0DD1C8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Graficos'!$BP$50:$CA$50</c:f>
              <c:numCache>
                <c:formatCode>General</c:formatCode>
                <c:ptCount val="12"/>
                <c:pt idx="0">
                  <c:v>4.1400000000000006</c:v>
                </c:pt>
                <c:pt idx="1">
                  <c:v>4.1100000000000003</c:v>
                </c:pt>
                <c:pt idx="2">
                  <c:v>4.3500000000000005</c:v>
                </c:pt>
                <c:pt idx="3">
                  <c:v>4.7600000000000007</c:v>
                </c:pt>
                <c:pt idx="4">
                  <c:v>4.9400000000000004</c:v>
                </c:pt>
                <c:pt idx="5">
                  <c:v>3.5500000000000003</c:v>
                </c:pt>
                <c:pt idx="6">
                  <c:v>4.21</c:v>
                </c:pt>
                <c:pt idx="7">
                  <c:v>3.9099999999999997</c:v>
                </c:pt>
                <c:pt idx="8">
                  <c:v>4.74</c:v>
                </c:pt>
                <c:pt idx="9">
                  <c:v>2.3199999999999998</c:v>
                </c:pt>
                <c:pt idx="11">
                  <c:v>3.7099999999999995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AFD-4C1B-AF3B-48F8EC0DD1C8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Graficos'!$CB$50:$CM$50</c:f>
              <c:numCache>
                <c:formatCode>General</c:formatCode>
                <c:ptCount val="12"/>
                <c:pt idx="0">
                  <c:v>4.12</c:v>
                </c:pt>
                <c:pt idx="1">
                  <c:v>7.17</c:v>
                </c:pt>
                <c:pt idx="2">
                  <c:v>4.74</c:v>
                </c:pt>
                <c:pt idx="3">
                  <c:v>5.12</c:v>
                </c:pt>
                <c:pt idx="4">
                  <c:v>4.8900000000000006</c:v>
                </c:pt>
                <c:pt idx="5">
                  <c:v>4.5600000000000005</c:v>
                </c:pt>
                <c:pt idx="6">
                  <c:v>5.04</c:v>
                </c:pt>
                <c:pt idx="7">
                  <c:v>5.37</c:v>
                </c:pt>
                <c:pt idx="8">
                  <c:v>3.32</c:v>
                </c:pt>
                <c:pt idx="9">
                  <c:v>2.3499999999999996</c:v>
                </c:pt>
                <c:pt idx="10">
                  <c:v>3.39</c:v>
                </c:pt>
                <c:pt idx="11">
                  <c:v>3.77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AFD-4C1B-AF3B-48F8EC0DD1C8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Graficos'!$CN$50:$CY$50</c:f>
              <c:numCache>
                <c:formatCode>General</c:formatCode>
                <c:ptCount val="12"/>
                <c:pt idx="0">
                  <c:v>4.1000000000000005</c:v>
                </c:pt>
                <c:pt idx="1">
                  <c:v>4.3600000000000003</c:v>
                </c:pt>
                <c:pt idx="2">
                  <c:v>4.75</c:v>
                </c:pt>
                <c:pt idx="3">
                  <c:v>5.04</c:v>
                </c:pt>
                <c:pt idx="4">
                  <c:v>5.49</c:v>
                </c:pt>
                <c:pt idx="5">
                  <c:v>5.07</c:v>
                </c:pt>
                <c:pt idx="6">
                  <c:v>2.8299999999999996</c:v>
                </c:pt>
                <c:pt idx="7">
                  <c:v>3.69</c:v>
                </c:pt>
                <c:pt idx="8">
                  <c:v>2.359999999999999</c:v>
                </c:pt>
                <c:pt idx="9">
                  <c:v>3.1399999999999997</c:v>
                </c:pt>
                <c:pt idx="10">
                  <c:v>1.6999999999999997</c:v>
                </c:pt>
                <c:pt idx="11">
                  <c:v>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AFD-4C1B-AF3B-48F8EC0DD1C8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Graficos'!$CZ$50:$DK$50</c:f>
              <c:numCache>
                <c:formatCode>General</c:formatCode>
                <c:ptCount val="12"/>
                <c:pt idx="0">
                  <c:v>3.77</c:v>
                </c:pt>
                <c:pt idx="1">
                  <c:v>3.9099999999999997</c:v>
                </c:pt>
                <c:pt idx="2">
                  <c:v>4.29</c:v>
                </c:pt>
                <c:pt idx="3">
                  <c:v>4.38</c:v>
                </c:pt>
                <c:pt idx="4">
                  <c:v>4.82</c:v>
                </c:pt>
                <c:pt idx="5">
                  <c:v>4.74</c:v>
                </c:pt>
                <c:pt idx="6">
                  <c:v>4.6900000000000004</c:v>
                </c:pt>
                <c:pt idx="7">
                  <c:v>3.02</c:v>
                </c:pt>
                <c:pt idx="8">
                  <c:v>3.21</c:v>
                </c:pt>
                <c:pt idx="9">
                  <c:v>2.8299999999999996</c:v>
                </c:pt>
                <c:pt idx="10">
                  <c:v>3.5500000000000003</c:v>
                </c:pt>
                <c:pt idx="11">
                  <c:v>3.86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AFD-4C1B-AF3B-48F8EC0DD1C8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Graficos'!$DL$50:$DW$50</c:f>
              <c:numCache>
                <c:formatCode>General</c:formatCode>
                <c:ptCount val="12"/>
                <c:pt idx="0">
                  <c:v>4.63</c:v>
                </c:pt>
                <c:pt idx="1">
                  <c:v>4.5200000000000005</c:v>
                </c:pt>
                <c:pt idx="2">
                  <c:v>4.62</c:v>
                </c:pt>
                <c:pt idx="3">
                  <c:v>5.16</c:v>
                </c:pt>
                <c:pt idx="4">
                  <c:v>4.59</c:v>
                </c:pt>
                <c:pt idx="5">
                  <c:v>2.9</c:v>
                </c:pt>
                <c:pt idx="6">
                  <c:v>2.8299999999999996</c:v>
                </c:pt>
                <c:pt idx="7">
                  <c:v>2.4499999999999997</c:v>
                </c:pt>
                <c:pt idx="8">
                  <c:v>1.8599999999999999</c:v>
                </c:pt>
                <c:pt idx="9">
                  <c:v>2.6599999999999997</c:v>
                </c:pt>
                <c:pt idx="10">
                  <c:v>2.59</c:v>
                </c:pt>
                <c:pt idx="11">
                  <c:v>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AFD-4C1B-AF3B-48F8EC0DD1C8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Graficos'!$DX$50:$EI$50</c:f>
              <c:numCache>
                <c:formatCode>General</c:formatCode>
                <c:ptCount val="12"/>
                <c:pt idx="0">
                  <c:v>3.78</c:v>
                </c:pt>
                <c:pt idx="1">
                  <c:v>4.0100000000000007</c:v>
                </c:pt>
                <c:pt idx="2">
                  <c:v>4.1100000000000003</c:v>
                </c:pt>
                <c:pt idx="3">
                  <c:v>4.4700000000000006</c:v>
                </c:pt>
                <c:pt idx="4">
                  <c:v>4.82</c:v>
                </c:pt>
                <c:pt idx="5">
                  <c:v>3.47</c:v>
                </c:pt>
                <c:pt idx="6">
                  <c:v>3.8399999999999994</c:v>
                </c:pt>
                <c:pt idx="7">
                  <c:v>4.0500000000000007</c:v>
                </c:pt>
                <c:pt idx="8">
                  <c:v>3.86</c:v>
                </c:pt>
                <c:pt idx="9">
                  <c:v>2.6399999999999997</c:v>
                </c:pt>
                <c:pt idx="10">
                  <c:v>2.96</c:v>
                </c:pt>
                <c:pt idx="11">
                  <c:v>3.53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48-457F-8D8A-14BEA1BA1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91584"/>
        <c:axId val="1"/>
      </c:lineChart>
      <c:catAx>
        <c:axId val="71839158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9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915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750174978127723"/>
          <c:y val="8.4198748512837276E-2"/>
          <c:w val="0.13094488188976378"/>
          <c:h val="0.877130843073681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Matapalo P3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Graficos'!$H$51:$EY$51</c:f>
              <c:numCache>
                <c:formatCode>General</c:formatCode>
                <c:ptCount val="148"/>
                <c:pt idx="3">
                  <c:v>4.7</c:v>
                </c:pt>
                <c:pt idx="4">
                  <c:v>5.14</c:v>
                </c:pt>
                <c:pt idx="5">
                  <c:v>4.53</c:v>
                </c:pt>
                <c:pt idx="7">
                  <c:v>4.62</c:v>
                </c:pt>
                <c:pt idx="8">
                  <c:v>4.5200000000000005</c:v>
                </c:pt>
                <c:pt idx="9">
                  <c:v>4.4800000000000004</c:v>
                </c:pt>
                <c:pt idx="10">
                  <c:v>3.92</c:v>
                </c:pt>
                <c:pt idx="11">
                  <c:v>4.57</c:v>
                </c:pt>
                <c:pt idx="13">
                  <c:v>5.24</c:v>
                </c:pt>
                <c:pt idx="18">
                  <c:v>7.3</c:v>
                </c:pt>
                <c:pt idx="19">
                  <c:v>8.4599999999999991</c:v>
                </c:pt>
                <c:pt idx="21">
                  <c:v>4.3899999999999997</c:v>
                </c:pt>
                <c:pt idx="22">
                  <c:v>4.6100000000000003</c:v>
                </c:pt>
                <c:pt idx="24">
                  <c:v>4.4000000000000004</c:v>
                </c:pt>
                <c:pt idx="27">
                  <c:v>6.34</c:v>
                </c:pt>
                <c:pt idx="28">
                  <c:v>7.89</c:v>
                </c:pt>
                <c:pt idx="30">
                  <c:v>7.62</c:v>
                </c:pt>
                <c:pt idx="31">
                  <c:v>8.1199999999999992</c:v>
                </c:pt>
                <c:pt idx="38">
                  <c:v>9.3199999999999985</c:v>
                </c:pt>
                <c:pt idx="39">
                  <c:v>9.35</c:v>
                </c:pt>
                <c:pt idx="40">
                  <c:v>9.4499999999999993</c:v>
                </c:pt>
                <c:pt idx="41">
                  <c:v>6.0600000000000005</c:v>
                </c:pt>
                <c:pt idx="42">
                  <c:v>7.43</c:v>
                </c:pt>
                <c:pt idx="43">
                  <c:v>5.68</c:v>
                </c:pt>
                <c:pt idx="44">
                  <c:v>8.0499999999999989</c:v>
                </c:pt>
                <c:pt idx="45" formatCode="0.00">
                  <c:v>3.8899999999999997</c:v>
                </c:pt>
                <c:pt idx="47" formatCode="0.00">
                  <c:v>3.8899999999999997</c:v>
                </c:pt>
                <c:pt idx="48" formatCode="0.00">
                  <c:v>3.9699999999999998</c:v>
                </c:pt>
                <c:pt idx="49" formatCode="0.00">
                  <c:v>4.22</c:v>
                </c:pt>
                <c:pt idx="50" formatCode="0.00">
                  <c:v>4.3100000000000005</c:v>
                </c:pt>
                <c:pt idx="51" formatCode="0.00">
                  <c:v>5.0600000000000005</c:v>
                </c:pt>
                <c:pt idx="52" formatCode="0.00">
                  <c:v>4.66</c:v>
                </c:pt>
                <c:pt idx="54" formatCode="0.00">
                  <c:v>4.33</c:v>
                </c:pt>
                <c:pt idx="55" formatCode="0.00">
                  <c:v>4.03</c:v>
                </c:pt>
                <c:pt idx="56" formatCode="0.00">
                  <c:v>3.75</c:v>
                </c:pt>
                <c:pt idx="57" formatCode="0.00">
                  <c:v>3.6500000000000004</c:v>
                </c:pt>
                <c:pt idx="58" formatCode="0.00">
                  <c:v>4.17</c:v>
                </c:pt>
                <c:pt idx="59" formatCode="0.00">
                  <c:v>3.91</c:v>
                </c:pt>
                <c:pt idx="60" formatCode="0.00">
                  <c:v>4.3899999999999997</c:v>
                </c:pt>
                <c:pt idx="61" formatCode="0.00">
                  <c:v>5.2</c:v>
                </c:pt>
                <c:pt idx="62">
                  <c:v>6.05</c:v>
                </c:pt>
                <c:pt idx="63">
                  <c:v>6.45</c:v>
                </c:pt>
                <c:pt idx="64">
                  <c:v>5.23</c:v>
                </c:pt>
                <c:pt idx="65">
                  <c:v>4.5</c:v>
                </c:pt>
                <c:pt idx="66">
                  <c:v>4.71</c:v>
                </c:pt>
                <c:pt idx="67">
                  <c:v>4.7</c:v>
                </c:pt>
                <c:pt idx="68">
                  <c:v>4.38</c:v>
                </c:pt>
                <c:pt idx="69">
                  <c:v>3.92</c:v>
                </c:pt>
                <c:pt idx="70">
                  <c:v>4.01</c:v>
                </c:pt>
                <c:pt idx="71">
                  <c:v>4.1500000000000004</c:v>
                </c:pt>
                <c:pt idx="72">
                  <c:v>4.37</c:v>
                </c:pt>
                <c:pt idx="73">
                  <c:v>5.22</c:v>
                </c:pt>
                <c:pt idx="74">
                  <c:v>7.5200000000000005</c:v>
                </c:pt>
                <c:pt idx="75">
                  <c:v>7.7</c:v>
                </c:pt>
                <c:pt idx="76">
                  <c:v>8.6</c:v>
                </c:pt>
                <c:pt idx="77">
                  <c:v>5.04</c:v>
                </c:pt>
                <c:pt idx="78">
                  <c:v>5.59</c:v>
                </c:pt>
                <c:pt idx="79">
                  <c:v>6.22</c:v>
                </c:pt>
                <c:pt idx="80">
                  <c:v>4.5600000000000005</c:v>
                </c:pt>
                <c:pt idx="81">
                  <c:v>3.56</c:v>
                </c:pt>
                <c:pt idx="82">
                  <c:v>3.8500000000000005</c:v>
                </c:pt>
                <c:pt idx="83">
                  <c:v>3.9800000000000004</c:v>
                </c:pt>
                <c:pt idx="84">
                  <c:v>4.0200000000000005</c:v>
                </c:pt>
                <c:pt idx="85">
                  <c:v>4.76</c:v>
                </c:pt>
                <c:pt idx="86">
                  <c:v>4.49</c:v>
                </c:pt>
                <c:pt idx="87">
                  <c:v>5.57</c:v>
                </c:pt>
                <c:pt idx="88">
                  <c:v>7.04</c:v>
                </c:pt>
                <c:pt idx="89">
                  <c:v>5.2700000000000005</c:v>
                </c:pt>
                <c:pt idx="90">
                  <c:v>4.2</c:v>
                </c:pt>
                <c:pt idx="91">
                  <c:v>4.47</c:v>
                </c:pt>
                <c:pt idx="92">
                  <c:v>4.0400000000000018</c:v>
                </c:pt>
                <c:pt idx="94">
                  <c:v>3.39</c:v>
                </c:pt>
                <c:pt idx="95">
                  <c:v>4.12</c:v>
                </c:pt>
                <c:pt idx="96">
                  <c:v>4.42</c:v>
                </c:pt>
                <c:pt idx="97">
                  <c:v>4.28</c:v>
                </c:pt>
                <c:pt idx="98">
                  <c:v>4.38</c:v>
                </c:pt>
                <c:pt idx="99">
                  <c:v>3.9800000000000004</c:v>
                </c:pt>
                <c:pt idx="100">
                  <c:v>5.16</c:v>
                </c:pt>
                <c:pt idx="101">
                  <c:v>5.2</c:v>
                </c:pt>
                <c:pt idx="102">
                  <c:v>4.4400000000000004</c:v>
                </c:pt>
                <c:pt idx="103">
                  <c:v>3.92</c:v>
                </c:pt>
                <c:pt idx="104">
                  <c:v>4.1500000000000004</c:v>
                </c:pt>
                <c:pt idx="105">
                  <c:v>4</c:v>
                </c:pt>
                <c:pt idx="106">
                  <c:v>4.0600000000000005</c:v>
                </c:pt>
                <c:pt idx="107">
                  <c:v>4.16</c:v>
                </c:pt>
                <c:pt idx="108">
                  <c:v>4.71</c:v>
                </c:pt>
                <c:pt idx="109">
                  <c:v>5.0200000000000005</c:v>
                </c:pt>
                <c:pt idx="110">
                  <c:v>5.82</c:v>
                </c:pt>
                <c:pt idx="111">
                  <c:v>6.19</c:v>
                </c:pt>
                <c:pt idx="112">
                  <c:v>4.8500000000000005</c:v>
                </c:pt>
                <c:pt idx="113">
                  <c:v>3.4</c:v>
                </c:pt>
                <c:pt idx="114">
                  <c:v>3.92</c:v>
                </c:pt>
                <c:pt idx="115">
                  <c:v>3.58</c:v>
                </c:pt>
                <c:pt idx="116">
                  <c:v>3.7199999999999998</c:v>
                </c:pt>
                <c:pt idx="117">
                  <c:v>3.96</c:v>
                </c:pt>
                <c:pt idx="118">
                  <c:v>3.9299999999999997</c:v>
                </c:pt>
                <c:pt idx="119">
                  <c:v>4.17</c:v>
                </c:pt>
                <c:pt idx="120">
                  <c:v>4.29</c:v>
                </c:pt>
                <c:pt idx="121">
                  <c:v>4.5200000000000005</c:v>
                </c:pt>
                <c:pt idx="122">
                  <c:v>4.51</c:v>
                </c:pt>
                <c:pt idx="123">
                  <c:v>4.95</c:v>
                </c:pt>
                <c:pt idx="124">
                  <c:v>5.42</c:v>
                </c:pt>
                <c:pt idx="125">
                  <c:v>5.1100000000000003</c:v>
                </c:pt>
                <c:pt idx="126">
                  <c:v>5.04</c:v>
                </c:pt>
                <c:pt idx="127">
                  <c:v>4.4400000000000004</c:v>
                </c:pt>
                <c:pt idx="128">
                  <c:v>4.22</c:v>
                </c:pt>
                <c:pt idx="129">
                  <c:v>4.0200000000000005</c:v>
                </c:pt>
                <c:pt idx="130">
                  <c:v>4.0600000000000005</c:v>
                </c:pt>
                <c:pt idx="131">
                  <c:v>4.26</c:v>
                </c:pt>
                <c:pt idx="132">
                  <c:v>4.3899999999999997</c:v>
                </c:pt>
                <c:pt idx="133">
                  <c:v>4.87</c:v>
                </c:pt>
                <c:pt idx="134">
                  <c:v>5.2700000000000005</c:v>
                </c:pt>
                <c:pt idx="135">
                  <c:v>6.33</c:v>
                </c:pt>
                <c:pt idx="136">
                  <c:v>5.88</c:v>
                </c:pt>
                <c:pt idx="137">
                  <c:v>3.62</c:v>
                </c:pt>
                <c:pt idx="138">
                  <c:v>3.87</c:v>
                </c:pt>
                <c:pt idx="139">
                  <c:v>4.12</c:v>
                </c:pt>
                <c:pt idx="140">
                  <c:v>3.7</c:v>
                </c:pt>
                <c:pt idx="141">
                  <c:v>3.9699999999999998</c:v>
                </c:pt>
                <c:pt idx="142">
                  <c:v>3.8200000000000003</c:v>
                </c:pt>
                <c:pt idx="143">
                  <c:v>4.09</c:v>
                </c:pt>
                <c:pt idx="144">
                  <c:v>4.21</c:v>
                </c:pt>
                <c:pt idx="145">
                  <c:v>4.3600000000000003</c:v>
                </c:pt>
                <c:pt idx="146">
                  <c:v>4.43</c:v>
                </c:pt>
                <c:pt idx="147">
                  <c:v>4.82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FC-49D3-8DAC-D5A2C029F383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Graficos'!$H$52:$EY$52</c:f>
              <c:numCache>
                <c:formatCode>General</c:formatCode>
                <c:ptCount val="148"/>
                <c:pt idx="1">
                  <c:v>12.459999999999999</c:v>
                </c:pt>
                <c:pt idx="2">
                  <c:v>11.26</c:v>
                </c:pt>
                <c:pt idx="6">
                  <c:v>9.9599999999999991</c:v>
                </c:pt>
                <c:pt idx="15">
                  <c:v>10.639999999999999</c:v>
                </c:pt>
                <c:pt idx="16">
                  <c:v>10.059999999999999</c:v>
                </c:pt>
                <c:pt idx="20">
                  <c:v>12.75</c:v>
                </c:pt>
                <c:pt idx="25">
                  <c:v>10.909999999999998</c:v>
                </c:pt>
                <c:pt idx="26">
                  <c:v>9.09</c:v>
                </c:pt>
                <c:pt idx="29">
                  <c:v>10.62</c:v>
                </c:pt>
                <c:pt idx="32">
                  <c:v>13.18</c:v>
                </c:pt>
                <c:pt idx="33">
                  <c:v>13.01</c:v>
                </c:pt>
                <c:pt idx="34">
                  <c:v>10.52</c:v>
                </c:pt>
                <c:pt idx="35">
                  <c:v>11.4</c:v>
                </c:pt>
                <c:pt idx="36">
                  <c:v>12.7</c:v>
                </c:pt>
                <c:pt idx="37">
                  <c:v>13.2</c:v>
                </c:pt>
                <c:pt idx="53" formatCode="0.00">
                  <c:v>3.9699999999999998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FC-49D3-8DAC-D5A2C029F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73280"/>
        <c:axId val="1"/>
      </c:lineChart>
      <c:catAx>
        <c:axId val="7183732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6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732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Matapalo P3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Graficos'!$H$51:$S$51</c:f>
              <c:numCache>
                <c:formatCode>General</c:formatCode>
                <c:ptCount val="12"/>
                <c:pt idx="3">
                  <c:v>4.7</c:v>
                </c:pt>
                <c:pt idx="4">
                  <c:v>5.14</c:v>
                </c:pt>
                <c:pt idx="5">
                  <c:v>4.53</c:v>
                </c:pt>
                <c:pt idx="7">
                  <c:v>4.62</c:v>
                </c:pt>
                <c:pt idx="8">
                  <c:v>4.5200000000000005</c:v>
                </c:pt>
                <c:pt idx="9">
                  <c:v>4.4800000000000004</c:v>
                </c:pt>
                <c:pt idx="10">
                  <c:v>3.92</c:v>
                </c:pt>
                <c:pt idx="11">
                  <c:v>4.57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4F-4211-B2CF-4A86426F15D5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Graficos'!$T$51:$AE$51</c:f>
              <c:numCache>
                <c:formatCode>General</c:formatCode>
                <c:ptCount val="12"/>
                <c:pt idx="1">
                  <c:v>5.24</c:v>
                </c:pt>
                <c:pt idx="6">
                  <c:v>7.3</c:v>
                </c:pt>
                <c:pt idx="7">
                  <c:v>8.4599999999999991</c:v>
                </c:pt>
                <c:pt idx="9">
                  <c:v>4.3899999999999997</c:v>
                </c:pt>
                <c:pt idx="10">
                  <c:v>4.6100000000000003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4F-4211-B2CF-4A86426F15D5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Graficos'!$AF$51:$AQ$51</c:f>
              <c:numCache>
                <c:formatCode>General</c:formatCode>
                <c:ptCount val="12"/>
                <c:pt idx="0">
                  <c:v>4.4000000000000004</c:v>
                </c:pt>
                <c:pt idx="3">
                  <c:v>6.34</c:v>
                </c:pt>
                <c:pt idx="4">
                  <c:v>7.89</c:v>
                </c:pt>
                <c:pt idx="6">
                  <c:v>7.62</c:v>
                </c:pt>
                <c:pt idx="7">
                  <c:v>8.1199999999999992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4F-4211-B2CF-4A86426F15D5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Graficos'!$AR$51:$BC$51</c:f>
              <c:numCache>
                <c:formatCode>General</c:formatCode>
                <c:ptCount val="12"/>
                <c:pt idx="2">
                  <c:v>9.3199999999999985</c:v>
                </c:pt>
                <c:pt idx="3">
                  <c:v>9.35</c:v>
                </c:pt>
                <c:pt idx="4">
                  <c:v>9.4499999999999993</c:v>
                </c:pt>
                <c:pt idx="5">
                  <c:v>6.0600000000000005</c:v>
                </c:pt>
                <c:pt idx="6">
                  <c:v>7.43</c:v>
                </c:pt>
                <c:pt idx="7">
                  <c:v>5.68</c:v>
                </c:pt>
                <c:pt idx="8">
                  <c:v>8.0499999999999989</c:v>
                </c:pt>
                <c:pt idx="9" formatCode="0.00">
                  <c:v>3.8899999999999997</c:v>
                </c:pt>
                <c:pt idx="11" formatCode="0.00">
                  <c:v>3.8899999999999997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94F-4211-B2CF-4A86426F15D5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Graficos'!$BD$51:$BO$51</c:f>
              <c:numCache>
                <c:formatCode>0.00</c:formatCode>
                <c:ptCount val="12"/>
                <c:pt idx="0">
                  <c:v>3.9699999999999998</c:v>
                </c:pt>
                <c:pt idx="1">
                  <c:v>4.22</c:v>
                </c:pt>
                <c:pt idx="2">
                  <c:v>4.3100000000000005</c:v>
                </c:pt>
                <c:pt idx="3">
                  <c:v>5.0600000000000005</c:v>
                </c:pt>
                <c:pt idx="4">
                  <c:v>4.66</c:v>
                </c:pt>
                <c:pt idx="6">
                  <c:v>4.33</c:v>
                </c:pt>
                <c:pt idx="7">
                  <c:v>4.03</c:v>
                </c:pt>
                <c:pt idx="8">
                  <c:v>3.75</c:v>
                </c:pt>
                <c:pt idx="9">
                  <c:v>3.6500000000000004</c:v>
                </c:pt>
                <c:pt idx="10">
                  <c:v>4.17</c:v>
                </c:pt>
                <c:pt idx="11">
                  <c:v>3.91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94F-4211-B2CF-4A86426F15D5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Graficos'!$BP$51:$CA$51</c:f>
              <c:numCache>
                <c:formatCode>0.00</c:formatCode>
                <c:ptCount val="12"/>
                <c:pt idx="0">
                  <c:v>4.3899999999999997</c:v>
                </c:pt>
                <c:pt idx="1">
                  <c:v>5.2</c:v>
                </c:pt>
                <c:pt idx="2" formatCode="General">
                  <c:v>6.05</c:v>
                </c:pt>
                <c:pt idx="3" formatCode="General">
                  <c:v>6.45</c:v>
                </c:pt>
                <c:pt idx="4" formatCode="General">
                  <c:v>5.23</c:v>
                </c:pt>
                <c:pt idx="5" formatCode="General">
                  <c:v>4.5</c:v>
                </c:pt>
                <c:pt idx="6" formatCode="General">
                  <c:v>4.71</c:v>
                </c:pt>
                <c:pt idx="7" formatCode="General">
                  <c:v>4.7</c:v>
                </c:pt>
                <c:pt idx="8" formatCode="General">
                  <c:v>4.38</c:v>
                </c:pt>
                <c:pt idx="9" formatCode="General">
                  <c:v>3.92</c:v>
                </c:pt>
                <c:pt idx="10" formatCode="General">
                  <c:v>4.01</c:v>
                </c:pt>
                <c:pt idx="11" formatCode="General">
                  <c:v>4.1500000000000004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94F-4211-B2CF-4A86426F15D5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Graficos'!$CB$51:$CM$51</c:f>
              <c:numCache>
                <c:formatCode>General</c:formatCode>
                <c:ptCount val="12"/>
                <c:pt idx="0">
                  <c:v>4.37</c:v>
                </c:pt>
                <c:pt idx="1">
                  <c:v>5.22</c:v>
                </c:pt>
                <c:pt idx="2">
                  <c:v>7.5200000000000005</c:v>
                </c:pt>
                <c:pt idx="3">
                  <c:v>7.7</c:v>
                </c:pt>
                <c:pt idx="4">
                  <c:v>8.6</c:v>
                </c:pt>
                <c:pt idx="5">
                  <c:v>5.04</c:v>
                </c:pt>
                <c:pt idx="6">
                  <c:v>5.59</c:v>
                </c:pt>
                <c:pt idx="7">
                  <c:v>6.22</c:v>
                </c:pt>
                <c:pt idx="8">
                  <c:v>4.5600000000000005</c:v>
                </c:pt>
                <c:pt idx="9">
                  <c:v>3.56</c:v>
                </c:pt>
                <c:pt idx="10">
                  <c:v>3.8500000000000005</c:v>
                </c:pt>
                <c:pt idx="11">
                  <c:v>3.9800000000000004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94F-4211-B2CF-4A86426F15D5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Graficos'!$CN$51:$CY$51</c:f>
              <c:numCache>
                <c:formatCode>General</c:formatCode>
                <c:ptCount val="12"/>
                <c:pt idx="0">
                  <c:v>4.0200000000000005</c:v>
                </c:pt>
                <c:pt idx="1">
                  <c:v>4.76</c:v>
                </c:pt>
                <c:pt idx="2">
                  <c:v>4.49</c:v>
                </c:pt>
                <c:pt idx="3">
                  <c:v>5.57</c:v>
                </c:pt>
                <c:pt idx="4">
                  <c:v>7.04</c:v>
                </c:pt>
                <c:pt idx="5">
                  <c:v>5.2700000000000005</c:v>
                </c:pt>
                <c:pt idx="6">
                  <c:v>4.2</c:v>
                </c:pt>
                <c:pt idx="7">
                  <c:v>4.47</c:v>
                </c:pt>
                <c:pt idx="8">
                  <c:v>4.0400000000000018</c:v>
                </c:pt>
                <c:pt idx="10">
                  <c:v>3.39</c:v>
                </c:pt>
                <c:pt idx="11">
                  <c:v>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94F-4211-B2CF-4A86426F15D5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Graficos'!$CZ$51:$DK$51</c:f>
              <c:numCache>
                <c:formatCode>General</c:formatCode>
                <c:ptCount val="12"/>
                <c:pt idx="0">
                  <c:v>4.42</c:v>
                </c:pt>
                <c:pt idx="1">
                  <c:v>4.28</c:v>
                </c:pt>
                <c:pt idx="2">
                  <c:v>4.38</c:v>
                </c:pt>
                <c:pt idx="3">
                  <c:v>3.9800000000000004</c:v>
                </c:pt>
                <c:pt idx="4">
                  <c:v>5.16</c:v>
                </c:pt>
                <c:pt idx="5">
                  <c:v>5.2</c:v>
                </c:pt>
                <c:pt idx="6">
                  <c:v>4.4400000000000004</c:v>
                </c:pt>
                <c:pt idx="7">
                  <c:v>3.92</c:v>
                </c:pt>
                <c:pt idx="8">
                  <c:v>4.1500000000000004</c:v>
                </c:pt>
                <c:pt idx="9">
                  <c:v>4</c:v>
                </c:pt>
                <c:pt idx="10">
                  <c:v>4.0600000000000005</c:v>
                </c:pt>
                <c:pt idx="11">
                  <c:v>4.16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94F-4211-B2CF-4A86426F15D5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Graficos'!$DL$51:$DW$51</c:f>
              <c:numCache>
                <c:formatCode>General</c:formatCode>
                <c:ptCount val="12"/>
                <c:pt idx="0">
                  <c:v>4.71</c:v>
                </c:pt>
                <c:pt idx="1">
                  <c:v>5.0200000000000005</c:v>
                </c:pt>
                <c:pt idx="2">
                  <c:v>5.82</c:v>
                </c:pt>
                <c:pt idx="3">
                  <c:v>6.19</c:v>
                </c:pt>
                <c:pt idx="4">
                  <c:v>4.8500000000000005</c:v>
                </c:pt>
                <c:pt idx="5">
                  <c:v>3.4</c:v>
                </c:pt>
                <c:pt idx="6">
                  <c:v>3.92</c:v>
                </c:pt>
                <c:pt idx="7">
                  <c:v>3.58</c:v>
                </c:pt>
                <c:pt idx="8">
                  <c:v>3.7199999999999998</c:v>
                </c:pt>
                <c:pt idx="9">
                  <c:v>3.96</c:v>
                </c:pt>
                <c:pt idx="10">
                  <c:v>3.9299999999999997</c:v>
                </c:pt>
                <c:pt idx="11">
                  <c:v>4.17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94F-4211-B2CF-4A86426F15D5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Graficos'!$DX$51:$EI$51</c:f>
              <c:numCache>
                <c:formatCode>General</c:formatCode>
                <c:ptCount val="12"/>
                <c:pt idx="0">
                  <c:v>4.29</c:v>
                </c:pt>
                <c:pt idx="1">
                  <c:v>4.5200000000000005</c:v>
                </c:pt>
                <c:pt idx="2">
                  <c:v>4.51</c:v>
                </c:pt>
                <c:pt idx="3">
                  <c:v>4.95</c:v>
                </c:pt>
                <c:pt idx="4">
                  <c:v>5.42</c:v>
                </c:pt>
                <c:pt idx="5">
                  <c:v>5.1100000000000003</c:v>
                </c:pt>
                <c:pt idx="6">
                  <c:v>5.04</c:v>
                </c:pt>
                <c:pt idx="7">
                  <c:v>4.4400000000000004</c:v>
                </c:pt>
                <c:pt idx="8">
                  <c:v>4.22</c:v>
                </c:pt>
                <c:pt idx="9">
                  <c:v>4.0200000000000005</c:v>
                </c:pt>
                <c:pt idx="10">
                  <c:v>4.0600000000000005</c:v>
                </c:pt>
                <c:pt idx="11">
                  <c:v>4.26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C2-4A33-BDF7-C132B77FE24D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Graficos'!$EJ$51:$EU$51</c:f>
              <c:numCache>
                <c:formatCode>General</c:formatCode>
                <c:ptCount val="12"/>
                <c:pt idx="0">
                  <c:v>4.3899999999999997</c:v>
                </c:pt>
                <c:pt idx="1">
                  <c:v>4.87</c:v>
                </c:pt>
                <c:pt idx="2">
                  <c:v>5.2700000000000005</c:v>
                </c:pt>
                <c:pt idx="3">
                  <c:v>6.33</c:v>
                </c:pt>
                <c:pt idx="4">
                  <c:v>5.88</c:v>
                </c:pt>
                <c:pt idx="5">
                  <c:v>3.62</c:v>
                </c:pt>
                <c:pt idx="6">
                  <c:v>3.87</c:v>
                </c:pt>
                <c:pt idx="7">
                  <c:v>4.12</c:v>
                </c:pt>
                <c:pt idx="8">
                  <c:v>3.7</c:v>
                </c:pt>
                <c:pt idx="9">
                  <c:v>3.9699999999999998</c:v>
                </c:pt>
                <c:pt idx="10">
                  <c:v>3.8200000000000003</c:v>
                </c:pt>
                <c:pt idx="11">
                  <c:v>4.09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8B-45C2-A62F-3755E82AAB9E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Graficos'!$EV$51:$FG$51</c:f>
              <c:numCache>
                <c:formatCode>General</c:formatCode>
                <c:ptCount val="12"/>
                <c:pt idx="0">
                  <c:v>4.21</c:v>
                </c:pt>
                <c:pt idx="1">
                  <c:v>4.3600000000000003</c:v>
                </c:pt>
                <c:pt idx="2">
                  <c:v>4.43</c:v>
                </c:pt>
                <c:pt idx="3">
                  <c:v>4.82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6F-4550-BE3A-2690DBD78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92832"/>
        <c:axId val="1"/>
      </c:lineChart>
      <c:catAx>
        <c:axId val="718392832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1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92832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14203966772194712"/>
          <c:w val="0.12977777777777777"/>
          <c:h val="0.82319849194108463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Matapalo P1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Graficos'!$H$53:$EY$53</c:f>
              <c:numCache>
                <c:formatCode>General</c:formatCode>
                <c:ptCount val="148"/>
                <c:pt idx="1">
                  <c:v>5.48</c:v>
                </c:pt>
                <c:pt idx="2">
                  <c:v>5.65</c:v>
                </c:pt>
                <c:pt idx="6">
                  <c:v>4.9800000000000004</c:v>
                </c:pt>
                <c:pt idx="19">
                  <c:v>8.32</c:v>
                </c:pt>
                <c:pt idx="28">
                  <c:v>7.89</c:v>
                </c:pt>
                <c:pt idx="31">
                  <c:v>8.1300000000000008</c:v>
                </c:pt>
                <c:pt idx="35">
                  <c:v>6.7</c:v>
                </c:pt>
                <c:pt idx="37">
                  <c:v>9.4600000000000009</c:v>
                </c:pt>
                <c:pt idx="43">
                  <c:v>6.43</c:v>
                </c:pt>
                <c:pt idx="44">
                  <c:v>3.9999999999999996</c:v>
                </c:pt>
                <c:pt idx="45" formatCode="0.00">
                  <c:v>3.8800000000000003</c:v>
                </c:pt>
                <c:pt idx="47" formatCode="0.00">
                  <c:v>3.8299999999999996</c:v>
                </c:pt>
                <c:pt idx="48" formatCode="0.00">
                  <c:v>3.9099999999999997</c:v>
                </c:pt>
                <c:pt idx="49" formatCode="0.00">
                  <c:v>4.2200000000000006</c:v>
                </c:pt>
                <c:pt idx="50" formatCode="0.00">
                  <c:v>4.1400000000000006</c:v>
                </c:pt>
                <c:pt idx="53" formatCode="0.00">
                  <c:v>3.52</c:v>
                </c:pt>
                <c:pt idx="54" formatCode="0.00">
                  <c:v>4.9700000000000006</c:v>
                </c:pt>
                <c:pt idx="56" formatCode="0.00">
                  <c:v>3.78</c:v>
                </c:pt>
                <c:pt idx="57" formatCode="0.00">
                  <c:v>3.8299999999999996</c:v>
                </c:pt>
                <c:pt idx="58" formatCode="0.00">
                  <c:v>5.07</c:v>
                </c:pt>
                <c:pt idx="59" formatCode="0.00">
                  <c:v>3.89</c:v>
                </c:pt>
                <c:pt idx="60" formatCode="0.00">
                  <c:v>4.07</c:v>
                </c:pt>
                <c:pt idx="62">
                  <c:v>6.98</c:v>
                </c:pt>
                <c:pt idx="63">
                  <c:v>6.34</c:v>
                </c:pt>
                <c:pt idx="65">
                  <c:v>4.3599999999999994</c:v>
                </c:pt>
                <c:pt idx="70">
                  <c:v>3.7899999999999996</c:v>
                </c:pt>
                <c:pt idx="72">
                  <c:v>4.33</c:v>
                </c:pt>
                <c:pt idx="73">
                  <c:v>5.16</c:v>
                </c:pt>
                <c:pt idx="80">
                  <c:v>4.51</c:v>
                </c:pt>
                <c:pt idx="81">
                  <c:v>3.5399999999999996</c:v>
                </c:pt>
                <c:pt idx="82">
                  <c:v>3.8299999999999996</c:v>
                </c:pt>
                <c:pt idx="83">
                  <c:v>4.1500000000000004</c:v>
                </c:pt>
                <c:pt idx="84">
                  <c:v>4.09</c:v>
                </c:pt>
                <c:pt idx="88">
                  <c:v>7.01</c:v>
                </c:pt>
                <c:pt idx="89">
                  <c:v>4.43</c:v>
                </c:pt>
                <c:pt idx="94">
                  <c:v>3.05</c:v>
                </c:pt>
                <c:pt idx="101">
                  <c:v>4.5399999999999991</c:v>
                </c:pt>
                <c:pt idx="102">
                  <c:v>4.43</c:v>
                </c:pt>
                <c:pt idx="103">
                  <c:v>4.0399999999999991</c:v>
                </c:pt>
                <c:pt idx="104">
                  <c:v>3.86</c:v>
                </c:pt>
                <c:pt idx="105">
                  <c:v>3.7100000000000004</c:v>
                </c:pt>
                <c:pt idx="107">
                  <c:v>3.9999999999999996</c:v>
                </c:pt>
                <c:pt idx="108">
                  <c:v>4.5</c:v>
                </c:pt>
                <c:pt idx="112">
                  <c:v>4.4800000000000004</c:v>
                </c:pt>
                <c:pt idx="113">
                  <c:v>3.94</c:v>
                </c:pt>
                <c:pt idx="123">
                  <c:v>4.91</c:v>
                </c:pt>
                <c:pt idx="125">
                  <c:v>4.68</c:v>
                </c:pt>
                <c:pt idx="126">
                  <c:v>5.57</c:v>
                </c:pt>
                <c:pt idx="134">
                  <c:v>5.0299999999999994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00-4196-A120-F5F6B71A14E3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Graficos'!$H$54:$EY$54</c:f>
              <c:numCache>
                <c:formatCode>General</c:formatCode>
                <c:ptCount val="148"/>
                <c:pt idx="3">
                  <c:v>6.85</c:v>
                </c:pt>
                <c:pt idx="4">
                  <c:v>6.26</c:v>
                </c:pt>
                <c:pt idx="5">
                  <c:v>5.4399999999999995</c:v>
                </c:pt>
                <c:pt idx="7">
                  <c:v>5.23</c:v>
                </c:pt>
                <c:pt idx="8">
                  <c:v>5.4499999999999993</c:v>
                </c:pt>
                <c:pt idx="9">
                  <c:v>5.5</c:v>
                </c:pt>
                <c:pt idx="10">
                  <c:v>5.1300000000000008</c:v>
                </c:pt>
                <c:pt idx="11">
                  <c:v>5.8900000000000006</c:v>
                </c:pt>
                <c:pt idx="12">
                  <c:v>5.51</c:v>
                </c:pt>
                <c:pt idx="13">
                  <c:v>6.4600000000000009</c:v>
                </c:pt>
                <c:pt idx="15">
                  <c:v>7.98</c:v>
                </c:pt>
                <c:pt idx="16">
                  <c:v>8.41</c:v>
                </c:pt>
                <c:pt idx="17">
                  <c:v>7.6900000000000013</c:v>
                </c:pt>
                <c:pt idx="18">
                  <c:v>8.5</c:v>
                </c:pt>
                <c:pt idx="20">
                  <c:v>7.1</c:v>
                </c:pt>
                <c:pt idx="21">
                  <c:v>5.41</c:v>
                </c:pt>
                <c:pt idx="22">
                  <c:v>5.58</c:v>
                </c:pt>
                <c:pt idx="24">
                  <c:v>5.26</c:v>
                </c:pt>
                <c:pt idx="25">
                  <c:v>7.25</c:v>
                </c:pt>
                <c:pt idx="26">
                  <c:v>7.15</c:v>
                </c:pt>
                <c:pt idx="27">
                  <c:v>7.48</c:v>
                </c:pt>
                <c:pt idx="29">
                  <c:v>10.030000000000001</c:v>
                </c:pt>
                <c:pt idx="30">
                  <c:v>10.31</c:v>
                </c:pt>
                <c:pt idx="32">
                  <c:v>9.48</c:v>
                </c:pt>
                <c:pt idx="33">
                  <c:v>7.83</c:v>
                </c:pt>
                <c:pt idx="34">
                  <c:v>6.97</c:v>
                </c:pt>
                <c:pt idx="36">
                  <c:v>9.56</c:v>
                </c:pt>
                <c:pt idx="41">
                  <c:v>6.6999999999999993</c:v>
                </c:pt>
                <c:pt idx="42">
                  <c:v>8.2000000000000011</c:v>
                </c:pt>
                <c:pt idx="51" formatCode="0.00">
                  <c:v>5.7899999999999991</c:v>
                </c:pt>
                <c:pt idx="52" formatCode="0.00">
                  <c:v>5.3800000000000008</c:v>
                </c:pt>
                <c:pt idx="55" formatCode="0.00">
                  <c:v>3.9899999999999998</c:v>
                </c:pt>
                <c:pt idx="61" formatCode="0.00">
                  <c:v>5</c:v>
                </c:pt>
                <c:pt idx="64">
                  <c:v>5.58</c:v>
                </c:pt>
                <c:pt idx="66">
                  <c:v>5.3800000000000008</c:v>
                </c:pt>
                <c:pt idx="68">
                  <c:v>5.1999999999999993</c:v>
                </c:pt>
                <c:pt idx="69">
                  <c:v>4.8100000000000005</c:v>
                </c:pt>
                <c:pt idx="71">
                  <c:v>4.1199999999999992</c:v>
                </c:pt>
                <c:pt idx="74">
                  <c:v>8.09</c:v>
                </c:pt>
                <c:pt idx="76">
                  <c:v>7.870000000000001</c:v>
                </c:pt>
                <c:pt idx="77">
                  <c:v>5.23</c:v>
                </c:pt>
                <c:pt idx="78">
                  <c:v>5.6</c:v>
                </c:pt>
                <c:pt idx="79">
                  <c:v>6.17</c:v>
                </c:pt>
                <c:pt idx="85">
                  <c:v>5.58</c:v>
                </c:pt>
                <c:pt idx="86">
                  <c:v>4.2799999999999994</c:v>
                </c:pt>
                <c:pt idx="87">
                  <c:v>5.6099999999999994</c:v>
                </c:pt>
                <c:pt idx="90">
                  <c:v>4.99</c:v>
                </c:pt>
                <c:pt idx="91">
                  <c:v>5.5399999999999991</c:v>
                </c:pt>
                <c:pt idx="92">
                  <c:v>5.490000000000002</c:v>
                </c:pt>
                <c:pt idx="95">
                  <c:v>4.82</c:v>
                </c:pt>
                <c:pt idx="96">
                  <c:v>4.7300000000000004</c:v>
                </c:pt>
                <c:pt idx="97">
                  <c:v>4.5399999999999991</c:v>
                </c:pt>
                <c:pt idx="98">
                  <c:v>4.75</c:v>
                </c:pt>
                <c:pt idx="99">
                  <c:v>4.2899999999999991</c:v>
                </c:pt>
                <c:pt idx="100">
                  <c:v>4.4700000000000006</c:v>
                </c:pt>
                <c:pt idx="106">
                  <c:v>4.0500000000000007</c:v>
                </c:pt>
                <c:pt idx="109">
                  <c:v>5.3800000000000008</c:v>
                </c:pt>
                <c:pt idx="110">
                  <c:v>6.18</c:v>
                </c:pt>
                <c:pt idx="111">
                  <c:v>8.0500000000000007</c:v>
                </c:pt>
                <c:pt idx="114">
                  <c:v>3.9099999999999997</c:v>
                </c:pt>
                <c:pt idx="115">
                  <c:v>3.8400000000000003</c:v>
                </c:pt>
                <c:pt idx="116">
                  <c:v>3.7100000000000004</c:v>
                </c:pt>
                <c:pt idx="117">
                  <c:v>4.3800000000000008</c:v>
                </c:pt>
                <c:pt idx="118">
                  <c:v>3.8000000000000003</c:v>
                </c:pt>
                <c:pt idx="119">
                  <c:v>4.4000000000000004</c:v>
                </c:pt>
                <c:pt idx="120">
                  <c:v>4.26</c:v>
                </c:pt>
                <c:pt idx="121">
                  <c:v>4.9499999999999993</c:v>
                </c:pt>
                <c:pt idx="122">
                  <c:v>4.57</c:v>
                </c:pt>
                <c:pt idx="124">
                  <c:v>5.7799999999999994</c:v>
                </c:pt>
                <c:pt idx="127">
                  <c:v>5.3000000000000007</c:v>
                </c:pt>
                <c:pt idx="128">
                  <c:v>6.48</c:v>
                </c:pt>
                <c:pt idx="129">
                  <c:v>4.9499999999999993</c:v>
                </c:pt>
                <c:pt idx="130">
                  <c:v>5.09</c:v>
                </c:pt>
                <c:pt idx="131">
                  <c:v>5.2899999999999991</c:v>
                </c:pt>
                <c:pt idx="132">
                  <c:v>5.99</c:v>
                </c:pt>
                <c:pt idx="133">
                  <c:v>7.73</c:v>
                </c:pt>
                <c:pt idx="135">
                  <c:v>8.33</c:v>
                </c:pt>
                <c:pt idx="136">
                  <c:v>4.8699999999999992</c:v>
                </c:pt>
                <c:pt idx="137">
                  <c:v>4.4800000000000004</c:v>
                </c:pt>
                <c:pt idx="138">
                  <c:v>4.7100000000000009</c:v>
                </c:pt>
                <c:pt idx="139">
                  <c:v>5</c:v>
                </c:pt>
                <c:pt idx="140">
                  <c:v>4.67</c:v>
                </c:pt>
                <c:pt idx="141">
                  <c:v>4.7899999999999991</c:v>
                </c:pt>
                <c:pt idx="142">
                  <c:v>4.7699999999999996</c:v>
                </c:pt>
                <c:pt idx="143">
                  <c:v>5</c:v>
                </c:pt>
                <c:pt idx="144">
                  <c:v>5.0600000000000005</c:v>
                </c:pt>
                <c:pt idx="145">
                  <c:v>5.26</c:v>
                </c:pt>
                <c:pt idx="146">
                  <c:v>5.48</c:v>
                </c:pt>
                <c:pt idx="147">
                  <c:v>5.74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00-4196-A120-F5F6B71A1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87424"/>
        <c:axId val="1"/>
      </c:lineChart>
      <c:catAx>
        <c:axId val="71838742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2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87424"/>
        <c:crosses val="autoZero"/>
        <c:crossBetween val="between"/>
        <c:majorUnit val="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Matapalo P1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Graficos'!$H$54:$S$54</c:f>
              <c:numCache>
                <c:formatCode>General</c:formatCode>
                <c:ptCount val="12"/>
                <c:pt idx="3">
                  <c:v>6.85</c:v>
                </c:pt>
                <c:pt idx="4">
                  <c:v>6.26</c:v>
                </c:pt>
                <c:pt idx="5">
                  <c:v>5.4399999999999995</c:v>
                </c:pt>
                <c:pt idx="7">
                  <c:v>5.23</c:v>
                </c:pt>
                <c:pt idx="8">
                  <c:v>5.4499999999999993</c:v>
                </c:pt>
                <c:pt idx="9">
                  <c:v>5.5</c:v>
                </c:pt>
                <c:pt idx="10">
                  <c:v>5.1300000000000008</c:v>
                </c:pt>
                <c:pt idx="11">
                  <c:v>5.8900000000000006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1D-4690-A078-856181701253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Graficos'!$T$54:$AE$54</c:f>
              <c:numCache>
                <c:formatCode>General</c:formatCode>
                <c:ptCount val="12"/>
                <c:pt idx="0">
                  <c:v>5.51</c:v>
                </c:pt>
                <c:pt idx="1">
                  <c:v>6.4600000000000009</c:v>
                </c:pt>
                <c:pt idx="3">
                  <c:v>7.98</c:v>
                </c:pt>
                <c:pt idx="4">
                  <c:v>8.41</c:v>
                </c:pt>
                <c:pt idx="5">
                  <c:v>7.6900000000000013</c:v>
                </c:pt>
                <c:pt idx="6">
                  <c:v>8.5</c:v>
                </c:pt>
                <c:pt idx="8">
                  <c:v>7.1</c:v>
                </c:pt>
                <c:pt idx="9">
                  <c:v>5.41</c:v>
                </c:pt>
                <c:pt idx="10">
                  <c:v>5.58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1D-4690-A078-856181701253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Graficos'!$AF$54:$AQ$54</c:f>
              <c:numCache>
                <c:formatCode>General</c:formatCode>
                <c:ptCount val="12"/>
                <c:pt idx="0">
                  <c:v>5.26</c:v>
                </c:pt>
                <c:pt idx="1">
                  <c:v>7.25</c:v>
                </c:pt>
                <c:pt idx="2">
                  <c:v>7.15</c:v>
                </c:pt>
                <c:pt idx="3">
                  <c:v>7.48</c:v>
                </c:pt>
                <c:pt idx="5">
                  <c:v>10.030000000000001</c:v>
                </c:pt>
                <c:pt idx="6">
                  <c:v>10.31</c:v>
                </c:pt>
                <c:pt idx="8">
                  <c:v>9.48</c:v>
                </c:pt>
                <c:pt idx="9">
                  <c:v>7.83</c:v>
                </c:pt>
                <c:pt idx="10">
                  <c:v>6.97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1D-4690-A078-856181701253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Graficos'!$AR$54:$BC$54</c:f>
              <c:numCache>
                <c:formatCode>General</c:formatCode>
                <c:ptCount val="12"/>
                <c:pt idx="0">
                  <c:v>9.56</c:v>
                </c:pt>
                <c:pt idx="5">
                  <c:v>6.6999999999999993</c:v>
                </c:pt>
                <c:pt idx="6">
                  <c:v>8.2000000000000011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1D-4690-A078-856181701253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Graficos'!$BD$54:$BO$54</c:f>
              <c:numCache>
                <c:formatCode>General</c:formatCode>
                <c:ptCount val="12"/>
                <c:pt idx="3" formatCode="0.00">
                  <c:v>5.7899999999999991</c:v>
                </c:pt>
                <c:pt idx="4" formatCode="0.00">
                  <c:v>5.3800000000000008</c:v>
                </c:pt>
                <c:pt idx="7" formatCode="0.00">
                  <c:v>3.9899999999999998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1D-4690-A078-856181701253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Graficos'!$BP$54:$CA$54</c:f>
              <c:numCache>
                <c:formatCode>0.00</c:formatCode>
                <c:ptCount val="12"/>
                <c:pt idx="1">
                  <c:v>5</c:v>
                </c:pt>
                <c:pt idx="4" formatCode="General">
                  <c:v>5.58</c:v>
                </c:pt>
                <c:pt idx="6" formatCode="General">
                  <c:v>5.3800000000000008</c:v>
                </c:pt>
                <c:pt idx="8" formatCode="General">
                  <c:v>5.1999999999999993</c:v>
                </c:pt>
                <c:pt idx="9" formatCode="General">
                  <c:v>4.8100000000000005</c:v>
                </c:pt>
                <c:pt idx="11" formatCode="General">
                  <c:v>4.1199999999999992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1D-4690-A078-856181701253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Graficos'!$CB$54:$CM$54</c:f>
              <c:numCache>
                <c:formatCode>General</c:formatCode>
                <c:ptCount val="12"/>
                <c:pt idx="2">
                  <c:v>8.09</c:v>
                </c:pt>
                <c:pt idx="4">
                  <c:v>7.870000000000001</c:v>
                </c:pt>
                <c:pt idx="5">
                  <c:v>5.23</c:v>
                </c:pt>
                <c:pt idx="6">
                  <c:v>5.6</c:v>
                </c:pt>
                <c:pt idx="7">
                  <c:v>6.17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1D-4690-A078-856181701253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Graficos'!$CN$54:$CY$54</c:f>
              <c:numCache>
                <c:formatCode>General</c:formatCode>
                <c:ptCount val="12"/>
                <c:pt idx="1">
                  <c:v>5.58</c:v>
                </c:pt>
                <c:pt idx="2">
                  <c:v>4.2799999999999994</c:v>
                </c:pt>
                <c:pt idx="3">
                  <c:v>5.6099999999999994</c:v>
                </c:pt>
                <c:pt idx="6">
                  <c:v>4.99</c:v>
                </c:pt>
                <c:pt idx="7">
                  <c:v>5.5399999999999991</c:v>
                </c:pt>
                <c:pt idx="8">
                  <c:v>5.490000000000002</c:v>
                </c:pt>
                <c:pt idx="11">
                  <c:v>4.82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1D-4690-A078-856181701253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Graficos'!$CZ$54:$DK$54</c:f>
              <c:numCache>
                <c:formatCode>General</c:formatCode>
                <c:ptCount val="12"/>
                <c:pt idx="0">
                  <c:v>4.7300000000000004</c:v>
                </c:pt>
                <c:pt idx="1">
                  <c:v>4.5399999999999991</c:v>
                </c:pt>
                <c:pt idx="2">
                  <c:v>4.75</c:v>
                </c:pt>
                <c:pt idx="3">
                  <c:v>4.2899999999999991</c:v>
                </c:pt>
                <c:pt idx="4">
                  <c:v>4.4700000000000006</c:v>
                </c:pt>
                <c:pt idx="10">
                  <c:v>4.0500000000000007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81D-4690-A078-856181701253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Graficos'!$DL$54:$DW$54</c:f>
              <c:numCache>
                <c:formatCode>General</c:formatCode>
                <c:ptCount val="12"/>
                <c:pt idx="1">
                  <c:v>5.3800000000000008</c:v>
                </c:pt>
                <c:pt idx="2">
                  <c:v>6.18</c:v>
                </c:pt>
                <c:pt idx="3">
                  <c:v>8.0500000000000007</c:v>
                </c:pt>
                <c:pt idx="6">
                  <c:v>3.9099999999999997</c:v>
                </c:pt>
                <c:pt idx="7">
                  <c:v>3.8400000000000003</c:v>
                </c:pt>
                <c:pt idx="8">
                  <c:v>3.7100000000000004</c:v>
                </c:pt>
                <c:pt idx="9">
                  <c:v>4.3800000000000008</c:v>
                </c:pt>
                <c:pt idx="10">
                  <c:v>3.8000000000000003</c:v>
                </c:pt>
                <c:pt idx="11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FB-44D4-BF6A-A0E18E4F30B5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Graficos'!$DX$54:$EI$54</c:f>
              <c:numCache>
                <c:formatCode>General</c:formatCode>
                <c:ptCount val="12"/>
                <c:pt idx="0">
                  <c:v>4.26</c:v>
                </c:pt>
                <c:pt idx="1">
                  <c:v>4.9499999999999993</c:v>
                </c:pt>
                <c:pt idx="2">
                  <c:v>4.57</c:v>
                </c:pt>
                <c:pt idx="4">
                  <c:v>5.7799999999999994</c:v>
                </c:pt>
                <c:pt idx="7">
                  <c:v>5.3000000000000007</c:v>
                </c:pt>
                <c:pt idx="8">
                  <c:v>6.48</c:v>
                </c:pt>
                <c:pt idx="9">
                  <c:v>4.9499999999999993</c:v>
                </c:pt>
                <c:pt idx="10">
                  <c:v>5.09</c:v>
                </c:pt>
                <c:pt idx="11">
                  <c:v>5.2899999999999991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FB-44D4-BF6A-A0E18E4F30B5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Graficos'!$EJ$54:$EU$54</c:f>
              <c:numCache>
                <c:formatCode>General</c:formatCode>
                <c:ptCount val="12"/>
                <c:pt idx="0">
                  <c:v>5.99</c:v>
                </c:pt>
                <c:pt idx="1">
                  <c:v>7.73</c:v>
                </c:pt>
                <c:pt idx="3">
                  <c:v>8.33</c:v>
                </c:pt>
                <c:pt idx="4">
                  <c:v>4.8699999999999992</c:v>
                </c:pt>
                <c:pt idx="5">
                  <c:v>4.4800000000000004</c:v>
                </c:pt>
                <c:pt idx="6">
                  <c:v>4.7100000000000009</c:v>
                </c:pt>
                <c:pt idx="7">
                  <c:v>5</c:v>
                </c:pt>
                <c:pt idx="8">
                  <c:v>4.67</c:v>
                </c:pt>
                <c:pt idx="9">
                  <c:v>4.7899999999999991</c:v>
                </c:pt>
                <c:pt idx="10">
                  <c:v>4.7699999999999996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BD-49CE-9305-30256AA8E9C2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Graficos'!$EV$54:$FG$54</c:f>
              <c:numCache>
                <c:formatCode>General</c:formatCode>
                <c:ptCount val="12"/>
                <c:pt idx="0">
                  <c:v>5.0600000000000005</c:v>
                </c:pt>
                <c:pt idx="1">
                  <c:v>5.26</c:v>
                </c:pt>
                <c:pt idx="2">
                  <c:v>5.48</c:v>
                </c:pt>
                <c:pt idx="3">
                  <c:v>5.74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17-4E88-9907-0BF85FC27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75776"/>
        <c:axId val="1"/>
      </c:lineChart>
      <c:catAx>
        <c:axId val="718375776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75776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99671506758123"/>
          <c:y val="0.11839080459770115"/>
          <c:w val="0.1295079695079695"/>
          <c:h val="0.8398302108788126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Matapalo P2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Graficos'!$H$55:$EY$55</c:f>
              <c:numCache>
                <c:formatCode>General</c:formatCode>
                <c:ptCount val="148"/>
                <c:pt idx="6">
                  <c:v>4.16</c:v>
                </c:pt>
                <c:pt idx="10">
                  <c:v>1.63</c:v>
                </c:pt>
                <c:pt idx="25">
                  <c:v>2.76</c:v>
                </c:pt>
                <c:pt idx="26">
                  <c:v>5.09</c:v>
                </c:pt>
                <c:pt idx="34">
                  <c:v>6.72</c:v>
                </c:pt>
                <c:pt idx="37">
                  <c:v>7.99</c:v>
                </c:pt>
                <c:pt idx="39">
                  <c:v>8.5500000000000007</c:v>
                </c:pt>
                <c:pt idx="51" formatCode="0.00">
                  <c:v>5.59</c:v>
                </c:pt>
                <c:pt idx="53" formatCode="0.00">
                  <c:v>5.26</c:v>
                </c:pt>
                <c:pt idx="54" formatCode="0.00">
                  <c:v>3.76</c:v>
                </c:pt>
                <c:pt idx="55" formatCode="0.00">
                  <c:v>3.5199999999999996</c:v>
                </c:pt>
                <c:pt idx="58" formatCode="0.00">
                  <c:v>0.85000000000000009</c:v>
                </c:pt>
                <c:pt idx="61" formatCode="0.00">
                  <c:v>3.06</c:v>
                </c:pt>
                <c:pt idx="65">
                  <c:v>4.9400000000000004</c:v>
                </c:pt>
                <c:pt idx="67">
                  <c:v>4.6500000000000004</c:v>
                </c:pt>
                <c:pt idx="68">
                  <c:v>4.62</c:v>
                </c:pt>
                <c:pt idx="69">
                  <c:v>0.81</c:v>
                </c:pt>
                <c:pt idx="73">
                  <c:v>3.8899999999999997</c:v>
                </c:pt>
                <c:pt idx="75">
                  <c:v>5.71</c:v>
                </c:pt>
                <c:pt idx="89">
                  <c:v>5.52</c:v>
                </c:pt>
                <c:pt idx="91">
                  <c:v>3.5199999999999996</c:v>
                </c:pt>
                <c:pt idx="92">
                  <c:v>0.83999999999999986</c:v>
                </c:pt>
                <c:pt idx="95">
                  <c:v>1.18</c:v>
                </c:pt>
                <c:pt idx="101">
                  <c:v>6.66</c:v>
                </c:pt>
                <c:pt idx="103">
                  <c:v>4.97</c:v>
                </c:pt>
                <c:pt idx="104">
                  <c:v>3.16</c:v>
                </c:pt>
                <c:pt idx="107">
                  <c:v>2.33</c:v>
                </c:pt>
                <c:pt idx="112">
                  <c:v>6.25</c:v>
                </c:pt>
                <c:pt idx="113">
                  <c:v>2.75</c:v>
                </c:pt>
                <c:pt idx="115">
                  <c:v>1.02</c:v>
                </c:pt>
                <c:pt idx="136">
                  <c:v>6.27</c:v>
                </c:pt>
                <c:pt idx="137">
                  <c:v>0.49</c:v>
                </c:pt>
                <c:pt idx="138">
                  <c:v>0.72</c:v>
                </c:pt>
                <c:pt idx="139">
                  <c:v>1.1000000000000001</c:v>
                </c:pt>
                <c:pt idx="140">
                  <c:v>1.24</c:v>
                </c:pt>
                <c:pt idx="141">
                  <c:v>0.8899999999999999</c:v>
                </c:pt>
                <c:pt idx="142">
                  <c:v>0.78</c:v>
                </c:pt>
                <c:pt idx="143">
                  <c:v>1.1200000000000001</c:v>
                </c:pt>
                <c:pt idx="144">
                  <c:v>3.3</c:v>
                </c:pt>
                <c:pt idx="145">
                  <c:v>3.38</c:v>
                </c:pt>
                <c:pt idx="147">
                  <c:v>7.42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AB-49B3-BFFD-035124D6D3CE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Graficos'!$H$56:$EY$56</c:f>
              <c:numCache>
                <c:formatCode>General</c:formatCode>
                <c:ptCount val="148"/>
                <c:pt idx="2">
                  <c:v>5.25</c:v>
                </c:pt>
                <c:pt idx="3">
                  <c:v>6.75</c:v>
                </c:pt>
                <c:pt idx="4">
                  <c:v>8.1300000000000008</c:v>
                </c:pt>
                <c:pt idx="5">
                  <c:v>6.3</c:v>
                </c:pt>
                <c:pt idx="7">
                  <c:v>4.79</c:v>
                </c:pt>
                <c:pt idx="8">
                  <c:v>4.12</c:v>
                </c:pt>
                <c:pt idx="9">
                  <c:v>2.59</c:v>
                </c:pt>
                <c:pt idx="11">
                  <c:v>2.29</c:v>
                </c:pt>
                <c:pt idx="12">
                  <c:v>3.25</c:v>
                </c:pt>
                <c:pt idx="13">
                  <c:v>4.24</c:v>
                </c:pt>
                <c:pt idx="15">
                  <c:v>5.87</c:v>
                </c:pt>
                <c:pt idx="16">
                  <c:v>7.25</c:v>
                </c:pt>
                <c:pt idx="17">
                  <c:v>9.2100000000000009</c:v>
                </c:pt>
                <c:pt idx="18">
                  <c:v>10.050000000000001</c:v>
                </c:pt>
                <c:pt idx="19">
                  <c:v>13.79</c:v>
                </c:pt>
                <c:pt idx="21">
                  <c:v>8.19</c:v>
                </c:pt>
                <c:pt idx="22">
                  <c:v>4.55</c:v>
                </c:pt>
                <c:pt idx="24">
                  <c:v>4.67</c:v>
                </c:pt>
                <c:pt idx="27">
                  <c:v>8.35</c:v>
                </c:pt>
                <c:pt idx="28">
                  <c:v>9.5500000000000007</c:v>
                </c:pt>
                <c:pt idx="29">
                  <c:v>8.69</c:v>
                </c:pt>
                <c:pt idx="30">
                  <c:v>9.14</c:v>
                </c:pt>
                <c:pt idx="31">
                  <c:v>9.73</c:v>
                </c:pt>
                <c:pt idx="32">
                  <c:v>10.55</c:v>
                </c:pt>
                <c:pt idx="33">
                  <c:v>7.72</c:v>
                </c:pt>
                <c:pt idx="35">
                  <c:v>7.75</c:v>
                </c:pt>
                <c:pt idx="36">
                  <c:v>9.1</c:v>
                </c:pt>
                <c:pt idx="38">
                  <c:v>9.8699999999999992</c:v>
                </c:pt>
                <c:pt idx="40">
                  <c:v>8.26</c:v>
                </c:pt>
                <c:pt idx="41">
                  <c:v>9.56</c:v>
                </c:pt>
                <c:pt idx="42">
                  <c:v>10.56</c:v>
                </c:pt>
                <c:pt idx="43">
                  <c:v>18.190000000000001</c:v>
                </c:pt>
                <c:pt idx="44">
                  <c:v>12.06</c:v>
                </c:pt>
                <c:pt idx="45" formatCode="0.00">
                  <c:v>7.5</c:v>
                </c:pt>
                <c:pt idx="47" formatCode="0.00">
                  <c:v>3.7800000000000002</c:v>
                </c:pt>
                <c:pt idx="48" formatCode="0.00">
                  <c:v>4.16</c:v>
                </c:pt>
                <c:pt idx="49" formatCode="0.00">
                  <c:v>4.82</c:v>
                </c:pt>
                <c:pt idx="50" formatCode="0.00">
                  <c:v>6.29</c:v>
                </c:pt>
                <c:pt idx="52" formatCode="0.00">
                  <c:v>12.05</c:v>
                </c:pt>
                <c:pt idx="56" formatCode="0.00">
                  <c:v>1.5499999999999998</c:v>
                </c:pt>
                <c:pt idx="57" formatCode="0.00">
                  <c:v>1.1200000000000001</c:v>
                </c:pt>
                <c:pt idx="59" formatCode="0.00">
                  <c:v>1.7599999999999998</c:v>
                </c:pt>
                <c:pt idx="60" formatCode="0.00">
                  <c:v>3.14</c:v>
                </c:pt>
                <c:pt idx="62">
                  <c:v>3.84</c:v>
                </c:pt>
                <c:pt idx="63">
                  <c:v>5.05</c:v>
                </c:pt>
                <c:pt idx="64">
                  <c:v>5.98</c:v>
                </c:pt>
                <c:pt idx="66">
                  <c:v>4.99</c:v>
                </c:pt>
                <c:pt idx="70">
                  <c:v>2.16</c:v>
                </c:pt>
                <c:pt idx="71">
                  <c:v>2.6</c:v>
                </c:pt>
                <c:pt idx="72">
                  <c:v>3.8499999999999996</c:v>
                </c:pt>
                <c:pt idx="74">
                  <c:v>6.4</c:v>
                </c:pt>
                <c:pt idx="76">
                  <c:v>10.92</c:v>
                </c:pt>
                <c:pt idx="77">
                  <c:v>8.52</c:v>
                </c:pt>
                <c:pt idx="78">
                  <c:v>9.14</c:v>
                </c:pt>
                <c:pt idx="79">
                  <c:v>9.16</c:v>
                </c:pt>
                <c:pt idx="80">
                  <c:v>10.25</c:v>
                </c:pt>
                <c:pt idx="81">
                  <c:v>1.83</c:v>
                </c:pt>
                <c:pt idx="82">
                  <c:v>2.7</c:v>
                </c:pt>
                <c:pt idx="83">
                  <c:v>3.45</c:v>
                </c:pt>
                <c:pt idx="84">
                  <c:v>4.6500000000000004</c:v>
                </c:pt>
                <c:pt idx="85">
                  <c:v>5.55</c:v>
                </c:pt>
                <c:pt idx="87">
                  <c:v>9.6999999999999993</c:v>
                </c:pt>
                <c:pt idx="88">
                  <c:v>26.9</c:v>
                </c:pt>
                <c:pt idx="94">
                  <c:v>0.98</c:v>
                </c:pt>
                <c:pt idx="96">
                  <c:v>3.12</c:v>
                </c:pt>
                <c:pt idx="97">
                  <c:v>4.13</c:v>
                </c:pt>
                <c:pt idx="98">
                  <c:v>5.21</c:v>
                </c:pt>
                <c:pt idx="99">
                  <c:v>6.54</c:v>
                </c:pt>
                <c:pt idx="100">
                  <c:v>12.12</c:v>
                </c:pt>
                <c:pt idx="102">
                  <c:v>8.08</c:v>
                </c:pt>
                <c:pt idx="105">
                  <c:v>1.81</c:v>
                </c:pt>
                <c:pt idx="106">
                  <c:v>2.0099999999999998</c:v>
                </c:pt>
                <c:pt idx="108">
                  <c:v>4.47</c:v>
                </c:pt>
                <c:pt idx="109">
                  <c:v>5.53</c:v>
                </c:pt>
                <c:pt idx="110">
                  <c:v>11.28</c:v>
                </c:pt>
                <c:pt idx="111">
                  <c:v>14.65</c:v>
                </c:pt>
                <c:pt idx="114">
                  <c:v>1.48</c:v>
                </c:pt>
                <c:pt idx="116">
                  <c:v>1.1399999999999999</c:v>
                </c:pt>
                <c:pt idx="117">
                  <c:v>1.62</c:v>
                </c:pt>
                <c:pt idx="118">
                  <c:v>1</c:v>
                </c:pt>
                <c:pt idx="119">
                  <c:v>1.44</c:v>
                </c:pt>
                <c:pt idx="120">
                  <c:v>2.82</c:v>
                </c:pt>
                <c:pt idx="121">
                  <c:v>4.1500000000000004</c:v>
                </c:pt>
                <c:pt idx="122">
                  <c:v>4.1900000000000004</c:v>
                </c:pt>
                <c:pt idx="123">
                  <c:v>10.039999999999999</c:v>
                </c:pt>
                <c:pt idx="124">
                  <c:v>9.9499999999999993</c:v>
                </c:pt>
                <c:pt idx="125">
                  <c:v>7.6899999999999995</c:v>
                </c:pt>
                <c:pt idx="126">
                  <c:v>12.1</c:v>
                </c:pt>
                <c:pt idx="127">
                  <c:v>12.45</c:v>
                </c:pt>
                <c:pt idx="128">
                  <c:v>11.35</c:v>
                </c:pt>
                <c:pt idx="129">
                  <c:v>4.3499999999999996</c:v>
                </c:pt>
                <c:pt idx="130">
                  <c:v>1.69</c:v>
                </c:pt>
                <c:pt idx="131">
                  <c:v>2.75</c:v>
                </c:pt>
                <c:pt idx="132">
                  <c:v>3.95</c:v>
                </c:pt>
                <c:pt idx="133">
                  <c:v>4.62</c:v>
                </c:pt>
                <c:pt idx="134">
                  <c:v>5.44</c:v>
                </c:pt>
                <c:pt idx="135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AB-49B3-BFFD-035124D6D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85760"/>
        <c:axId val="1"/>
      </c:lineChart>
      <c:catAx>
        <c:axId val="71838576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2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857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Matapalo P2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Graficos'!$H$56:$S$56</c:f>
              <c:numCache>
                <c:formatCode>General</c:formatCode>
                <c:ptCount val="12"/>
                <c:pt idx="2">
                  <c:v>5.25</c:v>
                </c:pt>
                <c:pt idx="3">
                  <c:v>6.75</c:v>
                </c:pt>
                <c:pt idx="4">
                  <c:v>8.1300000000000008</c:v>
                </c:pt>
                <c:pt idx="5">
                  <c:v>6.3</c:v>
                </c:pt>
                <c:pt idx="7">
                  <c:v>4.79</c:v>
                </c:pt>
                <c:pt idx="8">
                  <c:v>4.12</c:v>
                </c:pt>
                <c:pt idx="9">
                  <c:v>2.59</c:v>
                </c:pt>
                <c:pt idx="11">
                  <c:v>2.29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6C-4FDE-AB14-CD9AE3D0BF4E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Graficos'!$T$56:$AE$56</c:f>
              <c:numCache>
                <c:formatCode>General</c:formatCode>
                <c:ptCount val="12"/>
                <c:pt idx="0">
                  <c:v>3.25</c:v>
                </c:pt>
                <c:pt idx="1">
                  <c:v>4.24</c:v>
                </c:pt>
                <c:pt idx="3">
                  <c:v>5.87</c:v>
                </c:pt>
                <c:pt idx="4">
                  <c:v>7.25</c:v>
                </c:pt>
                <c:pt idx="5">
                  <c:v>9.2100000000000009</c:v>
                </c:pt>
                <c:pt idx="6">
                  <c:v>10.050000000000001</c:v>
                </c:pt>
                <c:pt idx="7">
                  <c:v>13.79</c:v>
                </c:pt>
                <c:pt idx="9">
                  <c:v>8.19</c:v>
                </c:pt>
                <c:pt idx="10">
                  <c:v>4.55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6C-4FDE-AB14-CD9AE3D0BF4E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Graficos'!$AF$56:$AQ$56</c:f>
              <c:numCache>
                <c:formatCode>General</c:formatCode>
                <c:ptCount val="12"/>
                <c:pt idx="0">
                  <c:v>4.67</c:v>
                </c:pt>
                <c:pt idx="3">
                  <c:v>8.35</c:v>
                </c:pt>
                <c:pt idx="4">
                  <c:v>9.5500000000000007</c:v>
                </c:pt>
                <c:pt idx="5">
                  <c:v>8.69</c:v>
                </c:pt>
                <c:pt idx="6">
                  <c:v>9.14</c:v>
                </c:pt>
                <c:pt idx="7">
                  <c:v>9.73</c:v>
                </c:pt>
                <c:pt idx="8">
                  <c:v>10.55</c:v>
                </c:pt>
                <c:pt idx="9">
                  <c:v>7.72</c:v>
                </c:pt>
                <c:pt idx="11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6C-4FDE-AB14-CD9AE3D0BF4E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Graficos'!$AR$56:$BC$56</c:f>
              <c:numCache>
                <c:formatCode>General</c:formatCode>
                <c:ptCount val="12"/>
                <c:pt idx="0">
                  <c:v>9.1</c:v>
                </c:pt>
                <c:pt idx="2">
                  <c:v>9.8699999999999992</c:v>
                </c:pt>
                <c:pt idx="4">
                  <c:v>8.26</c:v>
                </c:pt>
                <c:pt idx="5">
                  <c:v>9.56</c:v>
                </c:pt>
                <c:pt idx="6">
                  <c:v>10.56</c:v>
                </c:pt>
                <c:pt idx="7">
                  <c:v>18.190000000000001</c:v>
                </c:pt>
                <c:pt idx="8">
                  <c:v>12.06</c:v>
                </c:pt>
                <c:pt idx="9" formatCode="0.00">
                  <c:v>7.5</c:v>
                </c:pt>
                <c:pt idx="11" formatCode="0.00">
                  <c:v>3.7800000000000002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6C-4FDE-AB14-CD9AE3D0BF4E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Graficos'!$BD$56:$BO$56</c:f>
              <c:numCache>
                <c:formatCode>0.00</c:formatCode>
                <c:ptCount val="12"/>
                <c:pt idx="0">
                  <c:v>4.16</c:v>
                </c:pt>
                <c:pt idx="1">
                  <c:v>4.82</c:v>
                </c:pt>
                <c:pt idx="2">
                  <c:v>6.29</c:v>
                </c:pt>
                <c:pt idx="4">
                  <c:v>12.05</c:v>
                </c:pt>
                <c:pt idx="8">
                  <c:v>1.5499999999999998</c:v>
                </c:pt>
                <c:pt idx="9">
                  <c:v>1.1200000000000001</c:v>
                </c:pt>
                <c:pt idx="11">
                  <c:v>1.7599999999999998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6C-4FDE-AB14-CD9AE3D0BF4E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Graficos'!$BP$56:$CA$56</c:f>
              <c:numCache>
                <c:formatCode>General</c:formatCode>
                <c:ptCount val="12"/>
                <c:pt idx="0" formatCode="0.00">
                  <c:v>3.14</c:v>
                </c:pt>
                <c:pt idx="2">
                  <c:v>3.84</c:v>
                </c:pt>
                <c:pt idx="3">
                  <c:v>5.05</c:v>
                </c:pt>
                <c:pt idx="4">
                  <c:v>5.98</c:v>
                </c:pt>
                <c:pt idx="6">
                  <c:v>4.99</c:v>
                </c:pt>
                <c:pt idx="10">
                  <c:v>2.16</c:v>
                </c:pt>
                <c:pt idx="11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6C-4FDE-AB14-CD9AE3D0BF4E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Graficos'!$CB$56:$CM$56</c:f>
              <c:numCache>
                <c:formatCode>General</c:formatCode>
                <c:ptCount val="12"/>
                <c:pt idx="0">
                  <c:v>3.8499999999999996</c:v>
                </c:pt>
                <c:pt idx="2">
                  <c:v>6.4</c:v>
                </c:pt>
                <c:pt idx="4">
                  <c:v>10.92</c:v>
                </c:pt>
                <c:pt idx="5">
                  <c:v>8.52</c:v>
                </c:pt>
                <c:pt idx="6">
                  <c:v>9.14</c:v>
                </c:pt>
                <c:pt idx="7">
                  <c:v>9.16</c:v>
                </c:pt>
                <c:pt idx="8">
                  <c:v>10.25</c:v>
                </c:pt>
                <c:pt idx="9">
                  <c:v>1.83</c:v>
                </c:pt>
                <c:pt idx="10">
                  <c:v>2.7</c:v>
                </c:pt>
                <c:pt idx="11">
                  <c:v>3.45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76C-4FDE-AB14-CD9AE3D0BF4E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Graficos'!$CN$56:$CY$56</c:f>
              <c:numCache>
                <c:formatCode>General</c:formatCode>
                <c:ptCount val="12"/>
                <c:pt idx="0">
                  <c:v>4.6500000000000004</c:v>
                </c:pt>
                <c:pt idx="1">
                  <c:v>5.55</c:v>
                </c:pt>
                <c:pt idx="3">
                  <c:v>9.6999999999999993</c:v>
                </c:pt>
                <c:pt idx="4">
                  <c:v>26.9</c:v>
                </c:pt>
                <c:pt idx="10">
                  <c:v>0.98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76C-4FDE-AB14-CD9AE3D0BF4E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Graficos'!$CZ$56:$DK$56</c:f>
              <c:numCache>
                <c:formatCode>General</c:formatCode>
                <c:ptCount val="12"/>
                <c:pt idx="0">
                  <c:v>3.12</c:v>
                </c:pt>
                <c:pt idx="1">
                  <c:v>4.13</c:v>
                </c:pt>
                <c:pt idx="2">
                  <c:v>5.21</c:v>
                </c:pt>
                <c:pt idx="3">
                  <c:v>6.54</c:v>
                </c:pt>
                <c:pt idx="4">
                  <c:v>12.12</c:v>
                </c:pt>
                <c:pt idx="6">
                  <c:v>8.08</c:v>
                </c:pt>
                <c:pt idx="9">
                  <c:v>1.81</c:v>
                </c:pt>
                <c:pt idx="10">
                  <c:v>2.0099999999999998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76C-4FDE-AB14-CD9AE3D0BF4E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Graficos'!$DL$56:$DW$56</c:f>
              <c:numCache>
                <c:formatCode>General</c:formatCode>
                <c:ptCount val="12"/>
                <c:pt idx="0">
                  <c:v>4.47</c:v>
                </c:pt>
                <c:pt idx="1">
                  <c:v>5.53</c:v>
                </c:pt>
                <c:pt idx="2">
                  <c:v>11.28</c:v>
                </c:pt>
                <c:pt idx="3">
                  <c:v>14.65</c:v>
                </c:pt>
                <c:pt idx="6">
                  <c:v>1.48</c:v>
                </c:pt>
                <c:pt idx="8">
                  <c:v>1.1399999999999999</c:v>
                </c:pt>
                <c:pt idx="9">
                  <c:v>1.62</c:v>
                </c:pt>
                <c:pt idx="10">
                  <c:v>1</c:v>
                </c:pt>
                <c:pt idx="11">
                  <c:v>1.44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76C-4FDE-AB14-CD9AE3D0BF4E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Graficos'!$DX$56:$EI$56</c:f>
              <c:numCache>
                <c:formatCode>General</c:formatCode>
                <c:ptCount val="12"/>
                <c:pt idx="0">
                  <c:v>2.82</c:v>
                </c:pt>
                <c:pt idx="1">
                  <c:v>4.1500000000000004</c:v>
                </c:pt>
                <c:pt idx="2">
                  <c:v>4.1900000000000004</c:v>
                </c:pt>
                <c:pt idx="3">
                  <c:v>10.039999999999999</c:v>
                </c:pt>
                <c:pt idx="4">
                  <c:v>9.9499999999999993</c:v>
                </c:pt>
                <c:pt idx="5">
                  <c:v>7.6899999999999995</c:v>
                </c:pt>
                <c:pt idx="6">
                  <c:v>12.1</c:v>
                </c:pt>
                <c:pt idx="7">
                  <c:v>12.45</c:v>
                </c:pt>
                <c:pt idx="8">
                  <c:v>11.35</c:v>
                </c:pt>
                <c:pt idx="9">
                  <c:v>4.3499999999999996</c:v>
                </c:pt>
                <c:pt idx="10">
                  <c:v>1.69</c:v>
                </c:pt>
                <c:pt idx="11">
                  <c:v>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DF-4E5B-8974-999BB3E7067C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Graficos'!$EJ$56:$EU$56</c:f>
              <c:numCache>
                <c:formatCode>General</c:formatCode>
                <c:ptCount val="12"/>
                <c:pt idx="0">
                  <c:v>3.95</c:v>
                </c:pt>
                <c:pt idx="1">
                  <c:v>4.62</c:v>
                </c:pt>
                <c:pt idx="2">
                  <c:v>5.44</c:v>
                </c:pt>
                <c:pt idx="3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88-4840-9EAC-0B7D6AEB0681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Graficos'!$EV$56:$FG$56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B1-4F30-B42F-8C9200E6D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87840"/>
        <c:axId val="1"/>
      </c:lineChart>
      <c:catAx>
        <c:axId val="718387840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878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99671506758123"/>
          <c:y val="0.1337950576247173"/>
          <c:w val="0.1295079695079695"/>
          <c:h val="0.86620494237528267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Tamarindo P5 Jobo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Graficos'!$H$57:$EY$57</c:f>
              <c:numCache>
                <c:formatCode>General</c:formatCode>
                <c:ptCount val="148"/>
                <c:pt idx="6">
                  <c:v>11.690000000000001</c:v>
                </c:pt>
                <c:pt idx="7">
                  <c:v>8.82</c:v>
                </c:pt>
                <c:pt idx="8">
                  <c:v>4.25</c:v>
                </c:pt>
                <c:pt idx="9">
                  <c:v>3.19</c:v>
                </c:pt>
                <c:pt idx="10">
                  <c:v>3.02</c:v>
                </c:pt>
                <c:pt idx="11">
                  <c:v>3.52</c:v>
                </c:pt>
                <c:pt idx="12">
                  <c:v>4.5999999999999996</c:v>
                </c:pt>
                <c:pt idx="16">
                  <c:v>11.09</c:v>
                </c:pt>
                <c:pt idx="17">
                  <c:v>11.63</c:v>
                </c:pt>
                <c:pt idx="18">
                  <c:v>13.73</c:v>
                </c:pt>
                <c:pt idx="19">
                  <c:v>15.26</c:v>
                </c:pt>
                <c:pt idx="20">
                  <c:v>12.440000000000001</c:v>
                </c:pt>
                <c:pt idx="21">
                  <c:v>8.56</c:v>
                </c:pt>
                <c:pt idx="22">
                  <c:v>3.57</c:v>
                </c:pt>
                <c:pt idx="25">
                  <c:v>7.77</c:v>
                </c:pt>
                <c:pt idx="26">
                  <c:v>9.14</c:v>
                </c:pt>
                <c:pt idx="27">
                  <c:v>11.530000000000001</c:v>
                </c:pt>
                <c:pt idx="28">
                  <c:v>13.78</c:v>
                </c:pt>
                <c:pt idx="29">
                  <c:v>13.93</c:v>
                </c:pt>
                <c:pt idx="30">
                  <c:v>14.190000000000001</c:v>
                </c:pt>
                <c:pt idx="31">
                  <c:v>14.32</c:v>
                </c:pt>
                <c:pt idx="32">
                  <c:v>14.18</c:v>
                </c:pt>
                <c:pt idx="33">
                  <c:v>11.52</c:v>
                </c:pt>
                <c:pt idx="34">
                  <c:v>9.32</c:v>
                </c:pt>
                <c:pt idx="35">
                  <c:v>7.37</c:v>
                </c:pt>
                <c:pt idx="36">
                  <c:v>8.1</c:v>
                </c:pt>
                <c:pt idx="37">
                  <c:v>9.9400000000000013</c:v>
                </c:pt>
                <c:pt idx="38">
                  <c:v>12.08</c:v>
                </c:pt>
                <c:pt idx="39">
                  <c:v>13.34</c:v>
                </c:pt>
                <c:pt idx="40">
                  <c:v>13.98</c:v>
                </c:pt>
                <c:pt idx="41">
                  <c:v>13.72</c:v>
                </c:pt>
                <c:pt idx="42">
                  <c:v>13.280000000000001</c:v>
                </c:pt>
                <c:pt idx="43">
                  <c:v>12.610000000000001</c:v>
                </c:pt>
                <c:pt idx="44">
                  <c:v>3.13</c:v>
                </c:pt>
                <c:pt idx="45" formatCode="0.00">
                  <c:v>2.81</c:v>
                </c:pt>
                <c:pt idx="47" formatCode="0.00">
                  <c:v>2.93</c:v>
                </c:pt>
                <c:pt idx="51" formatCode="0.00">
                  <c:v>9.6900000000000013</c:v>
                </c:pt>
                <c:pt idx="52" formatCode="0.00">
                  <c:v>11.290000000000001</c:v>
                </c:pt>
                <c:pt idx="53" formatCode="0.00">
                  <c:v>9.98</c:v>
                </c:pt>
                <c:pt idx="54" formatCode="0.00">
                  <c:v>8.4600000000000009</c:v>
                </c:pt>
                <c:pt idx="55" formatCode="0.00">
                  <c:v>2.95</c:v>
                </c:pt>
                <c:pt idx="56" formatCode="0.00">
                  <c:v>2.66</c:v>
                </c:pt>
                <c:pt idx="57" formatCode="0.00">
                  <c:v>2.57</c:v>
                </c:pt>
                <c:pt idx="58" formatCode="0.00">
                  <c:v>4.0199999999999996</c:v>
                </c:pt>
                <c:pt idx="62">
                  <c:v>9.09</c:v>
                </c:pt>
                <c:pt idx="63">
                  <c:v>11.51</c:v>
                </c:pt>
                <c:pt idx="64">
                  <c:v>13.030000000000001</c:v>
                </c:pt>
                <c:pt idx="65">
                  <c:v>10.41</c:v>
                </c:pt>
                <c:pt idx="66">
                  <c:v>13.440000000000001</c:v>
                </c:pt>
                <c:pt idx="67">
                  <c:v>13</c:v>
                </c:pt>
                <c:pt idx="68">
                  <c:v>12.540000000000001</c:v>
                </c:pt>
                <c:pt idx="71">
                  <c:v>3.26</c:v>
                </c:pt>
                <c:pt idx="74">
                  <c:v>10.260000000000002</c:v>
                </c:pt>
                <c:pt idx="76">
                  <c:v>13.58</c:v>
                </c:pt>
                <c:pt idx="77">
                  <c:v>11.38</c:v>
                </c:pt>
                <c:pt idx="78">
                  <c:v>11.15</c:v>
                </c:pt>
                <c:pt idx="79">
                  <c:v>10.84</c:v>
                </c:pt>
                <c:pt idx="80">
                  <c:v>9.6900000000000013</c:v>
                </c:pt>
                <c:pt idx="83">
                  <c:v>3.1399999999999997</c:v>
                </c:pt>
                <c:pt idx="85">
                  <c:v>8.0100000000000016</c:v>
                </c:pt>
                <c:pt idx="86">
                  <c:v>9.7900000000000009</c:v>
                </c:pt>
                <c:pt idx="87">
                  <c:v>11.41</c:v>
                </c:pt>
                <c:pt idx="88">
                  <c:v>12.78</c:v>
                </c:pt>
                <c:pt idx="90">
                  <c:v>9.6100000000000012</c:v>
                </c:pt>
                <c:pt idx="91">
                  <c:v>5.77</c:v>
                </c:pt>
                <c:pt idx="92">
                  <c:v>2.3599999999999985</c:v>
                </c:pt>
                <c:pt idx="100">
                  <c:v>3.2699999999999996</c:v>
                </c:pt>
                <c:pt idx="101">
                  <c:v>9.4500000000000011</c:v>
                </c:pt>
                <c:pt idx="103">
                  <c:v>7.95</c:v>
                </c:pt>
                <c:pt idx="104">
                  <c:v>2.79</c:v>
                </c:pt>
                <c:pt idx="105">
                  <c:v>2.4800000000000004</c:v>
                </c:pt>
                <c:pt idx="111">
                  <c:v>10.020000000000001</c:v>
                </c:pt>
                <c:pt idx="112">
                  <c:v>9.6800000000000015</c:v>
                </c:pt>
                <c:pt idx="113">
                  <c:v>3.67</c:v>
                </c:pt>
                <c:pt idx="115">
                  <c:v>3.8</c:v>
                </c:pt>
                <c:pt idx="123">
                  <c:v>7.3999999999999995</c:v>
                </c:pt>
                <c:pt idx="128">
                  <c:v>4.0699999999999994</c:v>
                </c:pt>
                <c:pt idx="129">
                  <c:v>2.6500000000000004</c:v>
                </c:pt>
                <c:pt idx="130">
                  <c:v>3.4699999999999998</c:v>
                </c:pt>
                <c:pt idx="136">
                  <c:v>17.54</c:v>
                </c:pt>
                <c:pt idx="137">
                  <c:v>2.25</c:v>
                </c:pt>
                <c:pt idx="138">
                  <c:v>3.41</c:v>
                </c:pt>
                <c:pt idx="139">
                  <c:v>2.6500000000000004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2-4B3B-BD51-07A803318000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Graficos'!$H$58:$EY$58</c:f>
              <c:numCache>
                <c:formatCode>General</c:formatCode>
                <c:ptCount val="148"/>
                <c:pt idx="13">
                  <c:v>7.1300000000000008</c:v>
                </c:pt>
                <c:pt idx="15">
                  <c:v>10.08</c:v>
                </c:pt>
                <c:pt idx="24">
                  <c:v>8.24</c:v>
                </c:pt>
                <c:pt idx="48" formatCode="0.00">
                  <c:v>5.27</c:v>
                </c:pt>
                <c:pt idx="49" formatCode="0.00">
                  <c:v>8.3600000000000012</c:v>
                </c:pt>
                <c:pt idx="50" formatCode="0.00">
                  <c:v>11.76</c:v>
                </c:pt>
                <c:pt idx="59" formatCode="0.00">
                  <c:v>4.4800000000000004</c:v>
                </c:pt>
                <c:pt idx="60" formatCode="0.00">
                  <c:v>8.4700000000000006</c:v>
                </c:pt>
                <c:pt idx="61" formatCode="0.00">
                  <c:v>10.18</c:v>
                </c:pt>
                <c:pt idx="69">
                  <c:v>4.1500000000000004</c:v>
                </c:pt>
                <c:pt idx="70">
                  <c:v>4.6400000000000006</c:v>
                </c:pt>
                <c:pt idx="72">
                  <c:v>10.100000000000001</c:v>
                </c:pt>
                <c:pt idx="73">
                  <c:v>16.920000000000002</c:v>
                </c:pt>
                <c:pt idx="75">
                  <c:v>11.98</c:v>
                </c:pt>
                <c:pt idx="81">
                  <c:v>3.5999999999999996</c:v>
                </c:pt>
                <c:pt idx="84">
                  <c:v>9.15</c:v>
                </c:pt>
                <c:pt idx="89">
                  <c:v>11.64</c:v>
                </c:pt>
                <c:pt idx="93">
                  <c:v>3.62</c:v>
                </c:pt>
                <c:pt idx="94">
                  <c:v>3.29</c:v>
                </c:pt>
                <c:pt idx="95">
                  <c:v>3.75</c:v>
                </c:pt>
                <c:pt idx="96">
                  <c:v>4.3</c:v>
                </c:pt>
                <c:pt idx="97">
                  <c:v>6.34</c:v>
                </c:pt>
                <c:pt idx="98">
                  <c:v>8.56</c:v>
                </c:pt>
                <c:pt idx="99">
                  <c:v>7.3</c:v>
                </c:pt>
                <c:pt idx="102">
                  <c:v>17.05</c:v>
                </c:pt>
                <c:pt idx="106">
                  <c:v>3.7299999999999995</c:v>
                </c:pt>
                <c:pt idx="107">
                  <c:v>4.46</c:v>
                </c:pt>
                <c:pt idx="108">
                  <c:v>7.9799999999999995</c:v>
                </c:pt>
                <c:pt idx="109">
                  <c:v>8.89</c:v>
                </c:pt>
                <c:pt idx="110">
                  <c:v>17.05</c:v>
                </c:pt>
                <c:pt idx="114">
                  <c:v>3.5300000000000002</c:v>
                </c:pt>
                <c:pt idx="116">
                  <c:v>3.3499999999999996</c:v>
                </c:pt>
                <c:pt idx="117">
                  <c:v>3.45</c:v>
                </c:pt>
                <c:pt idx="118">
                  <c:v>3.5</c:v>
                </c:pt>
                <c:pt idx="119">
                  <c:v>3.67</c:v>
                </c:pt>
                <c:pt idx="120">
                  <c:v>4.5699999999999994</c:v>
                </c:pt>
                <c:pt idx="121">
                  <c:v>5.75</c:v>
                </c:pt>
                <c:pt idx="122">
                  <c:v>7.589999999999999</c:v>
                </c:pt>
                <c:pt idx="124">
                  <c:v>16.830000000000002</c:v>
                </c:pt>
                <c:pt idx="125">
                  <c:v>10.180000000000001</c:v>
                </c:pt>
                <c:pt idx="126">
                  <c:v>9.0100000000000016</c:v>
                </c:pt>
                <c:pt idx="127">
                  <c:v>9.3500000000000014</c:v>
                </c:pt>
                <c:pt idx="131">
                  <c:v>3.79</c:v>
                </c:pt>
                <c:pt idx="132">
                  <c:v>9.59</c:v>
                </c:pt>
                <c:pt idx="133">
                  <c:v>7.9999999999999991</c:v>
                </c:pt>
                <c:pt idx="134">
                  <c:v>10.4</c:v>
                </c:pt>
                <c:pt idx="135">
                  <c:v>11.430000000000001</c:v>
                </c:pt>
                <c:pt idx="140">
                  <c:v>2.3099999999999996</c:v>
                </c:pt>
                <c:pt idx="141">
                  <c:v>3.49</c:v>
                </c:pt>
                <c:pt idx="142">
                  <c:v>3.25</c:v>
                </c:pt>
                <c:pt idx="143">
                  <c:v>3.67</c:v>
                </c:pt>
                <c:pt idx="144">
                  <c:v>4.55</c:v>
                </c:pt>
                <c:pt idx="145">
                  <c:v>6.45</c:v>
                </c:pt>
                <c:pt idx="146">
                  <c:v>8.2200000000000006</c:v>
                </c:pt>
                <c:pt idx="147">
                  <c:v>8.23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52-4B3B-BD51-07A803318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89088"/>
        <c:axId val="1"/>
      </c:lineChart>
      <c:catAx>
        <c:axId val="71838908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890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Tamarindo P5 Jobo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Graficos'!$H$57:$S$57</c:f>
              <c:numCache>
                <c:formatCode>General</c:formatCode>
                <c:ptCount val="12"/>
                <c:pt idx="6">
                  <c:v>11.690000000000001</c:v>
                </c:pt>
                <c:pt idx="7">
                  <c:v>8.82</c:v>
                </c:pt>
                <c:pt idx="8">
                  <c:v>4.25</c:v>
                </c:pt>
                <c:pt idx="9">
                  <c:v>3.19</c:v>
                </c:pt>
                <c:pt idx="10">
                  <c:v>3.02</c:v>
                </c:pt>
                <c:pt idx="11">
                  <c:v>3.52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E-48CB-9F5F-AEBCC16F1F88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Graficos'!$T$57:$AE$57</c:f>
              <c:numCache>
                <c:formatCode>General</c:formatCode>
                <c:ptCount val="12"/>
                <c:pt idx="0">
                  <c:v>4.5999999999999996</c:v>
                </c:pt>
                <c:pt idx="4">
                  <c:v>11.09</c:v>
                </c:pt>
                <c:pt idx="5">
                  <c:v>11.63</c:v>
                </c:pt>
                <c:pt idx="6">
                  <c:v>13.73</c:v>
                </c:pt>
                <c:pt idx="7">
                  <c:v>15.26</c:v>
                </c:pt>
                <c:pt idx="8">
                  <c:v>12.440000000000001</c:v>
                </c:pt>
                <c:pt idx="9">
                  <c:v>8.56</c:v>
                </c:pt>
                <c:pt idx="10">
                  <c:v>3.57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E-48CB-9F5F-AEBCC16F1F88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Graficos'!$AF$57:$AQ$57</c:f>
              <c:numCache>
                <c:formatCode>General</c:formatCode>
                <c:ptCount val="12"/>
                <c:pt idx="1">
                  <c:v>7.77</c:v>
                </c:pt>
                <c:pt idx="2">
                  <c:v>9.14</c:v>
                </c:pt>
                <c:pt idx="3">
                  <c:v>11.530000000000001</c:v>
                </c:pt>
                <c:pt idx="4">
                  <c:v>13.78</c:v>
                </c:pt>
                <c:pt idx="5">
                  <c:v>13.93</c:v>
                </c:pt>
                <c:pt idx="6">
                  <c:v>14.190000000000001</c:v>
                </c:pt>
                <c:pt idx="7">
                  <c:v>14.32</c:v>
                </c:pt>
                <c:pt idx="8">
                  <c:v>14.18</c:v>
                </c:pt>
                <c:pt idx="9">
                  <c:v>11.52</c:v>
                </c:pt>
                <c:pt idx="10">
                  <c:v>9.32</c:v>
                </c:pt>
                <c:pt idx="11">
                  <c:v>7.37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E-48CB-9F5F-AEBCC16F1F88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Graficos'!$AR$57:$BC$57</c:f>
              <c:numCache>
                <c:formatCode>General</c:formatCode>
                <c:ptCount val="12"/>
                <c:pt idx="0">
                  <c:v>8.1</c:v>
                </c:pt>
                <c:pt idx="1">
                  <c:v>9.9400000000000013</c:v>
                </c:pt>
                <c:pt idx="2">
                  <c:v>12.08</c:v>
                </c:pt>
                <c:pt idx="3">
                  <c:v>13.34</c:v>
                </c:pt>
                <c:pt idx="4">
                  <c:v>13.98</c:v>
                </c:pt>
                <c:pt idx="5">
                  <c:v>13.72</c:v>
                </c:pt>
                <c:pt idx="6">
                  <c:v>13.280000000000001</c:v>
                </c:pt>
                <c:pt idx="7">
                  <c:v>12.610000000000001</c:v>
                </c:pt>
                <c:pt idx="8">
                  <c:v>3.13</c:v>
                </c:pt>
                <c:pt idx="9" formatCode="0.00">
                  <c:v>2.81</c:v>
                </c:pt>
                <c:pt idx="11" formatCode="0.00">
                  <c:v>2.93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E-48CB-9F5F-AEBCC16F1F88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Graficos'!$BD$57:$BO$57</c:f>
              <c:numCache>
                <c:formatCode>General</c:formatCode>
                <c:ptCount val="12"/>
                <c:pt idx="3" formatCode="0.00">
                  <c:v>9.6900000000000013</c:v>
                </c:pt>
                <c:pt idx="4" formatCode="0.00">
                  <c:v>11.290000000000001</c:v>
                </c:pt>
                <c:pt idx="5" formatCode="0.00">
                  <c:v>9.98</c:v>
                </c:pt>
                <c:pt idx="6" formatCode="0.00">
                  <c:v>8.4600000000000009</c:v>
                </c:pt>
                <c:pt idx="7" formatCode="0.00">
                  <c:v>2.95</c:v>
                </c:pt>
                <c:pt idx="8" formatCode="0.00">
                  <c:v>2.66</c:v>
                </c:pt>
                <c:pt idx="9" formatCode="0.00">
                  <c:v>2.57</c:v>
                </c:pt>
                <c:pt idx="10" formatCode="0.00">
                  <c:v>4.0199999999999996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BE-48CB-9F5F-AEBCC16F1F88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Graficos'!$BP$57:$CA$57</c:f>
              <c:numCache>
                <c:formatCode>General</c:formatCode>
                <c:ptCount val="12"/>
                <c:pt idx="2">
                  <c:v>9.09</c:v>
                </c:pt>
                <c:pt idx="3">
                  <c:v>11.51</c:v>
                </c:pt>
                <c:pt idx="4">
                  <c:v>13.030000000000001</c:v>
                </c:pt>
                <c:pt idx="5">
                  <c:v>10.41</c:v>
                </c:pt>
                <c:pt idx="6">
                  <c:v>13.440000000000001</c:v>
                </c:pt>
                <c:pt idx="7">
                  <c:v>13</c:v>
                </c:pt>
                <c:pt idx="8">
                  <c:v>12.540000000000001</c:v>
                </c:pt>
                <c:pt idx="11">
                  <c:v>3.26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BE-48CB-9F5F-AEBCC16F1F88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Graficos'!$CB$57:$CM$57</c:f>
              <c:numCache>
                <c:formatCode>General</c:formatCode>
                <c:ptCount val="12"/>
                <c:pt idx="2">
                  <c:v>10.260000000000002</c:v>
                </c:pt>
                <c:pt idx="4">
                  <c:v>13.58</c:v>
                </c:pt>
                <c:pt idx="5">
                  <c:v>11.38</c:v>
                </c:pt>
                <c:pt idx="6">
                  <c:v>11.15</c:v>
                </c:pt>
                <c:pt idx="7">
                  <c:v>10.84</c:v>
                </c:pt>
                <c:pt idx="8">
                  <c:v>9.6900000000000013</c:v>
                </c:pt>
                <c:pt idx="11">
                  <c:v>3.1399999999999997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FBE-48CB-9F5F-AEBCC16F1F88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Graficos'!$CN$57:$CY$57</c:f>
              <c:numCache>
                <c:formatCode>General</c:formatCode>
                <c:ptCount val="12"/>
                <c:pt idx="1">
                  <c:v>8.0100000000000016</c:v>
                </c:pt>
                <c:pt idx="2">
                  <c:v>9.7900000000000009</c:v>
                </c:pt>
                <c:pt idx="3">
                  <c:v>11.41</c:v>
                </c:pt>
                <c:pt idx="4">
                  <c:v>12.78</c:v>
                </c:pt>
                <c:pt idx="6">
                  <c:v>9.6100000000000012</c:v>
                </c:pt>
                <c:pt idx="7">
                  <c:v>5.77</c:v>
                </c:pt>
                <c:pt idx="8">
                  <c:v>2.3599999999999985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FBE-48CB-9F5F-AEBCC16F1F88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Graficos'!$CZ$57:$DK$57</c:f>
              <c:numCache>
                <c:formatCode>General</c:formatCode>
                <c:ptCount val="12"/>
                <c:pt idx="4">
                  <c:v>3.2699999999999996</c:v>
                </c:pt>
                <c:pt idx="5">
                  <c:v>9.4500000000000011</c:v>
                </c:pt>
                <c:pt idx="7">
                  <c:v>7.95</c:v>
                </c:pt>
                <c:pt idx="8">
                  <c:v>2.79</c:v>
                </c:pt>
                <c:pt idx="9">
                  <c:v>2.4800000000000004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FBE-48CB-9F5F-AEBCC16F1F88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Graficos'!$DL$57:$DW$57</c:f>
              <c:numCache>
                <c:formatCode>General</c:formatCode>
                <c:ptCount val="12"/>
                <c:pt idx="3">
                  <c:v>10.020000000000001</c:v>
                </c:pt>
                <c:pt idx="4">
                  <c:v>9.6800000000000015</c:v>
                </c:pt>
                <c:pt idx="5">
                  <c:v>3.67</c:v>
                </c:pt>
                <c:pt idx="7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82-4BF8-8B6D-4F7F666BDC97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Graficos'!$DX$57:$EI$57</c:f>
              <c:numCache>
                <c:formatCode>General</c:formatCode>
                <c:ptCount val="12"/>
                <c:pt idx="3">
                  <c:v>7.3999999999999995</c:v>
                </c:pt>
                <c:pt idx="8">
                  <c:v>4.0699999999999994</c:v>
                </c:pt>
                <c:pt idx="9">
                  <c:v>2.6500000000000004</c:v>
                </c:pt>
                <c:pt idx="10">
                  <c:v>3.4699999999999998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82-4BF8-8B6D-4F7F666BDC97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Graficos'!$EJ$57:$EU$57</c:f>
              <c:numCache>
                <c:formatCode>General</c:formatCode>
                <c:ptCount val="12"/>
                <c:pt idx="4">
                  <c:v>17.54</c:v>
                </c:pt>
                <c:pt idx="5">
                  <c:v>2.25</c:v>
                </c:pt>
                <c:pt idx="6">
                  <c:v>3.41</c:v>
                </c:pt>
                <c:pt idx="7">
                  <c:v>2.6500000000000004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82-4BF8-8B6D-4F7F666BDC97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Graficos'!$EV$57:$FG$57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FB-473F-9585-1CA2C2E0C5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98240"/>
        <c:axId val="1"/>
      </c:lineChart>
      <c:catAx>
        <c:axId val="718398240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98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11839080459770115"/>
          <c:w val="0.12977777777777777"/>
          <c:h val="0.84442791202823786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Tamarindo P3 Fertana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Graficos'!$H$59:$EY$59</c:f>
              <c:numCache>
                <c:formatCode>General</c:formatCode>
                <c:ptCount val="148"/>
                <c:pt idx="6">
                  <c:v>6.3000000000000007</c:v>
                </c:pt>
                <c:pt idx="7">
                  <c:v>5.15</c:v>
                </c:pt>
                <c:pt idx="8">
                  <c:v>3.9999999999999996</c:v>
                </c:pt>
                <c:pt idx="9">
                  <c:v>3.93</c:v>
                </c:pt>
                <c:pt idx="10">
                  <c:v>3.65</c:v>
                </c:pt>
                <c:pt idx="11">
                  <c:v>4.8000000000000007</c:v>
                </c:pt>
                <c:pt idx="12">
                  <c:v>5.83</c:v>
                </c:pt>
                <c:pt idx="13">
                  <c:v>6.6300000000000008</c:v>
                </c:pt>
                <c:pt idx="15">
                  <c:v>6.68</c:v>
                </c:pt>
                <c:pt idx="16">
                  <c:v>8.2200000000000006</c:v>
                </c:pt>
                <c:pt idx="17">
                  <c:v>8.0500000000000007</c:v>
                </c:pt>
                <c:pt idx="18">
                  <c:v>8.44</c:v>
                </c:pt>
                <c:pt idx="20">
                  <c:v>5.54</c:v>
                </c:pt>
                <c:pt idx="21">
                  <c:v>5.24</c:v>
                </c:pt>
                <c:pt idx="22">
                  <c:v>3.89</c:v>
                </c:pt>
                <c:pt idx="24">
                  <c:v>6.12</c:v>
                </c:pt>
                <c:pt idx="25">
                  <c:v>6.99</c:v>
                </c:pt>
                <c:pt idx="26">
                  <c:v>7.67</c:v>
                </c:pt>
                <c:pt idx="27">
                  <c:v>8.3000000000000007</c:v>
                </c:pt>
                <c:pt idx="28">
                  <c:v>14.25</c:v>
                </c:pt>
                <c:pt idx="29">
                  <c:v>8.7100000000000009</c:v>
                </c:pt>
                <c:pt idx="31">
                  <c:v>9.9500000000000011</c:v>
                </c:pt>
                <c:pt idx="32">
                  <c:v>8.3800000000000008</c:v>
                </c:pt>
                <c:pt idx="33">
                  <c:v>6.26</c:v>
                </c:pt>
                <c:pt idx="34">
                  <c:v>5.17</c:v>
                </c:pt>
                <c:pt idx="35">
                  <c:v>4.97</c:v>
                </c:pt>
                <c:pt idx="37">
                  <c:v>7.68</c:v>
                </c:pt>
                <c:pt idx="38">
                  <c:v>8.3800000000000008</c:v>
                </c:pt>
                <c:pt idx="39">
                  <c:v>8.74</c:v>
                </c:pt>
                <c:pt idx="40">
                  <c:v>8.83</c:v>
                </c:pt>
                <c:pt idx="41">
                  <c:v>8</c:v>
                </c:pt>
                <c:pt idx="42">
                  <c:v>7.4500000000000011</c:v>
                </c:pt>
                <c:pt idx="43">
                  <c:v>7.11</c:v>
                </c:pt>
                <c:pt idx="44">
                  <c:v>2.73</c:v>
                </c:pt>
                <c:pt idx="45">
                  <c:v>3.73</c:v>
                </c:pt>
                <c:pt idx="47">
                  <c:v>0.16000000000000003</c:v>
                </c:pt>
                <c:pt idx="48">
                  <c:v>2.9</c:v>
                </c:pt>
                <c:pt idx="50">
                  <c:v>6.7</c:v>
                </c:pt>
                <c:pt idx="51">
                  <c:v>9.9500000000000011</c:v>
                </c:pt>
                <c:pt idx="52">
                  <c:v>7.4899999999999993</c:v>
                </c:pt>
                <c:pt idx="58">
                  <c:v>3.44</c:v>
                </c:pt>
                <c:pt idx="59">
                  <c:v>4.49</c:v>
                </c:pt>
                <c:pt idx="61">
                  <c:v>6.11</c:v>
                </c:pt>
                <c:pt idx="62">
                  <c:v>6.7200000000000006</c:v>
                </c:pt>
                <c:pt idx="63">
                  <c:v>7.37</c:v>
                </c:pt>
                <c:pt idx="64">
                  <c:v>7.52</c:v>
                </c:pt>
                <c:pt idx="67">
                  <c:v>7</c:v>
                </c:pt>
                <c:pt idx="68">
                  <c:v>7.1400000000000006</c:v>
                </c:pt>
                <c:pt idx="70">
                  <c:v>3.97</c:v>
                </c:pt>
                <c:pt idx="71">
                  <c:v>4.82</c:v>
                </c:pt>
                <c:pt idx="75">
                  <c:v>8.44</c:v>
                </c:pt>
                <c:pt idx="79">
                  <c:v>8.0400000000000009</c:v>
                </c:pt>
                <c:pt idx="80">
                  <c:v>6.37</c:v>
                </c:pt>
                <c:pt idx="83">
                  <c:v>4.57</c:v>
                </c:pt>
                <c:pt idx="89">
                  <c:v>6.4</c:v>
                </c:pt>
                <c:pt idx="91">
                  <c:v>4.4400000000000004</c:v>
                </c:pt>
                <c:pt idx="93">
                  <c:v>2.15</c:v>
                </c:pt>
                <c:pt idx="114">
                  <c:v>2.8</c:v>
                </c:pt>
                <c:pt idx="115">
                  <c:v>3.8000000000000003</c:v>
                </c:pt>
                <c:pt idx="116">
                  <c:v>2.0499999999999998</c:v>
                </c:pt>
                <c:pt idx="117">
                  <c:v>2.64</c:v>
                </c:pt>
                <c:pt idx="119">
                  <c:v>3.5399999999999996</c:v>
                </c:pt>
                <c:pt idx="120">
                  <c:v>5.33</c:v>
                </c:pt>
                <c:pt idx="122">
                  <c:v>7.49</c:v>
                </c:pt>
                <c:pt idx="123">
                  <c:v>7.1800000000000006</c:v>
                </c:pt>
                <c:pt idx="127">
                  <c:v>6.58</c:v>
                </c:pt>
                <c:pt idx="128">
                  <c:v>4.6400000000000006</c:v>
                </c:pt>
                <c:pt idx="129">
                  <c:v>3.93</c:v>
                </c:pt>
                <c:pt idx="130">
                  <c:v>2.6999999999999997</c:v>
                </c:pt>
                <c:pt idx="137">
                  <c:v>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5C-465D-8028-7E2B19E7C226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Graficos'!$H$60:$EY$60</c:f>
              <c:numCache>
                <c:formatCode>General</c:formatCode>
                <c:ptCount val="148"/>
                <c:pt idx="30">
                  <c:v>10.81</c:v>
                </c:pt>
                <c:pt idx="49">
                  <c:v>4.47</c:v>
                </c:pt>
                <c:pt idx="53">
                  <c:v>4.95</c:v>
                </c:pt>
                <c:pt idx="54">
                  <c:v>0.38000000000000012</c:v>
                </c:pt>
                <c:pt idx="55">
                  <c:v>2.5099999999999998</c:v>
                </c:pt>
                <c:pt idx="56">
                  <c:v>2.5099999999999998</c:v>
                </c:pt>
                <c:pt idx="57">
                  <c:v>8.9999999999999969E-2</c:v>
                </c:pt>
                <c:pt idx="60">
                  <c:v>5.54</c:v>
                </c:pt>
                <c:pt idx="65">
                  <c:v>6.78</c:v>
                </c:pt>
                <c:pt idx="66">
                  <c:v>6.8000000000000007</c:v>
                </c:pt>
                <c:pt idx="69">
                  <c:v>0.39</c:v>
                </c:pt>
                <c:pt idx="72">
                  <c:v>12.43</c:v>
                </c:pt>
                <c:pt idx="73">
                  <c:v>13.31</c:v>
                </c:pt>
                <c:pt idx="74">
                  <c:v>15.15</c:v>
                </c:pt>
                <c:pt idx="76">
                  <c:v>20.52</c:v>
                </c:pt>
                <c:pt idx="77">
                  <c:v>26.84</c:v>
                </c:pt>
                <c:pt idx="78">
                  <c:v>13.25</c:v>
                </c:pt>
                <c:pt idx="81">
                  <c:v>2.08</c:v>
                </c:pt>
                <c:pt idx="82">
                  <c:v>8.3600000000000012</c:v>
                </c:pt>
                <c:pt idx="84">
                  <c:v>10</c:v>
                </c:pt>
                <c:pt idx="85">
                  <c:v>19.11</c:v>
                </c:pt>
                <c:pt idx="86">
                  <c:v>9.8600000000000012</c:v>
                </c:pt>
                <c:pt idx="87">
                  <c:v>14.4</c:v>
                </c:pt>
                <c:pt idx="88">
                  <c:v>23.03</c:v>
                </c:pt>
                <c:pt idx="90">
                  <c:v>7.5600000000000005</c:v>
                </c:pt>
                <c:pt idx="92">
                  <c:v>2.1399999999999983</c:v>
                </c:pt>
                <c:pt idx="94">
                  <c:v>1.25</c:v>
                </c:pt>
                <c:pt idx="95">
                  <c:v>8.18</c:v>
                </c:pt>
                <c:pt idx="96">
                  <c:v>5.1800000000000006</c:v>
                </c:pt>
                <c:pt idx="97">
                  <c:v>23.049999999999997</c:v>
                </c:pt>
                <c:pt idx="98">
                  <c:v>26.869999999999997</c:v>
                </c:pt>
                <c:pt idx="99">
                  <c:v>13.1</c:v>
                </c:pt>
                <c:pt idx="100">
                  <c:v>17.139999999999997</c:v>
                </c:pt>
                <c:pt idx="101">
                  <c:v>19.399999999999999</c:v>
                </c:pt>
                <c:pt idx="104">
                  <c:v>8.07</c:v>
                </c:pt>
                <c:pt idx="110">
                  <c:v>11.370000000000001</c:v>
                </c:pt>
                <c:pt idx="111">
                  <c:v>16.04</c:v>
                </c:pt>
                <c:pt idx="112">
                  <c:v>8.120000000000001</c:v>
                </c:pt>
                <c:pt idx="113">
                  <c:v>3.1599999999999997</c:v>
                </c:pt>
                <c:pt idx="118">
                  <c:v>2.4499999999999997</c:v>
                </c:pt>
                <c:pt idx="121">
                  <c:v>7.2700000000000005</c:v>
                </c:pt>
                <c:pt idx="124">
                  <c:v>8.75</c:v>
                </c:pt>
                <c:pt idx="125">
                  <c:v>8.9700000000000006</c:v>
                </c:pt>
                <c:pt idx="126">
                  <c:v>9.0300000000000011</c:v>
                </c:pt>
                <c:pt idx="132">
                  <c:v>7.0100000000000007</c:v>
                </c:pt>
                <c:pt idx="133">
                  <c:v>6.67</c:v>
                </c:pt>
                <c:pt idx="134">
                  <c:v>10.76</c:v>
                </c:pt>
                <c:pt idx="136">
                  <c:v>9.91</c:v>
                </c:pt>
                <c:pt idx="138">
                  <c:v>2.78</c:v>
                </c:pt>
                <c:pt idx="139">
                  <c:v>2.25</c:v>
                </c:pt>
                <c:pt idx="140">
                  <c:v>5.4700000000000006</c:v>
                </c:pt>
                <c:pt idx="141">
                  <c:v>3.2399999999999998</c:v>
                </c:pt>
                <c:pt idx="142">
                  <c:v>2.35</c:v>
                </c:pt>
                <c:pt idx="143">
                  <c:v>5.0500000000000007</c:v>
                </c:pt>
                <c:pt idx="144">
                  <c:v>6.1000000000000005</c:v>
                </c:pt>
                <c:pt idx="146">
                  <c:v>8.15</c:v>
                </c:pt>
                <c:pt idx="147">
                  <c:v>9.27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5C-465D-8028-7E2B19E7C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404064"/>
        <c:axId val="1"/>
      </c:lineChart>
      <c:catAx>
        <c:axId val="71840406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2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404064"/>
        <c:crosses val="autoZero"/>
        <c:crossBetween val="between"/>
        <c:majorUnit val="4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Tamarindo P3 Fertana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Graficos'!$H$59:$S$59</c:f>
              <c:numCache>
                <c:formatCode>General</c:formatCode>
                <c:ptCount val="12"/>
                <c:pt idx="6">
                  <c:v>6.3000000000000007</c:v>
                </c:pt>
                <c:pt idx="7">
                  <c:v>5.15</c:v>
                </c:pt>
                <c:pt idx="8">
                  <c:v>3.9999999999999996</c:v>
                </c:pt>
                <c:pt idx="9">
                  <c:v>3.93</c:v>
                </c:pt>
                <c:pt idx="10">
                  <c:v>3.65</c:v>
                </c:pt>
                <c:pt idx="11">
                  <c:v>4.8000000000000007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4E-4E47-AEFC-F7A444850CD6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Graficos'!$T$59:$AE$59</c:f>
              <c:numCache>
                <c:formatCode>General</c:formatCode>
                <c:ptCount val="12"/>
                <c:pt idx="0">
                  <c:v>5.83</c:v>
                </c:pt>
                <c:pt idx="1">
                  <c:v>6.6300000000000008</c:v>
                </c:pt>
                <c:pt idx="3">
                  <c:v>6.68</c:v>
                </c:pt>
                <c:pt idx="4">
                  <c:v>8.2200000000000006</c:v>
                </c:pt>
                <c:pt idx="5">
                  <c:v>8.0500000000000007</c:v>
                </c:pt>
                <c:pt idx="6">
                  <c:v>8.44</c:v>
                </c:pt>
                <c:pt idx="8">
                  <c:v>5.54</c:v>
                </c:pt>
                <c:pt idx="9">
                  <c:v>5.24</c:v>
                </c:pt>
                <c:pt idx="10">
                  <c:v>3.89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4E-4E47-AEFC-F7A444850CD6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Graficos'!$AF$59:$AQ$59</c:f>
              <c:numCache>
                <c:formatCode>General</c:formatCode>
                <c:ptCount val="12"/>
                <c:pt idx="0">
                  <c:v>6.12</c:v>
                </c:pt>
                <c:pt idx="1">
                  <c:v>6.99</c:v>
                </c:pt>
                <c:pt idx="2">
                  <c:v>7.67</c:v>
                </c:pt>
                <c:pt idx="3">
                  <c:v>8.3000000000000007</c:v>
                </c:pt>
                <c:pt idx="4">
                  <c:v>14.25</c:v>
                </c:pt>
                <c:pt idx="5">
                  <c:v>8.7100000000000009</c:v>
                </c:pt>
                <c:pt idx="7">
                  <c:v>9.9500000000000011</c:v>
                </c:pt>
                <c:pt idx="8">
                  <c:v>8.3800000000000008</c:v>
                </c:pt>
                <c:pt idx="9">
                  <c:v>6.26</c:v>
                </c:pt>
                <c:pt idx="10">
                  <c:v>5.17</c:v>
                </c:pt>
                <c:pt idx="11">
                  <c:v>4.97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4E-4E47-AEFC-F7A444850CD6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Graficos'!$AR$59:$BC$59</c:f>
              <c:numCache>
                <c:formatCode>General</c:formatCode>
                <c:ptCount val="12"/>
                <c:pt idx="1">
                  <c:v>7.68</c:v>
                </c:pt>
                <c:pt idx="2">
                  <c:v>8.3800000000000008</c:v>
                </c:pt>
                <c:pt idx="3">
                  <c:v>8.74</c:v>
                </c:pt>
                <c:pt idx="4">
                  <c:v>8.83</c:v>
                </c:pt>
                <c:pt idx="5">
                  <c:v>8</c:v>
                </c:pt>
                <c:pt idx="6">
                  <c:v>7.4500000000000011</c:v>
                </c:pt>
                <c:pt idx="7">
                  <c:v>7.11</c:v>
                </c:pt>
                <c:pt idx="8">
                  <c:v>2.73</c:v>
                </c:pt>
                <c:pt idx="9">
                  <c:v>3.73</c:v>
                </c:pt>
                <c:pt idx="11">
                  <c:v>0.16000000000000003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4E-4E47-AEFC-F7A444850CD6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Graficos'!$BD$59:$BO$59</c:f>
              <c:numCache>
                <c:formatCode>General</c:formatCode>
                <c:ptCount val="12"/>
                <c:pt idx="0">
                  <c:v>2.9</c:v>
                </c:pt>
                <c:pt idx="2">
                  <c:v>6.7</c:v>
                </c:pt>
                <c:pt idx="3">
                  <c:v>9.9500000000000011</c:v>
                </c:pt>
                <c:pt idx="4">
                  <c:v>7.4899999999999993</c:v>
                </c:pt>
                <c:pt idx="10">
                  <c:v>3.44</c:v>
                </c:pt>
                <c:pt idx="11">
                  <c:v>4.49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4E-4E47-AEFC-F7A444850CD6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Graficos'!$BP$59:$CA$59</c:f>
              <c:numCache>
                <c:formatCode>General</c:formatCode>
                <c:ptCount val="12"/>
                <c:pt idx="1">
                  <c:v>6.11</c:v>
                </c:pt>
                <c:pt idx="2">
                  <c:v>6.7200000000000006</c:v>
                </c:pt>
                <c:pt idx="3">
                  <c:v>7.37</c:v>
                </c:pt>
                <c:pt idx="4">
                  <c:v>7.52</c:v>
                </c:pt>
                <c:pt idx="7">
                  <c:v>7</c:v>
                </c:pt>
                <c:pt idx="8">
                  <c:v>7.1400000000000006</c:v>
                </c:pt>
                <c:pt idx="10">
                  <c:v>3.97</c:v>
                </c:pt>
                <c:pt idx="11">
                  <c:v>4.82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C4E-4E47-AEFC-F7A444850CD6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Graficos'!$CB$59:$CM$59</c:f>
              <c:numCache>
                <c:formatCode>General</c:formatCode>
                <c:ptCount val="12"/>
                <c:pt idx="3">
                  <c:v>8.44</c:v>
                </c:pt>
                <c:pt idx="7">
                  <c:v>8.0400000000000009</c:v>
                </c:pt>
                <c:pt idx="8">
                  <c:v>6.37</c:v>
                </c:pt>
                <c:pt idx="11">
                  <c:v>4.57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C4E-4E47-AEFC-F7A444850CD6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Graficos'!$CN$59:$CY$59</c:f>
              <c:numCache>
                <c:formatCode>General</c:formatCode>
                <c:ptCount val="12"/>
                <c:pt idx="5">
                  <c:v>6.4</c:v>
                </c:pt>
                <c:pt idx="7">
                  <c:v>4.4400000000000004</c:v>
                </c:pt>
                <c:pt idx="9">
                  <c:v>2.15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C4E-4E47-AEFC-F7A444850CD6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Graficos'!$CZ$59:$DK$59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C4E-4E47-AEFC-F7A444850CD6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Graficos'!$DL$59:$DW$59</c:f>
              <c:numCache>
                <c:formatCode>General</c:formatCode>
                <c:ptCount val="12"/>
                <c:pt idx="6">
                  <c:v>2.8</c:v>
                </c:pt>
                <c:pt idx="7">
                  <c:v>3.8000000000000003</c:v>
                </c:pt>
                <c:pt idx="8">
                  <c:v>2.0499999999999998</c:v>
                </c:pt>
                <c:pt idx="9">
                  <c:v>2.64</c:v>
                </c:pt>
                <c:pt idx="11">
                  <c:v>3.5399999999999996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E6-49A4-AD87-C239647C63E5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Graficos'!$DX$59:$EI$59</c:f>
              <c:numCache>
                <c:formatCode>General</c:formatCode>
                <c:ptCount val="12"/>
                <c:pt idx="0">
                  <c:v>5.33</c:v>
                </c:pt>
                <c:pt idx="2">
                  <c:v>7.49</c:v>
                </c:pt>
                <c:pt idx="3">
                  <c:v>7.1800000000000006</c:v>
                </c:pt>
                <c:pt idx="7">
                  <c:v>6.58</c:v>
                </c:pt>
                <c:pt idx="8">
                  <c:v>4.6400000000000006</c:v>
                </c:pt>
                <c:pt idx="9">
                  <c:v>3.93</c:v>
                </c:pt>
                <c:pt idx="10">
                  <c:v>2.6999999999999997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E6-49A4-AD87-C239647C63E5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Graficos'!$EJ$59:$EU$59</c:f>
              <c:numCache>
                <c:formatCode>General</c:formatCode>
                <c:ptCount val="12"/>
                <c:pt idx="5">
                  <c:v>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DA-497D-98A9-075DD10376A6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Graficos'!$EV$59:$FG$59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28-4A25-AF11-C677FB9CE2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401984"/>
        <c:axId val="1"/>
      </c:lineChart>
      <c:catAx>
        <c:axId val="71840198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4019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9.6886176425178661E-2"/>
          <c:w val="0.12977777777777777"/>
          <c:h val="0.8611906383674359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Tamarindo P4 Guanacaste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Graficos'!$H$61:$EY$61</c:f>
              <c:numCache>
                <c:formatCode>General</c:formatCode>
                <c:ptCount val="148"/>
                <c:pt idx="6">
                  <c:v>3.46</c:v>
                </c:pt>
                <c:pt idx="7">
                  <c:v>1.79</c:v>
                </c:pt>
                <c:pt idx="8">
                  <c:v>0.96</c:v>
                </c:pt>
                <c:pt idx="10">
                  <c:v>0.72</c:v>
                </c:pt>
                <c:pt idx="12">
                  <c:v>2.5</c:v>
                </c:pt>
                <c:pt idx="21">
                  <c:v>1.98</c:v>
                </c:pt>
                <c:pt idx="22">
                  <c:v>1.55</c:v>
                </c:pt>
                <c:pt idx="24">
                  <c:v>2.87</c:v>
                </c:pt>
                <c:pt idx="25">
                  <c:v>4.72</c:v>
                </c:pt>
                <c:pt idx="31">
                  <c:v>5.5</c:v>
                </c:pt>
                <c:pt idx="32">
                  <c:v>5.05</c:v>
                </c:pt>
                <c:pt idx="33">
                  <c:v>2.44</c:v>
                </c:pt>
                <c:pt idx="34">
                  <c:v>1.67</c:v>
                </c:pt>
                <c:pt idx="35">
                  <c:v>1.69</c:v>
                </c:pt>
                <c:pt idx="40">
                  <c:v>5.43</c:v>
                </c:pt>
                <c:pt idx="41">
                  <c:v>4.6500000000000004</c:v>
                </c:pt>
                <c:pt idx="42">
                  <c:v>4.13</c:v>
                </c:pt>
                <c:pt idx="43">
                  <c:v>3.68</c:v>
                </c:pt>
                <c:pt idx="44">
                  <c:v>0.48</c:v>
                </c:pt>
                <c:pt idx="45" formatCode="0.00">
                  <c:v>0.83000000000000007</c:v>
                </c:pt>
                <c:pt idx="47" formatCode="0.00">
                  <c:v>0.62</c:v>
                </c:pt>
                <c:pt idx="48" formatCode="0.00">
                  <c:v>4.8899999999999997</c:v>
                </c:pt>
                <c:pt idx="49" formatCode="0.00">
                  <c:v>2.6</c:v>
                </c:pt>
                <c:pt idx="50" formatCode="0.00">
                  <c:v>3.24</c:v>
                </c:pt>
                <c:pt idx="51" formatCode="0.00">
                  <c:v>3.9000000000000004</c:v>
                </c:pt>
                <c:pt idx="53" formatCode="0.00">
                  <c:v>1.7799999999999998</c:v>
                </c:pt>
                <c:pt idx="54" formatCode="0.00">
                  <c:v>1.49</c:v>
                </c:pt>
                <c:pt idx="55" formatCode="0.00">
                  <c:v>1.1399999999999999</c:v>
                </c:pt>
                <c:pt idx="56" formatCode="0.00">
                  <c:v>0.44999999999999996</c:v>
                </c:pt>
                <c:pt idx="57" formatCode="0.00">
                  <c:v>0.28000000000000003</c:v>
                </c:pt>
                <c:pt idx="58" formatCode="0.00">
                  <c:v>0.66</c:v>
                </c:pt>
                <c:pt idx="59" formatCode="0.00">
                  <c:v>1.1399999999999999</c:v>
                </c:pt>
                <c:pt idx="60" formatCode="0.00">
                  <c:v>2.17</c:v>
                </c:pt>
                <c:pt idx="61" formatCode="0.00">
                  <c:v>2.75</c:v>
                </c:pt>
                <c:pt idx="62">
                  <c:v>4.38</c:v>
                </c:pt>
                <c:pt idx="63">
                  <c:v>4.08</c:v>
                </c:pt>
                <c:pt idx="64">
                  <c:v>4.08</c:v>
                </c:pt>
                <c:pt idx="65">
                  <c:v>3.46</c:v>
                </c:pt>
                <c:pt idx="66">
                  <c:v>3.47</c:v>
                </c:pt>
                <c:pt idx="67">
                  <c:v>3.67</c:v>
                </c:pt>
                <c:pt idx="68">
                  <c:v>3.8</c:v>
                </c:pt>
                <c:pt idx="70">
                  <c:v>0.91999999999999993</c:v>
                </c:pt>
                <c:pt idx="71">
                  <c:v>1.48</c:v>
                </c:pt>
                <c:pt idx="72">
                  <c:v>2.23</c:v>
                </c:pt>
                <c:pt idx="73">
                  <c:v>3.65</c:v>
                </c:pt>
                <c:pt idx="75">
                  <c:v>5.0599999999999996</c:v>
                </c:pt>
                <c:pt idx="78">
                  <c:v>6.82</c:v>
                </c:pt>
                <c:pt idx="81">
                  <c:v>0.43000000000000005</c:v>
                </c:pt>
                <c:pt idx="84">
                  <c:v>3.7</c:v>
                </c:pt>
                <c:pt idx="87">
                  <c:v>5.08</c:v>
                </c:pt>
                <c:pt idx="89">
                  <c:v>2.97</c:v>
                </c:pt>
                <c:pt idx="90">
                  <c:v>1.53</c:v>
                </c:pt>
                <c:pt idx="91">
                  <c:v>1.33</c:v>
                </c:pt>
                <c:pt idx="92">
                  <c:v>0.33999999999999986</c:v>
                </c:pt>
                <c:pt idx="93">
                  <c:v>0.44999999999999996</c:v>
                </c:pt>
                <c:pt idx="94">
                  <c:v>0.31000000000000005</c:v>
                </c:pt>
                <c:pt idx="95">
                  <c:v>0.75</c:v>
                </c:pt>
                <c:pt idx="96">
                  <c:v>1.9</c:v>
                </c:pt>
                <c:pt idx="97">
                  <c:v>2.97</c:v>
                </c:pt>
                <c:pt idx="102">
                  <c:v>5.69</c:v>
                </c:pt>
                <c:pt idx="103">
                  <c:v>2.35</c:v>
                </c:pt>
                <c:pt idx="104">
                  <c:v>0.79</c:v>
                </c:pt>
                <c:pt idx="105">
                  <c:v>0.75</c:v>
                </c:pt>
                <c:pt idx="106">
                  <c:v>0.78</c:v>
                </c:pt>
                <c:pt idx="111">
                  <c:v>5.65</c:v>
                </c:pt>
                <c:pt idx="115">
                  <c:v>1.08</c:v>
                </c:pt>
                <c:pt idx="116">
                  <c:v>0.75</c:v>
                </c:pt>
                <c:pt idx="123">
                  <c:v>4.58</c:v>
                </c:pt>
                <c:pt idx="128">
                  <c:v>1.52</c:v>
                </c:pt>
                <c:pt idx="138">
                  <c:v>0.56999999999999995</c:v>
                </c:pt>
                <c:pt idx="139">
                  <c:v>1.2</c:v>
                </c:pt>
                <c:pt idx="142">
                  <c:v>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01-4B29-AD35-DB187FAC7637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Graficos'!$H$62:$EY$62</c:f>
              <c:numCache>
                <c:formatCode>General</c:formatCode>
                <c:ptCount val="148"/>
                <c:pt idx="9">
                  <c:v>2.1800000000000002</c:v>
                </c:pt>
                <c:pt idx="11">
                  <c:v>2.09</c:v>
                </c:pt>
                <c:pt idx="13">
                  <c:v>4.66</c:v>
                </c:pt>
                <c:pt idx="15">
                  <c:v>9.67</c:v>
                </c:pt>
                <c:pt idx="16">
                  <c:v>9.76</c:v>
                </c:pt>
                <c:pt idx="17">
                  <c:v>6.38</c:v>
                </c:pt>
                <c:pt idx="18">
                  <c:v>6.55</c:v>
                </c:pt>
                <c:pt idx="19">
                  <c:v>11.05</c:v>
                </c:pt>
                <c:pt idx="26">
                  <c:v>5.81</c:v>
                </c:pt>
                <c:pt idx="27">
                  <c:v>10.35</c:v>
                </c:pt>
                <c:pt idx="28">
                  <c:v>14.25</c:v>
                </c:pt>
                <c:pt idx="29">
                  <c:v>11.46</c:v>
                </c:pt>
                <c:pt idx="30">
                  <c:v>8.32</c:v>
                </c:pt>
                <c:pt idx="36">
                  <c:v>5.17</c:v>
                </c:pt>
                <c:pt idx="37">
                  <c:v>9.18</c:v>
                </c:pt>
                <c:pt idx="38">
                  <c:v>8.17</c:v>
                </c:pt>
                <c:pt idx="39">
                  <c:v>11.43</c:v>
                </c:pt>
                <c:pt idx="52" formatCode="0.00">
                  <c:v>13.64</c:v>
                </c:pt>
                <c:pt idx="69">
                  <c:v>6.75</c:v>
                </c:pt>
                <c:pt idx="74">
                  <c:v>8.5</c:v>
                </c:pt>
                <c:pt idx="76">
                  <c:v>11.16</c:v>
                </c:pt>
                <c:pt idx="77">
                  <c:v>5.78</c:v>
                </c:pt>
                <c:pt idx="79">
                  <c:v>6.5</c:v>
                </c:pt>
                <c:pt idx="80">
                  <c:v>6.48</c:v>
                </c:pt>
                <c:pt idx="82">
                  <c:v>0.8</c:v>
                </c:pt>
                <c:pt idx="83">
                  <c:v>1.42</c:v>
                </c:pt>
                <c:pt idx="85">
                  <c:v>5.0199999999999996</c:v>
                </c:pt>
                <c:pt idx="86">
                  <c:v>7.65</c:v>
                </c:pt>
                <c:pt idx="88">
                  <c:v>7.63</c:v>
                </c:pt>
                <c:pt idx="98">
                  <c:v>4.87</c:v>
                </c:pt>
                <c:pt idx="99">
                  <c:v>4.8899999999999997</c:v>
                </c:pt>
                <c:pt idx="100">
                  <c:v>5.63</c:v>
                </c:pt>
                <c:pt idx="101">
                  <c:v>5.53</c:v>
                </c:pt>
                <c:pt idx="107">
                  <c:v>2.33</c:v>
                </c:pt>
                <c:pt idx="108">
                  <c:v>3.9000000000000004</c:v>
                </c:pt>
                <c:pt idx="109">
                  <c:v>4.55</c:v>
                </c:pt>
                <c:pt idx="110">
                  <c:v>5.37</c:v>
                </c:pt>
                <c:pt idx="112">
                  <c:v>3.9699999999999998</c:v>
                </c:pt>
                <c:pt idx="113">
                  <c:v>1.22</c:v>
                </c:pt>
                <c:pt idx="114">
                  <c:v>3.9699999999999998</c:v>
                </c:pt>
                <c:pt idx="117">
                  <c:v>0.81</c:v>
                </c:pt>
                <c:pt idx="118">
                  <c:v>0.87999999999999989</c:v>
                </c:pt>
                <c:pt idx="119">
                  <c:v>1.2</c:v>
                </c:pt>
                <c:pt idx="120">
                  <c:v>2.4700000000000002</c:v>
                </c:pt>
                <c:pt idx="121">
                  <c:v>3.15</c:v>
                </c:pt>
                <c:pt idx="122">
                  <c:v>3.09</c:v>
                </c:pt>
                <c:pt idx="124">
                  <c:v>4.3899999999999997</c:v>
                </c:pt>
                <c:pt idx="125">
                  <c:v>5.47</c:v>
                </c:pt>
                <c:pt idx="126">
                  <c:v>5.8</c:v>
                </c:pt>
                <c:pt idx="127">
                  <c:v>3.43</c:v>
                </c:pt>
                <c:pt idx="129">
                  <c:v>1.5</c:v>
                </c:pt>
                <c:pt idx="130">
                  <c:v>0.8899999999999999</c:v>
                </c:pt>
                <c:pt idx="131">
                  <c:v>1.65</c:v>
                </c:pt>
                <c:pt idx="132">
                  <c:v>3.03</c:v>
                </c:pt>
                <c:pt idx="133">
                  <c:v>4</c:v>
                </c:pt>
                <c:pt idx="134">
                  <c:v>4.63</c:v>
                </c:pt>
                <c:pt idx="135">
                  <c:v>5.68</c:v>
                </c:pt>
                <c:pt idx="136">
                  <c:v>6.75</c:v>
                </c:pt>
                <c:pt idx="137">
                  <c:v>0.8899999999999999</c:v>
                </c:pt>
                <c:pt idx="140">
                  <c:v>1.04</c:v>
                </c:pt>
                <c:pt idx="141">
                  <c:v>1.1000000000000001</c:v>
                </c:pt>
                <c:pt idx="143">
                  <c:v>1.45</c:v>
                </c:pt>
                <c:pt idx="144">
                  <c:v>2.71</c:v>
                </c:pt>
                <c:pt idx="145">
                  <c:v>3.7699999999999996</c:v>
                </c:pt>
                <c:pt idx="146">
                  <c:v>4.21</c:v>
                </c:pt>
                <c:pt idx="147">
                  <c:v>5.19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01-4B29-AD35-DB187FAC76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409056"/>
        <c:axId val="1"/>
      </c:lineChart>
      <c:catAx>
        <c:axId val="71840905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4090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Tamarindo P4 Guanacaste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Graficos'!$H$61:$S$61</c:f>
              <c:numCache>
                <c:formatCode>General</c:formatCode>
                <c:ptCount val="12"/>
                <c:pt idx="6">
                  <c:v>3.46</c:v>
                </c:pt>
                <c:pt idx="7">
                  <c:v>1.79</c:v>
                </c:pt>
                <c:pt idx="8">
                  <c:v>0.96</c:v>
                </c:pt>
                <c:pt idx="10">
                  <c:v>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7B-4C7C-AC05-D32B6C8ED9D7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Graficos'!$T$61:$AE$61</c:f>
              <c:numCache>
                <c:formatCode>General</c:formatCode>
                <c:ptCount val="12"/>
                <c:pt idx="0">
                  <c:v>2.5</c:v>
                </c:pt>
                <c:pt idx="9">
                  <c:v>1.98</c:v>
                </c:pt>
                <c:pt idx="10">
                  <c:v>1.55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7B-4C7C-AC05-D32B6C8ED9D7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Graficos'!$AF$61:$AQ$61</c:f>
              <c:numCache>
                <c:formatCode>General</c:formatCode>
                <c:ptCount val="12"/>
                <c:pt idx="0">
                  <c:v>2.87</c:v>
                </c:pt>
                <c:pt idx="1">
                  <c:v>4.72</c:v>
                </c:pt>
                <c:pt idx="7">
                  <c:v>5.5</c:v>
                </c:pt>
                <c:pt idx="8">
                  <c:v>5.05</c:v>
                </c:pt>
                <c:pt idx="9">
                  <c:v>2.44</c:v>
                </c:pt>
                <c:pt idx="10">
                  <c:v>1.67</c:v>
                </c:pt>
                <c:pt idx="11">
                  <c:v>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7B-4C7C-AC05-D32B6C8ED9D7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Graficos'!$AR$61:$BC$61</c:f>
              <c:numCache>
                <c:formatCode>General</c:formatCode>
                <c:ptCount val="12"/>
                <c:pt idx="4">
                  <c:v>5.43</c:v>
                </c:pt>
                <c:pt idx="5">
                  <c:v>4.6500000000000004</c:v>
                </c:pt>
                <c:pt idx="6">
                  <c:v>4.13</c:v>
                </c:pt>
                <c:pt idx="7">
                  <c:v>3.68</c:v>
                </c:pt>
                <c:pt idx="8">
                  <c:v>0.48</c:v>
                </c:pt>
                <c:pt idx="9" formatCode="0.00">
                  <c:v>0.83000000000000007</c:v>
                </c:pt>
                <c:pt idx="11" formatCode="0.00">
                  <c:v>0.62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97B-4C7C-AC05-D32B6C8ED9D7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Graficos'!$BD$61:$BO$61</c:f>
              <c:numCache>
                <c:formatCode>0.00</c:formatCode>
                <c:ptCount val="12"/>
                <c:pt idx="0">
                  <c:v>4.8899999999999997</c:v>
                </c:pt>
                <c:pt idx="1">
                  <c:v>2.6</c:v>
                </c:pt>
                <c:pt idx="2">
                  <c:v>3.24</c:v>
                </c:pt>
                <c:pt idx="3">
                  <c:v>3.9000000000000004</c:v>
                </c:pt>
                <c:pt idx="5">
                  <c:v>1.7799999999999998</c:v>
                </c:pt>
                <c:pt idx="6">
                  <c:v>1.49</c:v>
                </c:pt>
                <c:pt idx="7">
                  <c:v>1.1399999999999999</c:v>
                </c:pt>
                <c:pt idx="8">
                  <c:v>0.44999999999999996</c:v>
                </c:pt>
                <c:pt idx="9">
                  <c:v>0.28000000000000003</c:v>
                </c:pt>
                <c:pt idx="10">
                  <c:v>0.66</c:v>
                </c:pt>
                <c:pt idx="11">
                  <c:v>1.1399999999999999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97B-4C7C-AC05-D32B6C8ED9D7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Graficos'!$BP$61:$CA$61</c:f>
              <c:numCache>
                <c:formatCode>0.00</c:formatCode>
                <c:ptCount val="12"/>
                <c:pt idx="0">
                  <c:v>2.17</c:v>
                </c:pt>
                <c:pt idx="1">
                  <c:v>2.75</c:v>
                </c:pt>
                <c:pt idx="2" formatCode="General">
                  <c:v>4.38</c:v>
                </c:pt>
                <c:pt idx="3" formatCode="General">
                  <c:v>4.08</c:v>
                </c:pt>
                <c:pt idx="4" formatCode="General">
                  <c:v>4.08</c:v>
                </c:pt>
                <c:pt idx="5" formatCode="General">
                  <c:v>3.46</c:v>
                </c:pt>
                <c:pt idx="6" formatCode="General">
                  <c:v>3.47</c:v>
                </c:pt>
                <c:pt idx="7" formatCode="General">
                  <c:v>3.67</c:v>
                </c:pt>
                <c:pt idx="8" formatCode="General">
                  <c:v>3.8</c:v>
                </c:pt>
                <c:pt idx="10" formatCode="General">
                  <c:v>0.91999999999999993</c:v>
                </c:pt>
                <c:pt idx="11" formatCode="General">
                  <c:v>1.48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97B-4C7C-AC05-D32B6C8ED9D7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Graficos'!$CB$61:$CM$61</c:f>
              <c:numCache>
                <c:formatCode>General</c:formatCode>
                <c:ptCount val="12"/>
                <c:pt idx="0">
                  <c:v>2.23</c:v>
                </c:pt>
                <c:pt idx="1">
                  <c:v>3.65</c:v>
                </c:pt>
                <c:pt idx="3">
                  <c:v>5.0599999999999996</c:v>
                </c:pt>
                <c:pt idx="6">
                  <c:v>6.82</c:v>
                </c:pt>
                <c:pt idx="9">
                  <c:v>0.43000000000000005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97B-4C7C-AC05-D32B6C8ED9D7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Graficos'!$CN$61:$CY$61</c:f>
              <c:numCache>
                <c:formatCode>General</c:formatCode>
                <c:ptCount val="12"/>
                <c:pt idx="0">
                  <c:v>3.7</c:v>
                </c:pt>
                <c:pt idx="3">
                  <c:v>5.08</c:v>
                </c:pt>
                <c:pt idx="5">
                  <c:v>2.97</c:v>
                </c:pt>
                <c:pt idx="6">
                  <c:v>1.53</c:v>
                </c:pt>
                <c:pt idx="7">
                  <c:v>1.33</c:v>
                </c:pt>
                <c:pt idx="8">
                  <c:v>0.33999999999999986</c:v>
                </c:pt>
                <c:pt idx="9">
                  <c:v>0.44999999999999996</c:v>
                </c:pt>
                <c:pt idx="10">
                  <c:v>0.31000000000000005</c:v>
                </c:pt>
                <c:pt idx="11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97B-4C7C-AC05-D32B6C8ED9D7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Graficos'!$CZ$61:$DK$61</c:f>
              <c:numCache>
                <c:formatCode>General</c:formatCode>
                <c:ptCount val="12"/>
                <c:pt idx="0">
                  <c:v>1.9</c:v>
                </c:pt>
                <c:pt idx="1">
                  <c:v>2.97</c:v>
                </c:pt>
                <c:pt idx="6">
                  <c:v>5.69</c:v>
                </c:pt>
                <c:pt idx="7">
                  <c:v>2.35</c:v>
                </c:pt>
                <c:pt idx="8">
                  <c:v>0.79</c:v>
                </c:pt>
                <c:pt idx="9">
                  <c:v>0.75</c:v>
                </c:pt>
                <c:pt idx="10">
                  <c:v>0.78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97B-4C7C-AC05-D32B6C8ED9D7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Graficos'!$DL$61:$DW$61</c:f>
              <c:numCache>
                <c:formatCode>General</c:formatCode>
                <c:ptCount val="12"/>
                <c:pt idx="3">
                  <c:v>5.65</c:v>
                </c:pt>
                <c:pt idx="7">
                  <c:v>1.08</c:v>
                </c:pt>
                <c:pt idx="8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C7-4D5D-AFA6-61747E12F3BA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Graficos'!$DX$61:$EI$61</c:f>
              <c:numCache>
                <c:formatCode>General</c:formatCode>
                <c:ptCount val="12"/>
                <c:pt idx="3">
                  <c:v>4.58</c:v>
                </c:pt>
                <c:pt idx="8">
                  <c:v>1.52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C7-4D5D-AFA6-61747E12F3BA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Graficos'!$EJ$61:$EU$61</c:f>
              <c:numCache>
                <c:formatCode>General</c:formatCode>
                <c:ptCount val="12"/>
                <c:pt idx="6">
                  <c:v>0.56999999999999995</c:v>
                </c:pt>
                <c:pt idx="7">
                  <c:v>1.2</c:v>
                </c:pt>
                <c:pt idx="10">
                  <c:v>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C7-4D5D-AFA6-61747E12F3BA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Graficos'!$EV$61:$FG$61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0-4D2F-B5DE-290F4E5DA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404480"/>
        <c:axId val="1"/>
      </c:lineChart>
      <c:catAx>
        <c:axId val="7184044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4044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11534061702494798"/>
          <c:w val="0.12977777777777777"/>
          <c:h val="0.8565770282174936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Tamarindo P1 Curia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Graficos'!$H$64:$EY$64</c:f>
              <c:numCache>
                <c:formatCode>General</c:formatCode>
                <c:ptCount val="148"/>
                <c:pt idx="9">
                  <c:v>1.5</c:v>
                </c:pt>
                <c:pt idx="11">
                  <c:v>2.2999999999999998</c:v>
                </c:pt>
                <c:pt idx="31">
                  <c:v>8.48</c:v>
                </c:pt>
                <c:pt idx="36">
                  <c:v>6.46</c:v>
                </c:pt>
                <c:pt idx="37">
                  <c:v>7.42</c:v>
                </c:pt>
                <c:pt idx="38">
                  <c:v>8.33</c:v>
                </c:pt>
                <c:pt idx="39">
                  <c:v>8.7100000000000009</c:v>
                </c:pt>
                <c:pt idx="40">
                  <c:v>9.06</c:v>
                </c:pt>
                <c:pt idx="41">
                  <c:v>3.57</c:v>
                </c:pt>
                <c:pt idx="42">
                  <c:v>8.5500000000000007</c:v>
                </c:pt>
                <c:pt idx="51" formatCode="0.00">
                  <c:v>6.49</c:v>
                </c:pt>
                <c:pt idx="62">
                  <c:v>5.5</c:v>
                </c:pt>
                <c:pt idx="63">
                  <c:v>6.58</c:v>
                </c:pt>
                <c:pt idx="64">
                  <c:v>5.44</c:v>
                </c:pt>
                <c:pt idx="65">
                  <c:v>4.84</c:v>
                </c:pt>
                <c:pt idx="68">
                  <c:v>4.58</c:v>
                </c:pt>
                <c:pt idx="76">
                  <c:v>7.6</c:v>
                </c:pt>
                <c:pt idx="78">
                  <c:v>6.15</c:v>
                </c:pt>
                <c:pt idx="80">
                  <c:v>3.02</c:v>
                </c:pt>
                <c:pt idx="81">
                  <c:v>2.6599999999999997</c:v>
                </c:pt>
                <c:pt idx="82">
                  <c:v>2.38</c:v>
                </c:pt>
                <c:pt idx="84">
                  <c:v>3.9099999999999997</c:v>
                </c:pt>
                <c:pt idx="85">
                  <c:v>4.6400000000000006</c:v>
                </c:pt>
                <c:pt idx="87">
                  <c:v>5.9700000000000006</c:v>
                </c:pt>
                <c:pt idx="107">
                  <c:v>9.57</c:v>
                </c:pt>
                <c:pt idx="108">
                  <c:v>15.45</c:v>
                </c:pt>
                <c:pt idx="109">
                  <c:v>17.740000000000002</c:v>
                </c:pt>
                <c:pt idx="124">
                  <c:v>5.15</c:v>
                </c:pt>
                <c:pt idx="126">
                  <c:v>4.2700000000000005</c:v>
                </c:pt>
                <c:pt idx="128">
                  <c:v>1.8599999999999999</c:v>
                </c:pt>
                <c:pt idx="133">
                  <c:v>3.5399999999999996</c:v>
                </c:pt>
                <c:pt idx="147">
                  <c:v>3.6599999999999997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17-4CD8-B871-2BBAAE1EE8BC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Graficos'!$H$2:$EY$2</c:f>
              <c:numCache>
                <c:formatCode>mmm\-yy</c:formatCode>
                <c:ptCount val="14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  <c:pt idx="130">
                  <c:v>45231</c:v>
                </c:pt>
                <c:pt idx="131">
                  <c:v>45261</c:v>
                </c:pt>
                <c:pt idx="132">
                  <c:v>45292</c:v>
                </c:pt>
                <c:pt idx="133">
                  <c:v>45323</c:v>
                </c:pt>
                <c:pt idx="134">
                  <c:v>45352</c:v>
                </c:pt>
                <c:pt idx="135">
                  <c:v>45383</c:v>
                </c:pt>
                <c:pt idx="136">
                  <c:v>45413</c:v>
                </c:pt>
                <c:pt idx="137">
                  <c:v>45444</c:v>
                </c:pt>
                <c:pt idx="138">
                  <c:v>45474</c:v>
                </c:pt>
                <c:pt idx="139">
                  <c:v>45505</c:v>
                </c:pt>
                <c:pt idx="140">
                  <c:v>45536</c:v>
                </c:pt>
                <c:pt idx="141">
                  <c:v>45566</c:v>
                </c:pt>
                <c:pt idx="142">
                  <c:v>45597</c:v>
                </c:pt>
                <c:pt idx="143">
                  <c:v>45627</c:v>
                </c:pt>
                <c:pt idx="144">
                  <c:v>45658</c:v>
                </c:pt>
                <c:pt idx="145">
                  <c:v>45689</c:v>
                </c:pt>
                <c:pt idx="146">
                  <c:v>45717</c:v>
                </c:pt>
                <c:pt idx="147">
                  <c:v>45748</c:v>
                </c:pt>
              </c:numCache>
            </c:numRef>
          </c:cat>
          <c:val>
            <c:numRef>
              <c:f>'Datos para Graficos'!$H$65:$EY$65</c:f>
              <c:numCache>
                <c:formatCode>General</c:formatCode>
                <c:ptCount val="148"/>
                <c:pt idx="6">
                  <c:v>6.86</c:v>
                </c:pt>
                <c:pt idx="7">
                  <c:v>6.5100000000000007</c:v>
                </c:pt>
                <c:pt idx="8">
                  <c:v>5.13</c:v>
                </c:pt>
                <c:pt idx="10">
                  <c:v>2.02</c:v>
                </c:pt>
                <c:pt idx="12">
                  <c:v>7.4700000000000006</c:v>
                </c:pt>
                <c:pt idx="13">
                  <c:v>11.21</c:v>
                </c:pt>
                <c:pt idx="15">
                  <c:v>14.99</c:v>
                </c:pt>
                <c:pt idx="16">
                  <c:v>15.740000000000002</c:v>
                </c:pt>
                <c:pt idx="17">
                  <c:v>15.120000000000001</c:v>
                </c:pt>
                <c:pt idx="18">
                  <c:v>15.39</c:v>
                </c:pt>
                <c:pt idx="19">
                  <c:v>15.080000000000002</c:v>
                </c:pt>
                <c:pt idx="20">
                  <c:v>8.5300000000000011</c:v>
                </c:pt>
                <c:pt idx="21">
                  <c:v>9.42</c:v>
                </c:pt>
                <c:pt idx="22">
                  <c:v>4.17</c:v>
                </c:pt>
                <c:pt idx="24">
                  <c:v>3.77</c:v>
                </c:pt>
                <c:pt idx="25">
                  <c:v>13.15</c:v>
                </c:pt>
                <c:pt idx="26">
                  <c:v>13.4</c:v>
                </c:pt>
                <c:pt idx="27">
                  <c:v>16.75</c:v>
                </c:pt>
                <c:pt idx="28">
                  <c:v>16.61</c:v>
                </c:pt>
                <c:pt idx="29">
                  <c:v>18.88</c:v>
                </c:pt>
                <c:pt idx="30">
                  <c:v>8.94</c:v>
                </c:pt>
                <c:pt idx="32">
                  <c:v>15.27</c:v>
                </c:pt>
                <c:pt idx="33">
                  <c:v>11.83</c:v>
                </c:pt>
                <c:pt idx="34">
                  <c:v>5.5</c:v>
                </c:pt>
                <c:pt idx="35">
                  <c:v>8.76</c:v>
                </c:pt>
                <c:pt idx="44">
                  <c:v>7.77</c:v>
                </c:pt>
                <c:pt idx="45">
                  <c:v>7.74</c:v>
                </c:pt>
                <c:pt idx="47" formatCode="0.00">
                  <c:v>4.34</c:v>
                </c:pt>
                <c:pt idx="48" formatCode="0.00">
                  <c:v>4.34</c:v>
                </c:pt>
                <c:pt idx="49" formatCode="0.00">
                  <c:v>6.92</c:v>
                </c:pt>
                <c:pt idx="50" formatCode="0.00">
                  <c:v>13.91</c:v>
                </c:pt>
                <c:pt idx="52" formatCode="0.00">
                  <c:v>10.1</c:v>
                </c:pt>
                <c:pt idx="53" formatCode="0.00">
                  <c:v>4.49</c:v>
                </c:pt>
                <c:pt idx="54" formatCode="0.00">
                  <c:v>4.32</c:v>
                </c:pt>
                <c:pt idx="55" formatCode="0.00">
                  <c:v>4.37</c:v>
                </c:pt>
                <c:pt idx="56" formatCode="0.00">
                  <c:v>3.9199999999999995</c:v>
                </c:pt>
                <c:pt idx="58" formatCode="0.00">
                  <c:v>3.6</c:v>
                </c:pt>
                <c:pt idx="59" formatCode="0.00">
                  <c:v>3.85</c:v>
                </c:pt>
                <c:pt idx="60" formatCode="0.00">
                  <c:v>4.3900000000000006</c:v>
                </c:pt>
                <c:pt idx="61" formatCode="0.00">
                  <c:v>3.2499999999999996</c:v>
                </c:pt>
                <c:pt idx="66">
                  <c:v>5.53</c:v>
                </c:pt>
                <c:pt idx="67">
                  <c:v>5.15</c:v>
                </c:pt>
                <c:pt idx="69">
                  <c:v>4.45</c:v>
                </c:pt>
                <c:pt idx="70">
                  <c:v>3.9499999999999997</c:v>
                </c:pt>
                <c:pt idx="71">
                  <c:v>4.2600000000000007</c:v>
                </c:pt>
                <c:pt idx="72">
                  <c:v>4.74</c:v>
                </c:pt>
                <c:pt idx="73">
                  <c:v>5.67</c:v>
                </c:pt>
                <c:pt idx="74">
                  <c:v>6.92</c:v>
                </c:pt>
                <c:pt idx="75">
                  <c:v>7.49</c:v>
                </c:pt>
                <c:pt idx="77">
                  <c:v>5.91</c:v>
                </c:pt>
                <c:pt idx="79">
                  <c:v>10.75</c:v>
                </c:pt>
                <c:pt idx="83">
                  <c:v>5.16</c:v>
                </c:pt>
                <c:pt idx="86">
                  <c:v>7.5300000000000011</c:v>
                </c:pt>
                <c:pt idx="88">
                  <c:v>6.21</c:v>
                </c:pt>
                <c:pt idx="89">
                  <c:v>8.14</c:v>
                </c:pt>
                <c:pt idx="90">
                  <c:v>3.7499999999999996</c:v>
                </c:pt>
                <c:pt idx="93">
                  <c:v>4.3100000000000005</c:v>
                </c:pt>
                <c:pt idx="95">
                  <c:v>4.04</c:v>
                </c:pt>
                <c:pt idx="96">
                  <c:v>6.12</c:v>
                </c:pt>
                <c:pt idx="97">
                  <c:v>8.1</c:v>
                </c:pt>
                <c:pt idx="98">
                  <c:v>9.9700000000000006</c:v>
                </c:pt>
                <c:pt idx="99">
                  <c:v>11.41</c:v>
                </c:pt>
                <c:pt idx="100">
                  <c:v>13.25</c:v>
                </c:pt>
                <c:pt idx="101">
                  <c:v>9.33</c:v>
                </c:pt>
                <c:pt idx="102">
                  <c:v>16.990000000000002</c:v>
                </c:pt>
                <c:pt idx="104">
                  <c:v>7.120000000000001</c:v>
                </c:pt>
                <c:pt idx="105">
                  <c:v>10.52</c:v>
                </c:pt>
                <c:pt idx="106">
                  <c:v>9.35</c:v>
                </c:pt>
                <c:pt idx="110">
                  <c:v>18.82</c:v>
                </c:pt>
                <c:pt idx="111">
                  <c:v>13.31</c:v>
                </c:pt>
                <c:pt idx="112">
                  <c:v>12.64</c:v>
                </c:pt>
                <c:pt idx="113">
                  <c:v>14.24</c:v>
                </c:pt>
                <c:pt idx="120">
                  <c:v>13.38</c:v>
                </c:pt>
                <c:pt idx="121">
                  <c:v>13.950000000000001</c:v>
                </c:pt>
                <c:pt idx="122">
                  <c:v>14.14</c:v>
                </c:pt>
                <c:pt idx="123">
                  <c:v>11.72</c:v>
                </c:pt>
                <c:pt idx="130">
                  <c:v>6.79</c:v>
                </c:pt>
                <c:pt idx="131">
                  <c:v>6.8100000000000005</c:v>
                </c:pt>
                <c:pt idx="132">
                  <c:v>6.78</c:v>
                </c:pt>
                <c:pt idx="134">
                  <c:v>8.07</c:v>
                </c:pt>
                <c:pt idx="135">
                  <c:v>5.24</c:v>
                </c:pt>
                <c:pt idx="136">
                  <c:v>16.600000000000001</c:v>
                </c:pt>
                <c:pt idx="139">
                  <c:v>7.85</c:v>
                </c:pt>
                <c:pt idx="143">
                  <c:v>5.91</c:v>
                </c:pt>
                <c:pt idx="144">
                  <c:v>8.5500000000000007</c:v>
                </c:pt>
                <c:pt idx="145">
                  <c:v>10.52</c:v>
                </c:pt>
                <c:pt idx="146">
                  <c:v>9.9700000000000006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17-4CD8-B871-2BBAAE1EE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99072"/>
        <c:axId val="1"/>
      </c:lineChart>
      <c:catAx>
        <c:axId val="71839907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990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Tamarindo P1 Curia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Graficos'!$H$65:$S$65</c:f>
              <c:numCache>
                <c:formatCode>General</c:formatCode>
                <c:ptCount val="12"/>
                <c:pt idx="6">
                  <c:v>6.86</c:v>
                </c:pt>
                <c:pt idx="7">
                  <c:v>6.5100000000000007</c:v>
                </c:pt>
                <c:pt idx="8">
                  <c:v>5.13</c:v>
                </c:pt>
                <c:pt idx="10">
                  <c:v>2.02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BF-4210-93EA-F79E4A224D96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Graficos'!$T$65:$AE$65</c:f>
              <c:numCache>
                <c:formatCode>General</c:formatCode>
                <c:ptCount val="12"/>
                <c:pt idx="0">
                  <c:v>7.4700000000000006</c:v>
                </c:pt>
                <c:pt idx="1">
                  <c:v>11.21</c:v>
                </c:pt>
                <c:pt idx="3">
                  <c:v>14.99</c:v>
                </c:pt>
                <c:pt idx="4">
                  <c:v>15.740000000000002</c:v>
                </c:pt>
                <c:pt idx="5">
                  <c:v>15.120000000000001</c:v>
                </c:pt>
                <c:pt idx="6">
                  <c:v>15.39</c:v>
                </c:pt>
                <c:pt idx="7">
                  <c:v>15.080000000000002</c:v>
                </c:pt>
                <c:pt idx="8">
                  <c:v>8.5300000000000011</c:v>
                </c:pt>
                <c:pt idx="9">
                  <c:v>9.42</c:v>
                </c:pt>
                <c:pt idx="10">
                  <c:v>4.17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BF-4210-93EA-F79E4A224D96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Graficos'!$AF$65:$AQ$65</c:f>
              <c:numCache>
                <c:formatCode>General</c:formatCode>
                <c:ptCount val="12"/>
                <c:pt idx="0">
                  <c:v>3.77</c:v>
                </c:pt>
                <c:pt idx="1">
                  <c:v>13.15</c:v>
                </c:pt>
                <c:pt idx="2">
                  <c:v>13.4</c:v>
                </c:pt>
                <c:pt idx="3">
                  <c:v>16.75</c:v>
                </c:pt>
                <c:pt idx="4">
                  <c:v>16.61</c:v>
                </c:pt>
                <c:pt idx="5">
                  <c:v>18.88</c:v>
                </c:pt>
                <c:pt idx="6">
                  <c:v>8.94</c:v>
                </c:pt>
                <c:pt idx="8">
                  <c:v>15.27</c:v>
                </c:pt>
                <c:pt idx="9">
                  <c:v>11.83</c:v>
                </c:pt>
                <c:pt idx="10">
                  <c:v>5.5</c:v>
                </c:pt>
                <c:pt idx="11">
                  <c:v>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BF-4210-93EA-F79E4A224D96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Graficos'!$AR$65:$BC$65</c:f>
              <c:numCache>
                <c:formatCode>General</c:formatCode>
                <c:ptCount val="12"/>
                <c:pt idx="8">
                  <c:v>7.77</c:v>
                </c:pt>
                <c:pt idx="9">
                  <c:v>7.74</c:v>
                </c:pt>
                <c:pt idx="11" formatCode="0.00">
                  <c:v>4.34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BF-4210-93EA-F79E4A224D96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Graficos'!$BD$65:$BO$65</c:f>
              <c:numCache>
                <c:formatCode>0.00</c:formatCode>
                <c:ptCount val="12"/>
                <c:pt idx="0">
                  <c:v>4.34</c:v>
                </c:pt>
                <c:pt idx="1">
                  <c:v>6.92</c:v>
                </c:pt>
                <c:pt idx="2">
                  <c:v>13.91</c:v>
                </c:pt>
                <c:pt idx="4">
                  <c:v>10.1</c:v>
                </c:pt>
                <c:pt idx="5">
                  <c:v>4.49</c:v>
                </c:pt>
                <c:pt idx="6">
                  <c:v>4.32</c:v>
                </c:pt>
                <c:pt idx="7">
                  <c:v>4.37</c:v>
                </c:pt>
                <c:pt idx="8">
                  <c:v>3.9199999999999995</c:v>
                </c:pt>
                <c:pt idx="10">
                  <c:v>3.6</c:v>
                </c:pt>
                <c:pt idx="11">
                  <c:v>3.85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5BF-4210-93EA-F79E4A224D96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Graficos'!$BP$65:$CA$65</c:f>
              <c:numCache>
                <c:formatCode>0.00</c:formatCode>
                <c:ptCount val="12"/>
                <c:pt idx="0">
                  <c:v>4.3900000000000006</c:v>
                </c:pt>
                <c:pt idx="1">
                  <c:v>3.2499999999999996</c:v>
                </c:pt>
                <c:pt idx="6" formatCode="General">
                  <c:v>5.53</c:v>
                </c:pt>
                <c:pt idx="7" formatCode="General">
                  <c:v>5.15</c:v>
                </c:pt>
                <c:pt idx="9" formatCode="General">
                  <c:v>4.45</c:v>
                </c:pt>
                <c:pt idx="10" formatCode="General">
                  <c:v>3.9499999999999997</c:v>
                </c:pt>
                <c:pt idx="11" formatCode="General">
                  <c:v>4.2600000000000007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5BF-4210-93EA-F79E4A224D96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Graficos'!$CB$65:$CM$65</c:f>
              <c:numCache>
                <c:formatCode>General</c:formatCode>
                <c:ptCount val="12"/>
                <c:pt idx="0">
                  <c:v>4.74</c:v>
                </c:pt>
                <c:pt idx="1">
                  <c:v>5.67</c:v>
                </c:pt>
                <c:pt idx="2">
                  <c:v>6.92</c:v>
                </c:pt>
                <c:pt idx="3">
                  <c:v>7.49</c:v>
                </c:pt>
                <c:pt idx="5">
                  <c:v>5.91</c:v>
                </c:pt>
                <c:pt idx="7">
                  <c:v>10.75</c:v>
                </c:pt>
                <c:pt idx="11">
                  <c:v>5.16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5BF-4210-93EA-F79E4A224D96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Graficos'!$CN$65:$CY$65</c:f>
              <c:numCache>
                <c:formatCode>General</c:formatCode>
                <c:ptCount val="12"/>
                <c:pt idx="2">
                  <c:v>7.5300000000000011</c:v>
                </c:pt>
                <c:pt idx="4">
                  <c:v>6.21</c:v>
                </c:pt>
                <c:pt idx="5">
                  <c:v>8.14</c:v>
                </c:pt>
                <c:pt idx="6">
                  <c:v>3.7499999999999996</c:v>
                </c:pt>
                <c:pt idx="9">
                  <c:v>4.3100000000000005</c:v>
                </c:pt>
                <c:pt idx="11">
                  <c:v>4.04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5BF-4210-93EA-F79E4A224D96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Graficos'!$CZ$65:$DK$65</c:f>
              <c:numCache>
                <c:formatCode>General</c:formatCode>
                <c:ptCount val="12"/>
                <c:pt idx="0">
                  <c:v>6.12</c:v>
                </c:pt>
                <c:pt idx="1">
                  <c:v>8.1</c:v>
                </c:pt>
                <c:pt idx="2">
                  <c:v>9.9700000000000006</c:v>
                </c:pt>
                <c:pt idx="3">
                  <c:v>11.41</c:v>
                </c:pt>
                <c:pt idx="4">
                  <c:v>13.25</c:v>
                </c:pt>
                <c:pt idx="5">
                  <c:v>9.33</c:v>
                </c:pt>
                <c:pt idx="6">
                  <c:v>16.990000000000002</c:v>
                </c:pt>
                <c:pt idx="8">
                  <c:v>7.120000000000001</c:v>
                </c:pt>
                <c:pt idx="9">
                  <c:v>10.52</c:v>
                </c:pt>
                <c:pt idx="10">
                  <c:v>9.35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5BF-4210-93EA-F79E4A224D96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Graficos'!$DL$65:$DW$65</c:f>
              <c:numCache>
                <c:formatCode>General</c:formatCode>
                <c:ptCount val="12"/>
                <c:pt idx="2">
                  <c:v>18.82</c:v>
                </c:pt>
                <c:pt idx="3">
                  <c:v>13.31</c:v>
                </c:pt>
                <c:pt idx="4">
                  <c:v>12.64</c:v>
                </c:pt>
                <c:pt idx="5">
                  <c:v>14.24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92-403A-A146-A6B5D70C6A4D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Graficos'!$DX$65:$EI$65</c:f>
              <c:numCache>
                <c:formatCode>General</c:formatCode>
                <c:ptCount val="12"/>
                <c:pt idx="0">
                  <c:v>13.38</c:v>
                </c:pt>
                <c:pt idx="1">
                  <c:v>13.950000000000001</c:v>
                </c:pt>
                <c:pt idx="2">
                  <c:v>14.14</c:v>
                </c:pt>
                <c:pt idx="3">
                  <c:v>11.72</c:v>
                </c:pt>
                <c:pt idx="10">
                  <c:v>6.79</c:v>
                </c:pt>
                <c:pt idx="11">
                  <c:v>6.8100000000000005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92-403A-A146-A6B5D70C6A4D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Graficos'!$EJ$65:$EU$65</c:f>
              <c:numCache>
                <c:formatCode>General</c:formatCode>
                <c:ptCount val="12"/>
                <c:pt idx="0">
                  <c:v>6.78</c:v>
                </c:pt>
                <c:pt idx="2">
                  <c:v>8.07</c:v>
                </c:pt>
                <c:pt idx="3">
                  <c:v>5.24</c:v>
                </c:pt>
                <c:pt idx="4">
                  <c:v>16.600000000000001</c:v>
                </c:pt>
                <c:pt idx="7">
                  <c:v>7.85</c:v>
                </c:pt>
                <c:pt idx="11">
                  <c:v>5.91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D9-43D7-A589-5353C2FB6801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Graficos'!$EV$65:$FG$65</c:f>
              <c:numCache>
                <c:formatCode>General</c:formatCode>
                <c:ptCount val="12"/>
                <c:pt idx="0">
                  <c:v>8.5500000000000007</c:v>
                </c:pt>
                <c:pt idx="1">
                  <c:v>10.52</c:v>
                </c:pt>
                <c:pt idx="2">
                  <c:v>9.9700000000000006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69-43DE-81A3-4C4237359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406976"/>
        <c:axId val="1"/>
      </c:lineChart>
      <c:catAx>
        <c:axId val="718406976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4069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99671506758123"/>
          <c:y val="9.6886176425178688E-2"/>
          <c:w val="0.1295079695079695"/>
          <c:h val="0.8565770282174936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P5 Albin (nuevo)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marker>
            <c:symbol val="circle"/>
            <c:size val="5"/>
          </c:marker>
          <c:cat>
            <c:numRef>
              <c:f>'Datos para Graficos'!$S$2:$EY$2</c:f>
              <c:numCache>
                <c:formatCode>mmm\-yy</c:formatCode>
                <c:ptCount val="137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  <c:pt idx="99">
                  <c:v>44621</c:v>
                </c:pt>
                <c:pt idx="100">
                  <c:v>44652</c:v>
                </c:pt>
                <c:pt idx="101">
                  <c:v>44682</c:v>
                </c:pt>
                <c:pt idx="102">
                  <c:v>44713</c:v>
                </c:pt>
                <c:pt idx="103">
                  <c:v>44743</c:v>
                </c:pt>
                <c:pt idx="104">
                  <c:v>44774</c:v>
                </c:pt>
                <c:pt idx="105">
                  <c:v>44805</c:v>
                </c:pt>
                <c:pt idx="106">
                  <c:v>44835</c:v>
                </c:pt>
                <c:pt idx="107">
                  <c:v>44866</c:v>
                </c:pt>
                <c:pt idx="108">
                  <c:v>44896</c:v>
                </c:pt>
                <c:pt idx="109">
                  <c:v>44927</c:v>
                </c:pt>
                <c:pt idx="110">
                  <c:v>44958</c:v>
                </c:pt>
                <c:pt idx="111">
                  <c:v>44986</c:v>
                </c:pt>
                <c:pt idx="112">
                  <c:v>45017</c:v>
                </c:pt>
                <c:pt idx="113">
                  <c:v>45047</c:v>
                </c:pt>
                <c:pt idx="114">
                  <c:v>45078</c:v>
                </c:pt>
                <c:pt idx="115">
                  <c:v>45108</c:v>
                </c:pt>
                <c:pt idx="116">
                  <c:v>45139</c:v>
                </c:pt>
                <c:pt idx="117">
                  <c:v>45170</c:v>
                </c:pt>
                <c:pt idx="118">
                  <c:v>45200</c:v>
                </c:pt>
                <c:pt idx="119">
                  <c:v>45231</c:v>
                </c:pt>
                <c:pt idx="120">
                  <c:v>45261</c:v>
                </c:pt>
                <c:pt idx="121">
                  <c:v>45292</c:v>
                </c:pt>
                <c:pt idx="122">
                  <c:v>45323</c:v>
                </c:pt>
                <c:pt idx="123">
                  <c:v>45352</c:v>
                </c:pt>
                <c:pt idx="124">
                  <c:v>45383</c:v>
                </c:pt>
                <c:pt idx="125">
                  <c:v>45413</c:v>
                </c:pt>
                <c:pt idx="126">
                  <c:v>45444</c:v>
                </c:pt>
                <c:pt idx="127">
                  <c:v>45474</c:v>
                </c:pt>
                <c:pt idx="128">
                  <c:v>45505</c:v>
                </c:pt>
                <c:pt idx="129">
                  <c:v>45536</c:v>
                </c:pt>
                <c:pt idx="130">
                  <c:v>45566</c:v>
                </c:pt>
                <c:pt idx="131">
                  <c:v>45597</c:v>
                </c:pt>
                <c:pt idx="132">
                  <c:v>45627</c:v>
                </c:pt>
                <c:pt idx="133">
                  <c:v>45658</c:v>
                </c:pt>
                <c:pt idx="134">
                  <c:v>45689</c:v>
                </c:pt>
                <c:pt idx="135">
                  <c:v>45717</c:v>
                </c:pt>
                <c:pt idx="136">
                  <c:v>45748</c:v>
                </c:pt>
              </c:numCache>
            </c:numRef>
          </c:cat>
          <c:val>
            <c:numRef>
              <c:f>'Datos para Graficos'!$S$67:$EY$67</c:f>
              <c:numCache>
                <c:formatCode>General</c:formatCode>
                <c:ptCount val="137"/>
                <c:pt idx="0">
                  <c:v>13.92</c:v>
                </c:pt>
                <c:pt idx="4">
                  <c:v>17.25</c:v>
                </c:pt>
                <c:pt idx="6">
                  <c:v>17.84</c:v>
                </c:pt>
                <c:pt idx="7">
                  <c:v>16.75</c:v>
                </c:pt>
                <c:pt idx="8">
                  <c:v>12.06</c:v>
                </c:pt>
                <c:pt idx="9">
                  <c:v>16</c:v>
                </c:pt>
                <c:pt idx="10">
                  <c:v>12.4</c:v>
                </c:pt>
                <c:pt idx="11">
                  <c:v>11.07</c:v>
                </c:pt>
                <c:pt idx="13">
                  <c:v>18.93</c:v>
                </c:pt>
                <c:pt idx="14">
                  <c:v>19.29</c:v>
                </c:pt>
                <c:pt idx="15">
                  <c:v>21.26</c:v>
                </c:pt>
                <c:pt idx="16">
                  <c:v>18.86</c:v>
                </c:pt>
                <c:pt idx="17">
                  <c:v>24.45</c:v>
                </c:pt>
                <c:pt idx="18">
                  <c:v>19.29</c:v>
                </c:pt>
                <c:pt idx="19">
                  <c:v>18.93</c:v>
                </c:pt>
                <c:pt idx="20">
                  <c:v>10.620000000000001</c:v>
                </c:pt>
                <c:pt idx="21">
                  <c:v>18.830000000000002</c:v>
                </c:pt>
                <c:pt idx="22">
                  <c:v>19.38</c:v>
                </c:pt>
                <c:pt idx="23">
                  <c:v>19.28</c:v>
                </c:pt>
                <c:pt idx="24">
                  <c:v>19.57</c:v>
                </c:pt>
                <c:pt idx="25">
                  <c:v>19.059999999999999</c:v>
                </c:pt>
                <c:pt idx="26">
                  <c:v>19.559999999999999</c:v>
                </c:pt>
                <c:pt idx="27">
                  <c:v>21.71</c:v>
                </c:pt>
                <c:pt idx="28">
                  <c:v>18.95</c:v>
                </c:pt>
                <c:pt idx="29">
                  <c:v>18.989999999999998</c:v>
                </c:pt>
                <c:pt idx="31">
                  <c:v>15.040000000000001</c:v>
                </c:pt>
                <c:pt idx="32">
                  <c:v>19.2</c:v>
                </c:pt>
                <c:pt idx="33">
                  <c:v>18.89</c:v>
                </c:pt>
                <c:pt idx="34">
                  <c:v>18.66</c:v>
                </c:pt>
                <c:pt idx="36">
                  <c:v>8.4</c:v>
                </c:pt>
                <c:pt idx="37">
                  <c:v>18.88</c:v>
                </c:pt>
                <c:pt idx="38">
                  <c:v>18.850000000000001</c:v>
                </c:pt>
                <c:pt idx="39">
                  <c:v>18.86</c:v>
                </c:pt>
                <c:pt idx="40">
                  <c:v>18.87</c:v>
                </c:pt>
                <c:pt idx="41">
                  <c:v>19.170000000000002</c:v>
                </c:pt>
                <c:pt idx="42">
                  <c:v>18.91</c:v>
                </c:pt>
                <c:pt idx="44">
                  <c:v>18.97</c:v>
                </c:pt>
                <c:pt idx="45">
                  <c:v>18.89</c:v>
                </c:pt>
                <c:pt idx="48">
                  <c:v>19.3</c:v>
                </c:pt>
                <c:pt idx="49">
                  <c:v>19.059999999999999</c:v>
                </c:pt>
                <c:pt idx="50">
                  <c:v>4.6400000000000006</c:v>
                </c:pt>
                <c:pt idx="51">
                  <c:v>18.96</c:v>
                </c:pt>
                <c:pt idx="52">
                  <c:v>18.899999999999999</c:v>
                </c:pt>
                <c:pt idx="54">
                  <c:v>19.34</c:v>
                </c:pt>
                <c:pt idx="55">
                  <c:v>19.2</c:v>
                </c:pt>
                <c:pt idx="56">
                  <c:v>17.39</c:v>
                </c:pt>
                <c:pt idx="57">
                  <c:v>18.93</c:v>
                </c:pt>
                <c:pt idx="59">
                  <c:v>16.899999999999999</c:v>
                </c:pt>
                <c:pt idx="60">
                  <c:v>15.46</c:v>
                </c:pt>
                <c:pt idx="61">
                  <c:v>18.010000000000002</c:v>
                </c:pt>
                <c:pt idx="62">
                  <c:v>16.89</c:v>
                </c:pt>
                <c:pt idx="63">
                  <c:v>14.76</c:v>
                </c:pt>
                <c:pt idx="64">
                  <c:v>14.92</c:v>
                </c:pt>
                <c:pt idx="65">
                  <c:v>16.38</c:v>
                </c:pt>
                <c:pt idx="66">
                  <c:v>18.86</c:v>
                </c:pt>
                <c:pt idx="67">
                  <c:v>16.39</c:v>
                </c:pt>
                <c:pt idx="68">
                  <c:v>12.86</c:v>
                </c:pt>
                <c:pt idx="73">
                  <c:v>10.81</c:v>
                </c:pt>
                <c:pt idx="74">
                  <c:v>10.88</c:v>
                </c:pt>
                <c:pt idx="75">
                  <c:v>8.6300000000000008</c:v>
                </c:pt>
                <c:pt idx="77">
                  <c:v>12.03</c:v>
                </c:pt>
                <c:pt idx="78">
                  <c:v>9.18</c:v>
                </c:pt>
                <c:pt idx="95">
                  <c:v>8.58</c:v>
                </c:pt>
                <c:pt idx="99">
                  <c:v>16.760000000000002</c:v>
                </c:pt>
                <c:pt idx="100">
                  <c:v>10.15</c:v>
                </c:pt>
                <c:pt idx="109">
                  <c:v>4.21</c:v>
                </c:pt>
                <c:pt idx="110">
                  <c:v>5.13</c:v>
                </c:pt>
                <c:pt idx="111">
                  <c:v>4.32</c:v>
                </c:pt>
                <c:pt idx="112">
                  <c:v>5.16</c:v>
                </c:pt>
                <c:pt idx="113">
                  <c:v>5.98</c:v>
                </c:pt>
                <c:pt idx="114">
                  <c:v>6.09</c:v>
                </c:pt>
                <c:pt idx="121">
                  <c:v>11.81</c:v>
                </c:pt>
                <c:pt idx="122">
                  <c:v>10.11</c:v>
                </c:pt>
                <c:pt idx="123">
                  <c:v>12.02</c:v>
                </c:pt>
                <c:pt idx="124">
                  <c:v>12.26</c:v>
                </c:pt>
                <c:pt idx="125">
                  <c:v>12.26</c:v>
                </c:pt>
                <c:pt idx="130">
                  <c:v>11.01</c:v>
                </c:pt>
                <c:pt idx="132">
                  <c:v>3.6500000000000004</c:v>
                </c:pt>
                <c:pt idx="133">
                  <c:v>12.73</c:v>
                </c:pt>
                <c:pt idx="134">
                  <c:v>15.47</c:v>
                </c:pt>
                <c:pt idx="135">
                  <c:v>11.78</c:v>
                </c:pt>
                <c:pt idx="136">
                  <c:v>12.6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DD-4CD1-8159-6698033EF75D}"/>
            </c:ext>
          </c:extLst>
        </c:ser>
        <c:ser>
          <c:idx val="0"/>
          <c:order val="1"/>
          <c:marker>
            <c:symbol val="circle"/>
            <c:size val="5"/>
          </c:marker>
          <c:cat>
            <c:numRef>
              <c:f>'Datos para Graficos'!$S$2:$EY$2</c:f>
              <c:numCache>
                <c:formatCode>mmm\-yy</c:formatCode>
                <c:ptCount val="137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  <c:pt idx="99">
                  <c:v>44621</c:v>
                </c:pt>
                <c:pt idx="100">
                  <c:v>44652</c:v>
                </c:pt>
                <c:pt idx="101">
                  <c:v>44682</c:v>
                </c:pt>
                <c:pt idx="102">
                  <c:v>44713</c:v>
                </c:pt>
                <c:pt idx="103">
                  <c:v>44743</c:v>
                </c:pt>
                <c:pt idx="104">
                  <c:v>44774</c:v>
                </c:pt>
                <c:pt idx="105">
                  <c:v>44805</c:v>
                </c:pt>
                <c:pt idx="106">
                  <c:v>44835</c:v>
                </c:pt>
                <c:pt idx="107">
                  <c:v>44866</c:v>
                </c:pt>
                <c:pt idx="108">
                  <c:v>44896</c:v>
                </c:pt>
                <c:pt idx="109">
                  <c:v>44927</c:v>
                </c:pt>
                <c:pt idx="110">
                  <c:v>44958</c:v>
                </c:pt>
                <c:pt idx="111">
                  <c:v>44986</c:v>
                </c:pt>
                <c:pt idx="112">
                  <c:v>45017</c:v>
                </c:pt>
                <c:pt idx="113">
                  <c:v>45047</c:v>
                </c:pt>
                <c:pt idx="114">
                  <c:v>45078</c:v>
                </c:pt>
                <c:pt idx="115">
                  <c:v>45108</c:v>
                </c:pt>
                <c:pt idx="116">
                  <c:v>45139</c:v>
                </c:pt>
                <c:pt idx="117">
                  <c:v>45170</c:v>
                </c:pt>
                <c:pt idx="118">
                  <c:v>45200</c:v>
                </c:pt>
                <c:pt idx="119">
                  <c:v>45231</c:v>
                </c:pt>
                <c:pt idx="120">
                  <c:v>45261</c:v>
                </c:pt>
                <c:pt idx="121">
                  <c:v>45292</c:v>
                </c:pt>
                <c:pt idx="122">
                  <c:v>45323</c:v>
                </c:pt>
                <c:pt idx="123">
                  <c:v>45352</c:v>
                </c:pt>
                <c:pt idx="124">
                  <c:v>45383</c:v>
                </c:pt>
                <c:pt idx="125">
                  <c:v>45413</c:v>
                </c:pt>
                <c:pt idx="126">
                  <c:v>45444</c:v>
                </c:pt>
                <c:pt idx="127">
                  <c:v>45474</c:v>
                </c:pt>
                <c:pt idx="128">
                  <c:v>45505</c:v>
                </c:pt>
                <c:pt idx="129">
                  <c:v>45536</c:v>
                </c:pt>
                <c:pt idx="130">
                  <c:v>45566</c:v>
                </c:pt>
                <c:pt idx="131">
                  <c:v>45597</c:v>
                </c:pt>
                <c:pt idx="132">
                  <c:v>45627</c:v>
                </c:pt>
                <c:pt idx="133">
                  <c:v>45658</c:v>
                </c:pt>
                <c:pt idx="134">
                  <c:v>45689</c:v>
                </c:pt>
                <c:pt idx="135">
                  <c:v>45717</c:v>
                </c:pt>
                <c:pt idx="136">
                  <c:v>45748</c:v>
                </c:pt>
              </c:numCache>
            </c:numRef>
          </c:cat>
          <c:val>
            <c:numRef>
              <c:f>'Datos para Graficos'!$S$66:$EY$66</c:f>
              <c:numCache>
                <c:formatCode>General</c:formatCode>
                <c:ptCount val="137"/>
                <c:pt idx="30">
                  <c:v>9.23</c:v>
                </c:pt>
                <c:pt idx="43" formatCode="0.00">
                  <c:v>3.35</c:v>
                </c:pt>
                <c:pt idx="47" formatCode="0.00">
                  <c:v>2.62</c:v>
                </c:pt>
                <c:pt idx="53">
                  <c:v>8.16</c:v>
                </c:pt>
                <c:pt idx="58">
                  <c:v>3.96</c:v>
                </c:pt>
                <c:pt idx="70">
                  <c:v>3.48</c:v>
                </c:pt>
                <c:pt idx="71">
                  <c:v>3.5500000000000003</c:v>
                </c:pt>
                <c:pt idx="72">
                  <c:v>3.83</c:v>
                </c:pt>
                <c:pt idx="76">
                  <c:v>5.82</c:v>
                </c:pt>
                <c:pt idx="80">
                  <c:v>3.21</c:v>
                </c:pt>
                <c:pt idx="84">
                  <c:v>2.74</c:v>
                </c:pt>
                <c:pt idx="85">
                  <c:v>3.76</c:v>
                </c:pt>
                <c:pt idx="86">
                  <c:v>3.76</c:v>
                </c:pt>
                <c:pt idx="87">
                  <c:v>4.8900000000000006</c:v>
                </c:pt>
                <c:pt idx="88">
                  <c:v>4.78</c:v>
                </c:pt>
                <c:pt idx="89">
                  <c:v>6.01</c:v>
                </c:pt>
                <c:pt idx="90">
                  <c:v>5.5</c:v>
                </c:pt>
                <c:pt idx="91">
                  <c:v>5.4</c:v>
                </c:pt>
                <c:pt idx="93">
                  <c:v>3.25</c:v>
                </c:pt>
                <c:pt idx="94">
                  <c:v>2.69</c:v>
                </c:pt>
                <c:pt idx="96">
                  <c:v>3.04</c:v>
                </c:pt>
                <c:pt idx="97">
                  <c:v>4.62</c:v>
                </c:pt>
                <c:pt idx="98">
                  <c:v>4.16</c:v>
                </c:pt>
                <c:pt idx="101">
                  <c:v>5.7</c:v>
                </c:pt>
                <c:pt idx="102">
                  <c:v>3</c:v>
                </c:pt>
                <c:pt idx="108">
                  <c:v>3.06</c:v>
                </c:pt>
                <c:pt idx="115">
                  <c:v>6.22</c:v>
                </c:pt>
                <c:pt idx="116">
                  <c:v>5.58</c:v>
                </c:pt>
                <c:pt idx="117">
                  <c:v>3.9400000000000004</c:v>
                </c:pt>
                <c:pt idx="119">
                  <c:v>3.6100000000000003</c:v>
                </c:pt>
                <c:pt idx="120">
                  <c:v>2.7600000000000002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DD-4CD1-8159-6698033EF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408224"/>
        <c:axId val="1"/>
      </c:lineChart>
      <c:catAx>
        <c:axId val="71840822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6"/>
        <c:noMultiLvlLbl val="0"/>
      </c:catAx>
      <c:valAx>
        <c:axId val="1"/>
        <c:scaling>
          <c:orientation val="maxMin"/>
          <c:max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4082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P5 Albin (nuevo)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Graficos'!$H$67:$S$67</c:f>
              <c:numCache>
                <c:formatCode>General</c:formatCode>
                <c:ptCount val="12"/>
                <c:pt idx="11">
                  <c:v>13.92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E2-4322-9DF1-12453D224F8A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Graficos'!$T$67:$AE$67</c:f>
              <c:numCache>
                <c:formatCode>General</c:formatCode>
                <c:ptCount val="12"/>
                <c:pt idx="3">
                  <c:v>17.25</c:v>
                </c:pt>
                <c:pt idx="5">
                  <c:v>17.84</c:v>
                </c:pt>
                <c:pt idx="6">
                  <c:v>16.75</c:v>
                </c:pt>
                <c:pt idx="7">
                  <c:v>12.06</c:v>
                </c:pt>
                <c:pt idx="8">
                  <c:v>16</c:v>
                </c:pt>
                <c:pt idx="9">
                  <c:v>12.4</c:v>
                </c:pt>
                <c:pt idx="10">
                  <c:v>11.07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E2-4322-9DF1-12453D224F8A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Graficos'!$AF$67:$AQ$67</c:f>
              <c:numCache>
                <c:formatCode>General</c:formatCode>
                <c:ptCount val="12"/>
                <c:pt idx="0">
                  <c:v>18.93</c:v>
                </c:pt>
                <c:pt idx="1">
                  <c:v>19.29</c:v>
                </c:pt>
                <c:pt idx="2">
                  <c:v>21.26</c:v>
                </c:pt>
                <c:pt idx="3">
                  <c:v>18.86</c:v>
                </c:pt>
                <c:pt idx="4">
                  <c:v>24.45</c:v>
                </c:pt>
                <c:pt idx="5">
                  <c:v>19.29</c:v>
                </c:pt>
                <c:pt idx="6">
                  <c:v>18.93</c:v>
                </c:pt>
                <c:pt idx="7">
                  <c:v>10.620000000000001</c:v>
                </c:pt>
                <c:pt idx="8">
                  <c:v>18.830000000000002</c:v>
                </c:pt>
                <c:pt idx="9">
                  <c:v>19.38</c:v>
                </c:pt>
                <c:pt idx="10">
                  <c:v>19.28</c:v>
                </c:pt>
                <c:pt idx="11">
                  <c:v>19.57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E2-4322-9DF1-12453D224F8A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Graficos'!$AR$67:$BC$67</c:f>
              <c:numCache>
                <c:formatCode>General</c:formatCode>
                <c:ptCount val="12"/>
                <c:pt idx="0">
                  <c:v>19.059999999999999</c:v>
                </c:pt>
                <c:pt idx="1">
                  <c:v>19.559999999999999</c:v>
                </c:pt>
                <c:pt idx="2">
                  <c:v>21.71</c:v>
                </c:pt>
                <c:pt idx="3">
                  <c:v>18.95</c:v>
                </c:pt>
                <c:pt idx="4">
                  <c:v>18.989999999999998</c:v>
                </c:pt>
                <c:pt idx="6">
                  <c:v>15.040000000000001</c:v>
                </c:pt>
                <c:pt idx="7">
                  <c:v>19.2</c:v>
                </c:pt>
                <c:pt idx="8">
                  <c:v>18.89</c:v>
                </c:pt>
                <c:pt idx="9">
                  <c:v>18.66</c:v>
                </c:pt>
                <c:pt idx="11">
                  <c:v>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E2-4322-9DF1-12453D224F8A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Graficos'!$BD$67:$BO$67</c:f>
              <c:numCache>
                <c:formatCode>General</c:formatCode>
                <c:ptCount val="12"/>
                <c:pt idx="0">
                  <c:v>18.88</c:v>
                </c:pt>
                <c:pt idx="1">
                  <c:v>18.850000000000001</c:v>
                </c:pt>
                <c:pt idx="2">
                  <c:v>18.86</c:v>
                </c:pt>
                <c:pt idx="3">
                  <c:v>18.87</c:v>
                </c:pt>
                <c:pt idx="4">
                  <c:v>19.170000000000002</c:v>
                </c:pt>
                <c:pt idx="5">
                  <c:v>18.91</c:v>
                </c:pt>
                <c:pt idx="7">
                  <c:v>18.97</c:v>
                </c:pt>
                <c:pt idx="8">
                  <c:v>18.89</c:v>
                </c:pt>
                <c:pt idx="11">
                  <c:v>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AE2-4322-9DF1-12453D224F8A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Graficos'!$BP$67:$CA$67</c:f>
              <c:numCache>
                <c:formatCode>General</c:formatCode>
                <c:ptCount val="12"/>
                <c:pt idx="0">
                  <c:v>19.059999999999999</c:v>
                </c:pt>
                <c:pt idx="1">
                  <c:v>4.6400000000000006</c:v>
                </c:pt>
                <c:pt idx="2">
                  <c:v>18.96</c:v>
                </c:pt>
                <c:pt idx="3">
                  <c:v>18.899999999999999</c:v>
                </c:pt>
                <c:pt idx="5">
                  <c:v>19.34</c:v>
                </c:pt>
                <c:pt idx="6">
                  <c:v>19.2</c:v>
                </c:pt>
                <c:pt idx="7">
                  <c:v>17.39</c:v>
                </c:pt>
                <c:pt idx="8">
                  <c:v>18.93</c:v>
                </c:pt>
                <c:pt idx="10">
                  <c:v>16.899999999999999</c:v>
                </c:pt>
                <c:pt idx="11">
                  <c:v>15.46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AE2-4322-9DF1-12453D224F8A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Graficos'!$CB$67:$CM$67</c:f>
              <c:numCache>
                <c:formatCode>General</c:formatCode>
                <c:ptCount val="12"/>
                <c:pt idx="0">
                  <c:v>18.010000000000002</c:v>
                </c:pt>
                <c:pt idx="1">
                  <c:v>16.89</c:v>
                </c:pt>
                <c:pt idx="2">
                  <c:v>14.76</c:v>
                </c:pt>
                <c:pt idx="3">
                  <c:v>14.92</c:v>
                </c:pt>
                <c:pt idx="4">
                  <c:v>16.38</c:v>
                </c:pt>
                <c:pt idx="5">
                  <c:v>18.86</c:v>
                </c:pt>
                <c:pt idx="6">
                  <c:v>16.39</c:v>
                </c:pt>
                <c:pt idx="7">
                  <c:v>12.86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AE2-4322-9DF1-12453D224F8A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Graficos'!$CN$67:$CY$67</c:f>
              <c:numCache>
                <c:formatCode>General</c:formatCode>
                <c:ptCount val="12"/>
                <c:pt idx="0">
                  <c:v>10.81</c:v>
                </c:pt>
                <c:pt idx="1">
                  <c:v>10.88</c:v>
                </c:pt>
                <c:pt idx="2">
                  <c:v>8.6300000000000008</c:v>
                </c:pt>
                <c:pt idx="4">
                  <c:v>12.03</c:v>
                </c:pt>
                <c:pt idx="5">
                  <c:v>9.18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AE2-4322-9DF1-12453D224F8A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Graficos'!$CZ$67:$DK$67</c:f>
              <c:numCache>
                <c:formatCode>General</c:formatCode>
                <c:ptCount val="12"/>
                <c:pt idx="10">
                  <c:v>8.58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AE2-4322-9DF1-12453D224F8A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Graficos'!$DL$67:$DW$67</c:f>
              <c:numCache>
                <c:formatCode>General</c:formatCode>
                <c:ptCount val="12"/>
                <c:pt idx="2">
                  <c:v>16.760000000000002</c:v>
                </c:pt>
                <c:pt idx="3">
                  <c:v>10.15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3D-4F72-B03D-FEE0FAD02F21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Graficos'!$DX$67:$EI$67</c:f>
              <c:numCache>
                <c:formatCode>General</c:formatCode>
                <c:ptCount val="12"/>
                <c:pt idx="0">
                  <c:v>4.21</c:v>
                </c:pt>
                <c:pt idx="1">
                  <c:v>5.13</c:v>
                </c:pt>
                <c:pt idx="2">
                  <c:v>4.32</c:v>
                </c:pt>
                <c:pt idx="3">
                  <c:v>5.16</c:v>
                </c:pt>
                <c:pt idx="4">
                  <c:v>5.98</c:v>
                </c:pt>
                <c:pt idx="5">
                  <c:v>6.09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3D-4F72-B03D-FEE0FAD02F21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Graficos'!$EJ$67:$EU$67</c:f>
              <c:numCache>
                <c:formatCode>General</c:formatCode>
                <c:ptCount val="12"/>
                <c:pt idx="0">
                  <c:v>11.81</c:v>
                </c:pt>
                <c:pt idx="1">
                  <c:v>10.11</c:v>
                </c:pt>
                <c:pt idx="2">
                  <c:v>12.02</c:v>
                </c:pt>
                <c:pt idx="3">
                  <c:v>12.26</c:v>
                </c:pt>
                <c:pt idx="4">
                  <c:v>12.26</c:v>
                </c:pt>
                <c:pt idx="9">
                  <c:v>11.01</c:v>
                </c:pt>
                <c:pt idx="11">
                  <c:v>3.6500000000000004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76-4BBA-B5E5-94CBF95EBFBF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Graficos'!$EV$67:$FG$67</c:f>
              <c:numCache>
                <c:formatCode>General</c:formatCode>
                <c:ptCount val="12"/>
                <c:pt idx="0">
                  <c:v>12.73</c:v>
                </c:pt>
                <c:pt idx="1">
                  <c:v>15.47</c:v>
                </c:pt>
                <c:pt idx="2">
                  <c:v>11.78</c:v>
                </c:pt>
                <c:pt idx="3">
                  <c:v>12.6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B0-4773-876C-4537BBBC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402400"/>
        <c:axId val="1"/>
      </c:lineChart>
      <c:catAx>
        <c:axId val="71840240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7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402400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8.4198748512837263E-2"/>
          <c:w val="0.13094488188976378"/>
          <c:h val="0.7986994705246619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Graficos'!$H$17:$S$17</c:f>
              <c:numCache>
                <c:formatCode>General</c:formatCode>
                <c:ptCount val="12"/>
                <c:pt idx="1">
                  <c:v>9.18</c:v>
                </c:pt>
                <c:pt idx="3">
                  <c:v>13.02</c:v>
                </c:pt>
                <c:pt idx="4">
                  <c:v>10.629999999999999</c:v>
                </c:pt>
                <c:pt idx="5">
                  <c:v>9.0599999999999987</c:v>
                </c:pt>
                <c:pt idx="6">
                  <c:v>9.01</c:v>
                </c:pt>
                <c:pt idx="8">
                  <c:v>8.86</c:v>
                </c:pt>
                <c:pt idx="9">
                  <c:v>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3C-4085-8339-3F5E808187A0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Graficos'!$T$17:$AE$17</c:f>
              <c:numCache>
                <c:formatCode>General</c:formatCode>
                <c:ptCount val="12"/>
                <c:pt idx="0">
                  <c:v>9.1399999999999988</c:v>
                </c:pt>
                <c:pt idx="1">
                  <c:v>9.5</c:v>
                </c:pt>
                <c:pt idx="3">
                  <c:v>14.3</c:v>
                </c:pt>
                <c:pt idx="6">
                  <c:v>14.68</c:v>
                </c:pt>
                <c:pt idx="7">
                  <c:v>17.88</c:v>
                </c:pt>
                <c:pt idx="9">
                  <c:v>9.86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3C-4085-8339-3F5E808187A0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Graficos'!$AF$17:$AQ$17</c:f>
              <c:numCache>
                <c:formatCode>General</c:formatCode>
                <c:ptCount val="12"/>
                <c:pt idx="0">
                  <c:v>9.0299999999999994</c:v>
                </c:pt>
                <c:pt idx="2">
                  <c:v>14.52</c:v>
                </c:pt>
                <c:pt idx="3">
                  <c:v>12.5</c:v>
                </c:pt>
                <c:pt idx="4">
                  <c:v>15.47</c:v>
                </c:pt>
                <c:pt idx="5">
                  <c:v>15.18</c:v>
                </c:pt>
                <c:pt idx="6">
                  <c:v>14.7</c:v>
                </c:pt>
                <c:pt idx="9">
                  <c:v>9.07</c:v>
                </c:pt>
                <c:pt idx="10">
                  <c:v>11.52</c:v>
                </c:pt>
                <c:pt idx="11">
                  <c:v>7.23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3C-4085-8339-3F5E808187A0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Graficos'!$AR$17:$BC$17</c:f>
              <c:numCache>
                <c:formatCode>General</c:formatCode>
                <c:ptCount val="12"/>
                <c:pt idx="2">
                  <c:v>11.299999999999999</c:v>
                </c:pt>
                <c:pt idx="4">
                  <c:v>21.43</c:v>
                </c:pt>
                <c:pt idx="9" formatCode="0.00">
                  <c:v>11.6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E3C-4085-8339-3F5E808187A0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Graficos'!$BD$17:$BO$17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E3C-4085-8339-3F5E808187A0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Graficos'!$BP$17:$BU$17</c:f>
              <c:numCache>
                <c:formatCode>General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E3C-4085-8339-3F5E808187A0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Graficos'!$CB$17:$CM$17</c:f>
              <c:numCache>
                <c:formatCode>General</c:formatCode>
                <c:ptCount val="12"/>
                <c:pt idx="5">
                  <c:v>8.09</c:v>
                </c:pt>
                <c:pt idx="11">
                  <c:v>7.01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E3C-4085-8339-3F5E808187A0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Graficos'!$CN$17:$CY$17</c:f>
              <c:numCache>
                <c:formatCode>General</c:formatCode>
                <c:ptCount val="12"/>
                <c:pt idx="0">
                  <c:v>7.2299999999999995</c:v>
                </c:pt>
                <c:pt idx="1">
                  <c:v>7.87</c:v>
                </c:pt>
                <c:pt idx="2">
                  <c:v>6.6000000000000005</c:v>
                </c:pt>
                <c:pt idx="5">
                  <c:v>7.63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E3C-4085-8339-3F5E808187A0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Graficos'!$CZ$17:$DK$17</c:f>
              <c:numCache>
                <c:formatCode>General</c:formatCode>
                <c:ptCount val="12"/>
                <c:pt idx="0">
                  <c:v>8.2899999999999991</c:v>
                </c:pt>
                <c:pt idx="1">
                  <c:v>8.26</c:v>
                </c:pt>
                <c:pt idx="4">
                  <c:v>11.18</c:v>
                </c:pt>
                <c:pt idx="7">
                  <c:v>9.2899999999999991</c:v>
                </c:pt>
                <c:pt idx="8">
                  <c:v>4.41</c:v>
                </c:pt>
                <c:pt idx="10">
                  <c:v>8.7999999999999989</c:v>
                </c:pt>
                <c:pt idx="11">
                  <c:v>9.0599999999999987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E3C-4085-8339-3F5E808187A0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Graficos'!$DL$17:$DW$17</c:f>
              <c:numCache>
                <c:formatCode>General</c:formatCode>
                <c:ptCount val="12"/>
                <c:pt idx="2">
                  <c:v>13.16</c:v>
                </c:pt>
                <c:pt idx="5">
                  <c:v>8.4499999999999993</c:v>
                </c:pt>
                <c:pt idx="6">
                  <c:v>8.0699999999999985</c:v>
                </c:pt>
                <c:pt idx="7">
                  <c:v>7.81</c:v>
                </c:pt>
                <c:pt idx="8">
                  <c:v>7.410000000000001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50-4F54-B30A-0FFED59BD87A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Graficos'!$DX$17:$EI$17</c:f>
              <c:numCache>
                <c:formatCode>General</c:formatCode>
                <c:ptCount val="12"/>
                <c:pt idx="0">
                  <c:v>8.4699999999999989</c:v>
                </c:pt>
                <c:pt idx="2">
                  <c:v>6.46</c:v>
                </c:pt>
                <c:pt idx="4">
                  <c:v>11.28</c:v>
                </c:pt>
                <c:pt idx="6">
                  <c:v>4.8</c:v>
                </c:pt>
                <c:pt idx="7">
                  <c:v>5.4</c:v>
                </c:pt>
                <c:pt idx="8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50-4F54-B30A-0FFED59BD87A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Graficos'!$EJ$17:$EU$17</c:f>
              <c:numCache>
                <c:formatCode>General</c:formatCode>
                <c:ptCount val="12"/>
                <c:pt idx="2">
                  <c:v>9.41</c:v>
                </c:pt>
                <c:pt idx="11">
                  <c:v>6.76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15-4E76-89EC-855AC47430A2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Graficos'!$EV$17:$FG$17</c:f>
              <c:numCache>
                <c:formatCode>General</c:formatCode>
                <c:ptCount val="12"/>
                <c:pt idx="1">
                  <c:v>7.37</c:v>
                </c:pt>
                <c:pt idx="2">
                  <c:v>8.0699999999999985</c:v>
                </c:pt>
                <c:pt idx="3">
                  <c:v>9.34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C0-4D47-B4D1-C6FC6FEF1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405728"/>
        <c:axId val="1"/>
      </c:lineChart>
      <c:catAx>
        <c:axId val="71840572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4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405728"/>
        <c:crosses val="autoZero"/>
        <c:crossBetween val="between"/>
        <c:majorUnit val="4"/>
        <c:min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663865546218486"/>
          <c:y val="0.12456783732483266"/>
          <c:w val="0.13204525904850128"/>
          <c:h val="0.79408586037471962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P4 Pochote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Graficos'!$H$45:$S$45</c:f>
              <c:numCache>
                <c:formatCode>General</c:formatCode>
                <c:ptCount val="12"/>
                <c:pt idx="0">
                  <c:v>5.05</c:v>
                </c:pt>
                <c:pt idx="2">
                  <c:v>13.280000000000001</c:v>
                </c:pt>
                <c:pt idx="3">
                  <c:v>13.08</c:v>
                </c:pt>
                <c:pt idx="4">
                  <c:v>14.350000000000001</c:v>
                </c:pt>
                <c:pt idx="7">
                  <c:v>12.770000000000001</c:v>
                </c:pt>
                <c:pt idx="8">
                  <c:v>6.1899999999999995</c:v>
                </c:pt>
                <c:pt idx="9">
                  <c:v>5.01</c:v>
                </c:pt>
                <c:pt idx="10">
                  <c:v>4.47</c:v>
                </c:pt>
                <c:pt idx="11">
                  <c:v>4.3999999999999995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4C-4A09-B551-5EC9ACDB4D4B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Graficos'!$T$45:$AE$45</c:f>
              <c:numCache>
                <c:formatCode>General</c:formatCode>
                <c:ptCount val="12"/>
                <c:pt idx="0">
                  <c:v>11.780000000000001</c:v>
                </c:pt>
                <c:pt idx="1">
                  <c:v>12.98</c:v>
                </c:pt>
                <c:pt idx="3">
                  <c:v>18.45</c:v>
                </c:pt>
                <c:pt idx="4">
                  <c:v>13.17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4C-4A09-B551-5EC9ACDB4D4B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Graficos'!$AF$45:$AQ$45</c:f>
              <c:numCache>
                <c:formatCode>General</c:formatCode>
                <c:ptCount val="12"/>
                <c:pt idx="3">
                  <c:v>12.75</c:v>
                </c:pt>
                <c:pt idx="4">
                  <c:v>12.01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4C-4A09-B551-5EC9ACDB4D4B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Graficos'!$AR$45:$BC$45</c:f>
              <c:numCache>
                <c:formatCode>General</c:formatCode>
                <c:ptCount val="12"/>
                <c:pt idx="0">
                  <c:v>13.33</c:v>
                </c:pt>
                <c:pt idx="1">
                  <c:v>13.350000000000001</c:v>
                </c:pt>
                <c:pt idx="2">
                  <c:v>10.020000000000001</c:v>
                </c:pt>
                <c:pt idx="3">
                  <c:v>10.47</c:v>
                </c:pt>
                <c:pt idx="4">
                  <c:v>10.790000000000001</c:v>
                </c:pt>
                <c:pt idx="6">
                  <c:v>12.57</c:v>
                </c:pt>
                <c:pt idx="7">
                  <c:v>12.950000000000001</c:v>
                </c:pt>
                <c:pt idx="8">
                  <c:v>6.63</c:v>
                </c:pt>
                <c:pt idx="9">
                  <c:v>4.54</c:v>
                </c:pt>
                <c:pt idx="11" formatCode="0.00">
                  <c:v>3.6099999999999994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4C-4A09-B551-5EC9ACDB4D4B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Graficos'!$BD$45:$BO$45</c:f>
              <c:numCache>
                <c:formatCode>0.00</c:formatCode>
                <c:ptCount val="12"/>
                <c:pt idx="0">
                  <c:v>4.2</c:v>
                </c:pt>
                <c:pt idx="1">
                  <c:v>7.4799999999999995</c:v>
                </c:pt>
                <c:pt idx="3">
                  <c:v>12.010000000000002</c:v>
                </c:pt>
                <c:pt idx="6">
                  <c:v>4.05</c:v>
                </c:pt>
                <c:pt idx="7">
                  <c:v>5.01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4C-4A09-B551-5EC9ACDB4D4B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Graficos'!$BP$45:$CA$45</c:f>
              <c:numCache>
                <c:formatCode>0.00</c:formatCode>
                <c:ptCount val="12"/>
                <c:pt idx="0">
                  <c:v>5.56</c:v>
                </c:pt>
                <c:pt idx="1">
                  <c:v>9.1100000000000012</c:v>
                </c:pt>
                <c:pt idx="2" formatCode="General">
                  <c:v>11.030000000000001</c:v>
                </c:pt>
                <c:pt idx="3" formatCode="General">
                  <c:v>10.850000000000001</c:v>
                </c:pt>
                <c:pt idx="5" formatCode="General">
                  <c:v>12.9</c:v>
                </c:pt>
                <c:pt idx="6" formatCode="General">
                  <c:v>12.92</c:v>
                </c:pt>
                <c:pt idx="7" formatCode="General">
                  <c:v>12.950000000000001</c:v>
                </c:pt>
                <c:pt idx="8" formatCode="General">
                  <c:v>12.96</c:v>
                </c:pt>
                <c:pt idx="9" formatCode="General">
                  <c:v>4.83</c:v>
                </c:pt>
                <c:pt idx="10" formatCode="General">
                  <c:v>6.95</c:v>
                </c:pt>
                <c:pt idx="11" formatCode="General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4C-4A09-B551-5EC9ACDB4D4B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Graficos'!$CB$45:$CM$45</c:f>
              <c:numCache>
                <c:formatCode>General</c:formatCode>
                <c:ptCount val="12"/>
                <c:pt idx="0">
                  <c:v>11.05</c:v>
                </c:pt>
                <c:pt idx="1">
                  <c:v>12.88</c:v>
                </c:pt>
                <c:pt idx="2">
                  <c:v>13.020000000000001</c:v>
                </c:pt>
                <c:pt idx="4">
                  <c:v>12.690000000000001</c:v>
                </c:pt>
                <c:pt idx="5">
                  <c:v>10.09</c:v>
                </c:pt>
                <c:pt idx="6">
                  <c:v>7.04</c:v>
                </c:pt>
                <c:pt idx="7">
                  <c:v>12.58</c:v>
                </c:pt>
                <c:pt idx="8">
                  <c:v>12.9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74C-4A09-B551-5EC9ACDB4D4B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Graficos'!$CN$45:$CY$45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74C-4A09-B551-5EC9ACDB4D4B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Graficos'!$CZ$45:$DK$45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74C-4A09-B551-5EC9ACDB4D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408640"/>
        <c:axId val="1"/>
      </c:lineChart>
      <c:catAx>
        <c:axId val="718408640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4086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66841644794388"/>
          <c:y val="0.21222643017373694"/>
          <c:w val="0.13125021872265963"/>
          <c:h val="0.75893995949468251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Villarreal P2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Graficos'!$H$13:$S$13</c:f>
              <c:numCache>
                <c:formatCode>General</c:formatCode>
                <c:ptCount val="12"/>
                <c:pt idx="0">
                  <c:v>5.23</c:v>
                </c:pt>
                <c:pt idx="1">
                  <c:v>6.37</c:v>
                </c:pt>
                <c:pt idx="3">
                  <c:v>8.0399999999999991</c:v>
                </c:pt>
                <c:pt idx="4">
                  <c:v>9.5500000000000007</c:v>
                </c:pt>
                <c:pt idx="5">
                  <c:v>5.88</c:v>
                </c:pt>
                <c:pt idx="10">
                  <c:v>3.66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6B-4E95-8668-2AF325D9C27C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Graficos'!$T$13:$AE$13</c:f>
              <c:numCache>
                <c:formatCode>General</c:formatCode>
                <c:ptCount val="12"/>
                <c:pt idx="1">
                  <c:v>5.34</c:v>
                </c:pt>
                <c:pt idx="3">
                  <c:v>8.5</c:v>
                </c:pt>
                <c:pt idx="4">
                  <c:v>8.7100000000000009</c:v>
                </c:pt>
                <c:pt idx="5">
                  <c:v>8.9600000000000009</c:v>
                </c:pt>
                <c:pt idx="6">
                  <c:v>11.98</c:v>
                </c:pt>
                <c:pt idx="7">
                  <c:v>9.77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6B-4E95-8668-2AF325D9C27C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Graficos'!$AF$13:$AQ$13</c:f>
              <c:numCache>
                <c:formatCode>General</c:formatCode>
                <c:ptCount val="12"/>
                <c:pt idx="3">
                  <c:v>8.57</c:v>
                </c:pt>
                <c:pt idx="5">
                  <c:v>13.1</c:v>
                </c:pt>
                <c:pt idx="6">
                  <c:v>13.12</c:v>
                </c:pt>
                <c:pt idx="7">
                  <c:v>14.29</c:v>
                </c:pt>
                <c:pt idx="8">
                  <c:v>14.05</c:v>
                </c:pt>
                <c:pt idx="9">
                  <c:v>8.92</c:v>
                </c:pt>
                <c:pt idx="10">
                  <c:v>6.24</c:v>
                </c:pt>
                <c:pt idx="11">
                  <c:v>5.61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6B-4E95-8668-2AF325D9C27C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Graficos'!$AR$13:$BC$13</c:f>
              <c:numCache>
                <c:formatCode>General</c:formatCode>
                <c:ptCount val="12"/>
                <c:pt idx="0">
                  <c:v>7.77</c:v>
                </c:pt>
                <c:pt idx="1">
                  <c:v>11.4</c:v>
                </c:pt>
                <c:pt idx="2">
                  <c:v>12.73</c:v>
                </c:pt>
                <c:pt idx="3">
                  <c:v>11.6</c:v>
                </c:pt>
                <c:pt idx="4">
                  <c:v>12.24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6B-4E95-8668-2AF325D9C27C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Graficos'!$BD$13:$BO$13</c:f>
              <c:numCache>
                <c:formatCode>0.00</c:formatCode>
                <c:ptCount val="12"/>
                <c:pt idx="1">
                  <c:v>4.75</c:v>
                </c:pt>
                <c:pt idx="2">
                  <c:v>6.24</c:v>
                </c:pt>
                <c:pt idx="3">
                  <c:v>7.5</c:v>
                </c:pt>
                <c:pt idx="4">
                  <c:v>7.82</c:v>
                </c:pt>
                <c:pt idx="5">
                  <c:v>4.6900000000000004</c:v>
                </c:pt>
                <c:pt idx="9">
                  <c:v>3.06</c:v>
                </c:pt>
                <c:pt idx="11">
                  <c:v>3.84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6B-4E95-8668-2AF325D9C27C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Graficos'!$BP$13:$CA$13</c:f>
              <c:numCache>
                <c:formatCode>0.00</c:formatCode>
                <c:ptCount val="12"/>
                <c:pt idx="0">
                  <c:v>4.1399999999999997</c:v>
                </c:pt>
                <c:pt idx="1">
                  <c:v>4.59</c:v>
                </c:pt>
                <c:pt idx="2" formatCode="General">
                  <c:v>5.55</c:v>
                </c:pt>
                <c:pt idx="3" formatCode="General">
                  <c:v>6.8</c:v>
                </c:pt>
                <c:pt idx="5" formatCode="General">
                  <c:v>5.98</c:v>
                </c:pt>
                <c:pt idx="7" formatCode="General">
                  <c:v>6.4</c:v>
                </c:pt>
                <c:pt idx="8" formatCode="General">
                  <c:v>5.01</c:v>
                </c:pt>
                <c:pt idx="9" formatCode="General">
                  <c:v>2.98</c:v>
                </c:pt>
                <c:pt idx="10" formatCode="General">
                  <c:v>3.74</c:v>
                </c:pt>
                <c:pt idx="11" formatCode="General">
                  <c:v>3.8600000000000003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6B-4E95-8668-2AF325D9C27C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Graficos'!$CB$13:$CM$13</c:f>
              <c:numCache>
                <c:formatCode>General</c:formatCode>
                <c:ptCount val="12"/>
                <c:pt idx="0">
                  <c:v>4.6399999999999997</c:v>
                </c:pt>
                <c:pt idx="1">
                  <c:v>5.59</c:v>
                </c:pt>
                <c:pt idx="2">
                  <c:v>7.9</c:v>
                </c:pt>
                <c:pt idx="3">
                  <c:v>9.82</c:v>
                </c:pt>
                <c:pt idx="4">
                  <c:v>10.52</c:v>
                </c:pt>
                <c:pt idx="5">
                  <c:v>5.24</c:v>
                </c:pt>
                <c:pt idx="6">
                  <c:v>4.84</c:v>
                </c:pt>
                <c:pt idx="7">
                  <c:v>4.99</c:v>
                </c:pt>
                <c:pt idx="8">
                  <c:v>3.9000000000000004</c:v>
                </c:pt>
                <c:pt idx="9">
                  <c:v>3.12</c:v>
                </c:pt>
                <c:pt idx="10">
                  <c:v>3.66</c:v>
                </c:pt>
                <c:pt idx="11">
                  <c:v>4.17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A6B-4E95-8668-2AF325D9C27C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Graficos'!$CN$13:$CY$13</c:f>
              <c:numCache>
                <c:formatCode>General</c:formatCode>
                <c:ptCount val="12"/>
                <c:pt idx="0">
                  <c:v>5.3</c:v>
                </c:pt>
                <c:pt idx="1">
                  <c:v>6.48</c:v>
                </c:pt>
                <c:pt idx="2">
                  <c:v>7.9399999999999995</c:v>
                </c:pt>
                <c:pt idx="4">
                  <c:v>10.15</c:v>
                </c:pt>
                <c:pt idx="5">
                  <c:v>5.62</c:v>
                </c:pt>
                <c:pt idx="6">
                  <c:v>4.49</c:v>
                </c:pt>
                <c:pt idx="7">
                  <c:v>4.37</c:v>
                </c:pt>
                <c:pt idx="8">
                  <c:v>3.3599999999999994</c:v>
                </c:pt>
                <c:pt idx="10">
                  <c:v>2.59</c:v>
                </c:pt>
                <c:pt idx="11">
                  <c:v>3.8600000000000003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A6B-4E95-8668-2AF325D9C27C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Graficos'!$CZ$13:$DK$13</c:f>
              <c:numCache>
                <c:formatCode>General</c:formatCode>
                <c:ptCount val="12"/>
                <c:pt idx="0">
                  <c:v>4.34</c:v>
                </c:pt>
                <c:pt idx="1">
                  <c:v>4.9400000000000004</c:v>
                </c:pt>
                <c:pt idx="2">
                  <c:v>6.61</c:v>
                </c:pt>
                <c:pt idx="3">
                  <c:v>7.48</c:v>
                </c:pt>
                <c:pt idx="4">
                  <c:v>8.67</c:v>
                </c:pt>
                <c:pt idx="5">
                  <c:v>8.7100000000000009</c:v>
                </c:pt>
                <c:pt idx="6">
                  <c:v>8.5399999999999991</c:v>
                </c:pt>
                <c:pt idx="7">
                  <c:v>6.72</c:v>
                </c:pt>
                <c:pt idx="8">
                  <c:v>4.74</c:v>
                </c:pt>
                <c:pt idx="9">
                  <c:v>4.2</c:v>
                </c:pt>
                <c:pt idx="10">
                  <c:v>4.76</c:v>
                </c:pt>
                <c:pt idx="11">
                  <c:v>5.22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A6B-4E95-8668-2AF325D9C27C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Graficos'!$DL$13:$DW$13</c:f>
              <c:numCache>
                <c:formatCode>General</c:formatCode>
                <c:ptCount val="12"/>
                <c:pt idx="0">
                  <c:v>3.55</c:v>
                </c:pt>
                <c:pt idx="1">
                  <c:v>8.34</c:v>
                </c:pt>
                <c:pt idx="2">
                  <c:v>9</c:v>
                </c:pt>
                <c:pt idx="3">
                  <c:v>13.08</c:v>
                </c:pt>
                <c:pt idx="4">
                  <c:v>8.89</c:v>
                </c:pt>
                <c:pt idx="5">
                  <c:v>5.14</c:v>
                </c:pt>
                <c:pt idx="6">
                  <c:v>3.9000000000000004</c:v>
                </c:pt>
                <c:pt idx="7">
                  <c:v>4.1500000000000004</c:v>
                </c:pt>
                <c:pt idx="8">
                  <c:v>2.4500000000000002</c:v>
                </c:pt>
                <c:pt idx="9">
                  <c:v>3.9699999999999998</c:v>
                </c:pt>
                <c:pt idx="10">
                  <c:v>4.21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A6B-4E95-8668-2AF325D9C27C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Graficos'!$DX$13:$EI$13</c:f>
              <c:numCache>
                <c:formatCode>General</c:formatCode>
                <c:ptCount val="12"/>
                <c:pt idx="0">
                  <c:v>4.99</c:v>
                </c:pt>
                <c:pt idx="1">
                  <c:v>4.8099999999999996</c:v>
                </c:pt>
                <c:pt idx="2">
                  <c:v>6.35</c:v>
                </c:pt>
                <c:pt idx="3">
                  <c:v>8.9</c:v>
                </c:pt>
                <c:pt idx="4">
                  <c:v>10.6</c:v>
                </c:pt>
                <c:pt idx="5">
                  <c:v>9.06</c:v>
                </c:pt>
                <c:pt idx="6">
                  <c:v>9.16</c:v>
                </c:pt>
                <c:pt idx="7">
                  <c:v>7</c:v>
                </c:pt>
                <c:pt idx="8">
                  <c:v>4.7699999999999996</c:v>
                </c:pt>
                <c:pt idx="9">
                  <c:v>3.7300000000000004</c:v>
                </c:pt>
                <c:pt idx="11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9C-4F28-AB12-E7A7C0F9846A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Graficos'!$EJ$13:$EU$13</c:f>
              <c:numCache>
                <c:formatCode>General</c:formatCode>
                <c:ptCount val="12"/>
                <c:pt idx="0">
                  <c:v>4.6399999999999997</c:v>
                </c:pt>
                <c:pt idx="1">
                  <c:v>5.7</c:v>
                </c:pt>
                <c:pt idx="2">
                  <c:v>7.44</c:v>
                </c:pt>
                <c:pt idx="3">
                  <c:v>12.1</c:v>
                </c:pt>
                <c:pt idx="4">
                  <c:v>11.97</c:v>
                </c:pt>
                <c:pt idx="5">
                  <c:v>1.62</c:v>
                </c:pt>
                <c:pt idx="6">
                  <c:v>3.9299999999999997</c:v>
                </c:pt>
                <c:pt idx="7">
                  <c:v>2.9</c:v>
                </c:pt>
                <c:pt idx="8">
                  <c:v>3.36</c:v>
                </c:pt>
                <c:pt idx="9">
                  <c:v>3.88</c:v>
                </c:pt>
                <c:pt idx="10">
                  <c:v>3.48</c:v>
                </c:pt>
                <c:pt idx="11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65-4F33-8373-2A9A38857C3F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Graficos'!$EV$13:$FG$13</c:f>
              <c:numCache>
                <c:formatCode>General</c:formatCode>
                <c:ptCount val="12"/>
                <c:pt idx="0">
                  <c:v>4.4800000000000004</c:v>
                </c:pt>
                <c:pt idx="1">
                  <c:v>4.93</c:v>
                </c:pt>
                <c:pt idx="2">
                  <c:v>6.6</c:v>
                </c:pt>
                <c:pt idx="3">
                  <c:v>9.06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45-423B-BA1A-AA6FB8DA52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401152"/>
        <c:axId val="1"/>
      </c:lineChart>
      <c:catAx>
        <c:axId val="718401152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4011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5114822546973"/>
          <c:y val="0.12456783732483266"/>
          <c:w val="0.13004871259568546"/>
          <c:h val="0.8427361977676666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Lomas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Graficos'!$H$22:$S$22</c:f>
              <c:numCache>
                <c:formatCode>General</c:formatCode>
                <c:ptCount val="12"/>
                <c:pt idx="1">
                  <c:v>5.2600000000000007</c:v>
                </c:pt>
                <c:pt idx="2">
                  <c:v>5.66</c:v>
                </c:pt>
                <c:pt idx="3">
                  <c:v>6.16</c:v>
                </c:pt>
                <c:pt idx="4">
                  <c:v>5.82</c:v>
                </c:pt>
                <c:pt idx="6">
                  <c:v>4.66</c:v>
                </c:pt>
                <c:pt idx="11">
                  <c:v>4.82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DD-490D-B7FC-4057B4E5F3C1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Graficos'!$T$22:$AE$22</c:f>
              <c:numCache>
                <c:formatCode>General</c:formatCode>
                <c:ptCount val="12"/>
                <c:pt idx="5">
                  <c:v>6.3900000000000006</c:v>
                </c:pt>
                <c:pt idx="6">
                  <c:v>6.7600000000000007</c:v>
                </c:pt>
                <c:pt idx="8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DD-490D-B7FC-4057B4E5F3C1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Graficos'!$AF$22:$AQ$22</c:f>
              <c:numCache>
                <c:formatCode>General</c:formatCode>
                <c:ptCount val="12"/>
                <c:pt idx="1">
                  <c:v>5.7</c:v>
                </c:pt>
                <c:pt idx="4">
                  <c:v>9.08</c:v>
                </c:pt>
                <c:pt idx="5">
                  <c:v>7.1400000000000006</c:v>
                </c:pt>
                <c:pt idx="6">
                  <c:v>7.33</c:v>
                </c:pt>
                <c:pt idx="10">
                  <c:v>5.73</c:v>
                </c:pt>
                <c:pt idx="11">
                  <c:v>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DD-490D-B7FC-4057B4E5F3C1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Graficos'!$AR$22:$BC$22</c:f>
              <c:numCache>
                <c:formatCode>General</c:formatCode>
                <c:ptCount val="12"/>
                <c:pt idx="0">
                  <c:v>5.9300000000000006</c:v>
                </c:pt>
                <c:pt idx="2">
                  <c:v>7.2200000000000006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7DD-490D-B7FC-4057B4E5F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397824"/>
        <c:axId val="1"/>
      </c:lineChart>
      <c:catAx>
        <c:axId val="71839782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layout>
            <c:manualLayout>
              <c:xMode val="edge"/>
              <c:yMode val="edge"/>
              <c:x val="2.3518372703412074E-2"/>
              <c:y val="0.2621410082360394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3978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0.37586206896551722"/>
          <c:w val="0.12708355205599298"/>
          <c:h val="0.29655172413793096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P1 Jobo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Graficos'!$H$32:$S$32</c:f>
              <c:numCache>
                <c:formatCode>General</c:formatCode>
                <c:ptCount val="12"/>
                <c:pt idx="4">
                  <c:v>11.370000000000001</c:v>
                </c:pt>
                <c:pt idx="8">
                  <c:v>2.9099999999999997</c:v>
                </c:pt>
                <c:pt idx="9">
                  <c:v>1.25</c:v>
                </c:pt>
                <c:pt idx="10">
                  <c:v>0.94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26-44C3-8FDE-2CB5C5973B1F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Graficos'!$T$32:$AE$32</c:f>
              <c:numCache>
                <c:formatCode>General</c:formatCode>
                <c:ptCount val="12"/>
                <c:pt idx="0">
                  <c:v>2.77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26-44C3-8FDE-2CB5C5973B1F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Graficos'!$AF$32:$AQ$32</c:f>
              <c:numCache>
                <c:formatCode>General</c:formatCode>
                <c:ptCount val="12"/>
                <c:pt idx="4">
                  <c:v>12.63</c:v>
                </c:pt>
                <c:pt idx="8">
                  <c:v>12.68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26-44C3-8FDE-2CB5C5973B1F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Graficos'!$AR$32:$BC$32</c:f>
              <c:numCache>
                <c:formatCode>General</c:formatCode>
                <c:ptCount val="12"/>
                <c:pt idx="0">
                  <c:v>7.09</c:v>
                </c:pt>
                <c:pt idx="5">
                  <c:v>12.23</c:v>
                </c:pt>
                <c:pt idx="8">
                  <c:v>1.3900000000000001</c:v>
                </c:pt>
                <c:pt idx="9" formatCode="0.00">
                  <c:v>0.8</c:v>
                </c:pt>
                <c:pt idx="11" formatCode="0.00">
                  <c:v>0.82000000000000006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726-44C3-8FDE-2CB5C5973B1F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Graficos'!$BD$32:$BO$32</c:f>
              <c:numCache>
                <c:formatCode>General</c:formatCode>
                <c:ptCount val="12"/>
                <c:pt idx="5" formatCode="0.00">
                  <c:v>7.54</c:v>
                </c:pt>
                <c:pt idx="7" formatCode="0.00">
                  <c:v>1.37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726-44C3-8FDE-2CB5C5973B1F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Graficos'!$BP$32:$BU$32</c:f>
              <c:numCache>
                <c:formatCode>General</c:formatCode>
                <c:ptCount val="6"/>
                <c:pt idx="4">
                  <c:v>11.55</c:v>
                </c:pt>
                <c:pt idx="5">
                  <c:v>10.47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726-44C3-8FDE-2CB5C5973B1F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Graficos'!$CB$32:$CM$32</c:f>
              <c:numCache>
                <c:formatCode>General</c:formatCode>
                <c:ptCount val="12"/>
                <c:pt idx="5">
                  <c:v>11.75</c:v>
                </c:pt>
                <c:pt idx="6">
                  <c:v>10.33</c:v>
                </c:pt>
                <c:pt idx="7">
                  <c:v>10.68</c:v>
                </c:pt>
                <c:pt idx="8">
                  <c:v>8.11</c:v>
                </c:pt>
                <c:pt idx="11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726-44C3-8FDE-2CB5C5973B1F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Graficos'!$CN$32:$CY$32</c:f>
              <c:numCache>
                <c:formatCode>General</c:formatCode>
                <c:ptCount val="12"/>
                <c:pt idx="3">
                  <c:v>12.32</c:v>
                </c:pt>
                <c:pt idx="5">
                  <c:v>9.5400000000000009</c:v>
                </c:pt>
                <c:pt idx="6">
                  <c:v>7.9399999999999995</c:v>
                </c:pt>
                <c:pt idx="7">
                  <c:v>4.84</c:v>
                </c:pt>
                <c:pt idx="8">
                  <c:v>0.55000000000000049</c:v>
                </c:pt>
                <c:pt idx="9">
                  <c:v>0.91000000000000014</c:v>
                </c:pt>
                <c:pt idx="10">
                  <c:v>0.84000000000000008</c:v>
                </c:pt>
                <c:pt idx="11">
                  <c:v>1.01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726-44C3-8FDE-2CB5C5973B1F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Graficos'!$CZ$32:$DK$32</c:f>
              <c:numCache>
                <c:formatCode>General</c:formatCode>
                <c:ptCount val="12"/>
                <c:pt idx="0">
                  <c:v>1.4300000000000002</c:v>
                </c:pt>
                <c:pt idx="1">
                  <c:v>2.8</c:v>
                </c:pt>
                <c:pt idx="2">
                  <c:v>3.7899999999999996</c:v>
                </c:pt>
                <c:pt idx="3">
                  <c:v>4.9300000000000006</c:v>
                </c:pt>
                <c:pt idx="9">
                  <c:v>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726-44C3-8FDE-2CB5C5973B1F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Graficos'!$DL$32:$DW$32</c:f>
              <c:numCache>
                <c:formatCode>General</c:formatCode>
                <c:ptCount val="12"/>
                <c:pt idx="1">
                  <c:v>5.59</c:v>
                </c:pt>
                <c:pt idx="4">
                  <c:v>6.92</c:v>
                </c:pt>
                <c:pt idx="5">
                  <c:v>0.87000000000000011</c:v>
                </c:pt>
                <c:pt idx="6">
                  <c:v>2.0699999999999998</c:v>
                </c:pt>
                <c:pt idx="7">
                  <c:v>1.52</c:v>
                </c:pt>
                <c:pt idx="8">
                  <c:v>0.59000000000000008</c:v>
                </c:pt>
                <c:pt idx="10">
                  <c:v>3.1799999999999997</c:v>
                </c:pt>
                <c:pt idx="11">
                  <c:v>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0F-4880-A0D3-F983501F2D28}"/>
            </c:ext>
          </c:extLst>
        </c:ser>
        <c:ser>
          <c:idx val="10"/>
          <c:order val="10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Graficos'!$EJ$32:$EU$32</c:f>
              <c:numCache>
                <c:formatCode>General</c:formatCode>
                <c:ptCount val="12"/>
                <c:pt idx="1">
                  <c:v>3.34</c:v>
                </c:pt>
                <c:pt idx="2">
                  <c:v>4.49</c:v>
                </c:pt>
                <c:pt idx="4">
                  <c:v>6.1000000000000005</c:v>
                </c:pt>
                <c:pt idx="5">
                  <c:v>0.53</c:v>
                </c:pt>
                <c:pt idx="6">
                  <c:v>0.83000000000000007</c:v>
                </c:pt>
                <c:pt idx="7">
                  <c:v>1.6700000000000002</c:v>
                </c:pt>
                <c:pt idx="9">
                  <c:v>2.0799999999999996</c:v>
                </c:pt>
                <c:pt idx="10">
                  <c:v>0.8600000000000001</c:v>
                </c:pt>
                <c:pt idx="11">
                  <c:v>1.34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A7-4A11-AA0E-3E6B7FDB017B}"/>
            </c:ext>
          </c:extLst>
        </c:ser>
        <c:ser>
          <c:idx val="11"/>
          <c:order val="11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Graficos'!$DX$32:$EI$32</c:f>
              <c:numCache>
                <c:formatCode>General</c:formatCode>
                <c:ptCount val="12"/>
                <c:pt idx="8">
                  <c:v>2.8699999999999997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A7-4A11-AA0E-3E6B7FDB017B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Graficos'!$EV$32:$FG$32</c:f>
              <c:numCache>
                <c:formatCode>General</c:formatCode>
                <c:ptCount val="12"/>
                <c:pt idx="1">
                  <c:v>2.7399999999999998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2C-4299-962E-D8B2C10EE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403232"/>
        <c:axId val="1"/>
      </c:lineChart>
      <c:catAx>
        <c:axId val="718403232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7184032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99671506758123"/>
          <c:y val="0.19195402298850575"/>
          <c:w val="0.1295079695079695"/>
          <c:h val="0.80804597701149428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P5 Albin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Graficos'!$H$48:$S$48</c:f>
              <c:numCache>
                <c:formatCode>General</c:formatCode>
                <c:ptCount val="12"/>
                <c:pt idx="1">
                  <c:v>4.0199999999999996</c:v>
                </c:pt>
                <c:pt idx="5">
                  <c:v>4.1099999999999994</c:v>
                </c:pt>
                <c:pt idx="11">
                  <c:v>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DD-409A-B76D-607413127C59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Graficos'!$T$48:$AE$48</c:f>
              <c:numCache>
                <c:formatCode>General</c:formatCode>
                <c:ptCount val="12"/>
                <c:pt idx="7">
                  <c:v>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DD-409A-B76D-607413127C59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Graficos'!$AF$48:$AQ$48</c:f>
              <c:numCache>
                <c:formatCode>General</c:formatCode>
                <c:ptCount val="12"/>
                <c:pt idx="5">
                  <c:v>9.75</c:v>
                </c:pt>
                <c:pt idx="9">
                  <c:v>7.25</c:v>
                </c:pt>
                <c:pt idx="10">
                  <c:v>5.9</c:v>
                </c:pt>
                <c:pt idx="11">
                  <c:v>5.0599999999999996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DD-409A-B76D-607413127C59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Graficos'!$AR$48:$BC$48</c:f>
              <c:numCache>
                <c:formatCode>General</c:formatCode>
                <c:ptCount val="12"/>
                <c:pt idx="5">
                  <c:v>9.0300000000000011</c:v>
                </c:pt>
                <c:pt idx="7">
                  <c:v>18.760000000000002</c:v>
                </c:pt>
                <c:pt idx="9" formatCode="0.00">
                  <c:v>3.54</c:v>
                </c:pt>
                <c:pt idx="11" formatCode="0.00">
                  <c:v>3.13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DD-409A-B76D-607413127C59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Graficos'!$BD$48:$BO$48</c:f>
              <c:numCache>
                <c:formatCode>0.00</c:formatCode>
                <c:ptCount val="12"/>
                <c:pt idx="0">
                  <c:v>3.6599999999999997</c:v>
                </c:pt>
                <c:pt idx="1">
                  <c:v>4.34</c:v>
                </c:pt>
                <c:pt idx="3">
                  <c:v>6.6</c:v>
                </c:pt>
                <c:pt idx="4">
                  <c:v>7.41</c:v>
                </c:pt>
                <c:pt idx="5">
                  <c:v>6.63</c:v>
                </c:pt>
                <c:pt idx="6">
                  <c:v>2.92</c:v>
                </c:pt>
                <c:pt idx="10">
                  <c:v>2.1999999999999997</c:v>
                </c:pt>
                <c:pt idx="11">
                  <c:v>3.29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DD-409A-B76D-607413127C59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Graficos'!$BP$48:$CA$48</c:f>
              <c:numCache>
                <c:formatCode>General</c:formatCode>
                <c:ptCount val="12"/>
                <c:pt idx="0" formatCode="0.00">
                  <c:v>4.17</c:v>
                </c:pt>
                <c:pt idx="4">
                  <c:v>8.2000000000000011</c:v>
                </c:pt>
                <c:pt idx="7">
                  <c:v>7.29</c:v>
                </c:pt>
                <c:pt idx="9">
                  <c:v>1.84</c:v>
                </c:pt>
                <c:pt idx="11">
                  <c:v>3.9299999999999997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3DD-409A-B76D-607413127C59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Graficos'!$CB$48:$CM$48</c:f>
              <c:numCache>
                <c:formatCode>General</c:formatCode>
                <c:ptCount val="12"/>
                <c:pt idx="1">
                  <c:v>6.04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3DD-409A-B76D-607413127C59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Graficos'!$CN$48:$CY$48</c:f>
              <c:numCache>
                <c:formatCode>General</c:formatCode>
                <c:ptCount val="12"/>
                <c:pt idx="3">
                  <c:v>5.41</c:v>
                </c:pt>
                <c:pt idx="5">
                  <c:v>7.95</c:v>
                </c:pt>
                <c:pt idx="7">
                  <c:v>2.5499999999999998</c:v>
                </c:pt>
                <c:pt idx="11">
                  <c:v>2.36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3DD-409A-B76D-607413127C59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Graficos'!$CZ$48:$DK$48</c:f>
              <c:numCache>
                <c:formatCode>General</c:formatCode>
                <c:ptCount val="12"/>
                <c:pt idx="3">
                  <c:v>4.34</c:v>
                </c:pt>
                <c:pt idx="5">
                  <c:v>5.2299999999999995</c:v>
                </c:pt>
                <c:pt idx="6">
                  <c:v>4.97</c:v>
                </c:pt>
                <c:pt idx="8">
                  <c:v>2.3299999999999996</c:v>
                </c:pt>
                <c:pt idx="9">
                  <c:v>2.9299999999999997</c:v>
                </c:pt>
                <c:pt idx="10">
                  <c:v>2.57</c:v>
                </c:pt>
                <c:pt idx="11">
                  <c:v>2.6599999999999997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3DD-409A-B76D-607413127C59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Graficos'!$DL$48:$DW$48</c:f>
              <c:numCache>
                <c:formatCode>General</c:formatCode>
                <c:ptCount val="12"/>
                <c:pt idx="0">
                  <c:v>3.1999999999999997</c:v>
                </c:pt>
                <c:pt idx="1">
                  <c:v>3.7399999999999998</c:v>
                </c:pt>
                <c:pt idx="4">
                  <c:v>5.31</c:v>
                </c:pt>
                <c:pt idx="5">
                  <c:v>2.5799999999999996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3DD-409A-B76D-607413127C59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Graficos'!$DX$48:$EI$48</c:f>
              <c:numCache>
                <c:formatCode>General</c:formatCode>
                <c:ptCount val="12"/>
                <c:pt idx="3">
                  <c:v>5.28</c:v>
                </c:pt>
                <c:pt idx="10">
                  <c:v>1.9000000000000001</c:v>
                </c:pt>
                <c:pt idx="11">
                  <c:v>2.3899999999999997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2E-4BED-AD12-C830915548A2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Graficos'!$EJ$48:$EU$48</c:f>
              <c:numCache>
                <c:formatCode>General</c:formatCode>
                <c:ptCount val="12"/>
                <c:pt idx="0">
                  <c:v>7.78</c:v>
                </c:pt>
                <c:pt idx="4">
                  <c:v>6.9399999999999995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2E-4BED-AD12-C830915548A2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Graficos'!$EV$48:$FG$48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2C-4725-B348-27C09618B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2384"/>
        <c:axId val="1"/>
      </c:lineChart>
      <c:catAx>
        <c:axId val="67682238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1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238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36082474226804"/>
          <c:y val="0.13287586474371116"/>
          <c:w val="0.12843986254295534"/>
          <c:h val="0.8461079993866748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Matapalo P4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marker>
            <c:symbol val="circle"/>
            <c:size val="5"/>
          </c:marker>
          <c:cat>
            <c:numRef>
              <c:f>'Datos para Graficos'!$AW$2:$EY$2</c:f>
              <c:numCache>
                <c:formatCode>mmm\-yy</c:formatCode>
                <c:ptCount val="107"/>
                <c:pt idx="0">
                  <c:v>42522</c:v>
                </c:pt>
                <c:pt idx="1">
                  <c:v>42552</c:v>
                </c:pt>
                <c:pt idx="2">
                  <c:v>42583</c:v>
                </c:pt>
                <c:pt idx="3">
                  <c:v>42614</c:v>
                </c:pt>
                <c:pt idx="4">
                  <c:v>42644</c:v>
                </c:pt>
                <c:pt idx="5">
                  <c:v>42675</c:v>
                </c:pt>
                <c:pt idx="6">
                  <c:v>42705</c:v>
                </c:pt>
                <c:pt idx="7">
                  <c:v>42736</c:v>
                </c:pt>
                <c:pt idx="8">
                  <c:v>42767</c:v>
                </c:pt>
                <c:pt idx="9">
                  <c:v>42795</c:v>
                </c:pt>
                <c:pt idx="10">
                  <c:v>42826</c:v>
                </c:pt>
                <c:pt idx="11">
                  <c:v>42856</c:v>
                </c:pt>
                <c:pt idx="12">
                  <c:v>42887</c:v>
                </c:pt>
                <c:pt idx="13">
                  <c:v>42917</c:v>
                </c:pt>
                <c:pt idx="14">
                  <c:v>42948</c:v>
                </c:pt>
                <c:pt idx="15">
                  <c:v>42979</c:v>
                </c:pt>
                <c:pt idx="16">
                  <c:v>43009</c:v>
                </c:pt>
                <c:pt idx="17">
                  <c:v>43040</c:v>
                </c:pt>
                <c:pt idx="18">
                  <c:v>43070</c:v>
                </c:pt>
                <c:pt idx="19">
                  <c:v>43101</c:v>
                </c:pt>
                <c:pt idx="20">
                  <c:v>43132</c:v>
                </c:pt>
                <c:pt idx="21">
                  <c:v>43160</c:v>
                </c:pt>
                <c:pt idx="22">
                  <c:v>43191</c:v>
                </c:pt>
                <c:pt idx="23">
                  <c:v>43221</c:v>
                </c:pt>
                <c:pt idx="24">
                  <c:v>43252</c:v>
                </c:pt>
                <c:pt idx="25">
                  <c:v>43282</c:v>
                </c:pt>
                <c:pt idx="26">
                  <c:v>43313</c:v>
                </c:pt>
                <c:pt idx="27">
                  <c:v>43344</c:v>
                </c:pt>
                <c:pt idx="28">
                  <c:v>43374</c:v>
                </c:pt>
                <c:pt idx="29">
                  <c:v>43405</c:v>
                </c:pt>
                <c:pt idx="30">
                  <c:v>43435</c:v>
                </c:pt>
                <c:pt idx="31">
                  <c:v>43466</c:v>
                </c:pt>
                <c:pt idx="32">
                  <c:v>43497</c:v>
                </c:pt>
                <c:pt idx="33">
                  <c:v>43525</c:v>
                </c:pt>
                <c:pt idx="34">
                  <c:v>43556</c:v>
                </c:pt>
                <c:pt idx="35">
                  <c:v>43586</c:v>
                </c:pt>
                <c:pt idx="36">
                  <c:v>43617</c:v>
                </c:pt>
                <c:pt idx="37">
                  <c:v>43647</c:v>
                </c:pt>
                <c:pt idx="38">
                  <c:v>43678</c:v>
                </c:pt>
                <c:pt idx="39">
                  <c:v>43709</c:v>
                </c:pt>
                <c:pt idx="40">
                  <c:v>43739</c:v>
                </c:pt>
                <c:pt idx="41">
                  <c:v>43770</c:v>
                </c:pt>
                <c:pt idx="42">
                  <c:v>43800</c:v>
                </c:pt>
                <c:pt idx="43">
                  <c:v>43831</c:v>
                </c:pt>
                <c:pt idx="44">
                  <c:v>43862</c:v>
                </c:pt>
                <c:pt idx="45">
                  <c:v>43891</c:v>
                </c:pt>
                <c:pt idx="46">
                  <c:v>43922</c:v>
                </c:pt>
                <c:pt idx="47">
                  <c:v>43952</c:v>
                </c:pt>
                <c:pt idx="48">
                  <c:v>43983</c:v>
                </c:pt>
                <c:pt idx="49">
                  <c:v>44013</c:v>
                </c:pt>
                <c:pt idx="50">
                  <c:v>44044</c:v>
                </c:pt>
                <c:pt idx="51">
                  <c:v>44075</c:v>
                </c:pt>
                <c:pt idx="52">
                  <c:v>44105</c:v>
                </c:pt>
                <c:pt idx="53">
                  <c:v>44136</c:v>
                </c:pt>
                <c:pt idx="54">
                  <c:v>44166</c:v>
                </c:pt>
                <c:pt idx="55">
                  <c:v>44197</c:v>
                </c:pt>
                <c:pt idx="56">
                  <c:v>44228</c:v>
                </c:pt>
                <c:pt idx="57">
                  <c:v>44256</c:v>
                </c:pt>
                <c:pt idx="58">
                  <c:v>44287</c:v>
                </c:pt>
                <c:pt idx="59">
                  <c:v>44317</c:v>
                </c:pt>
                <c:pt idx="60">
                  <c:v>44348</c:v>
                </c:pt>
                <c:pt idx="61">
                  <c:v>44378</c:v>
                </c:pt>
                <c:pt idx="62">
                  <c:v>44409</c:v>
                </c:pt>
                <c:pt idx="63">
                  <c:v>44440</c:v>
                </c:pt>
                <c:pt idx="64">
                  <c:v>44470</c:v>
                </c:pt>
                <c:pt idx="65">
                  <c:v>44501</c:v>
                </c:pt>
                <c:pt idx="66">
                  <c:v>44531</c:v>
                </c:pt>
                <c:pt idx="67">
                  <c:v>44562</c:v>
                </c:pt>
                <c:pt idx="68">
                  <c:v>44593</c:v>
                </c:pt>
                <c:pt idx="69">
                  <c:v>44621</c:v>
                </c:pt>
                <c:pt idx="70">
                  <c:v>44652</c:v>
                </c:pt>
                <c:pt idx="71">
                  <c:v>44682</c:v>
                </c:pt>
                <c:pt idx="72">
                  <c:v>44713</c:v>
                </c:pt>
                <c:pt idx="73">
                  <c:v>44743</c:v>
                </c:pt>
                <c:pt idx="74">
                  <c:v>44774</c:v>
                </c:pt>
                <c:pt idx="75">
                  <c:v>44805</c:v>
                </c:pt>
                <c:pt idx="76">
                  <c:v>44835</c:v>
                </c:pt>
                <c:pt idx="77">
                  <c:v>44866</c:v>
                </c:pt>
                <c:pt idx="78">
                  <c:v>44896</c:v>
                </c:pt>
                <c:pt idx="79">
                  <c:v>44927</c:v>
                </c:pt>
                <c:pt idx="80">
                  <c:v>44958</c:v>
                </c:pt>
                <c:pt idx="81">
                  <c:v>44986</c:v>
                </c:pt>
                <c:pt idx="82">
                  <c:v>45017</c:v>
                </c:pt>
                <c:pt idx="83">
                  <c:v>45047</c:v>
                </c:pt>
                <c:pt idx="84">
                  <c:v>45078</c:v>
                </c:pt>
                <c:pt idx="85">
                  <c:v>45108</c:v>
                </c:pt>
                <c:pt idx="86">
                  <c:v>45139</c:v>
                </c:pt>
                <c:pt idx="87">
                  <c:v>45170</c:v>
                </c:pt>
                <c:pt idx="88">
                  <c:v>45200</c:v>
                </c:pt>
                <c:pt idx="89">
                  <c:v>45231</c:v>
                </c:pt>
                <c:pt idx="90">
                  <c:v>45261</c:v>
                </c:pt>
                <c:pt idx="91">
                  <c:v>45292</c:v>
                </c:pt>
                <c:pt idx="92">
                  <c:v>45323</c:v>
                </c:pt>
                <c:pt idx="93">
                  <c:v>45352</c:v>
                </c:pt>
                <c:pt idx="94">
                  <c:v>45383</c:v>
                </c:pt>
                <c:pt idx="95">
                  <c:v>45413</c:v>
                </c:pt>
                <c:pt idx="96">
                  <c:v>45444</c:v>
                </c:pt>
                <c:pt idx="97">
                  <c:v>45474</c:v>
                </c:pt>
                <c:pt idx="98">
                  <c:v>45505</c:v>
                </c:pt>
                <c:pt idx="99">
                  <c:v>45536</c:v>
                </c:pt>
                <c:pt idx="100">
                  <c:v>45566</c:v>
                </c:pt>
                <c:pt idx="101">
                  <c:v>45597</c:v>
                </c:pt>
                <c:pt idx="102">
                  <c:v>45627</c:v>
                </c:pt>
                <c:pt idx="103">
                  <c:v>45658</c:v>
                </c:pt>
                <c:pt idx="104">
                  <c:v>45689</c:v>
                </c:pt>
                <c:pt idx="105">
                  <c:v>45717</c:v>
                </c:pt>
                <c:pt idx="106">
                  <c:v>45748</c:v>
                </c:pt>
              </c:numCache>
            </c:numRef>
          </c:cat>
          <c:val>
            <c:numRef>
              <c:f>'Datos para Graficos'!$AW$69:$EY$69</c:f>
              <c:numCache>
                <c:formatCode>General</c:formatCode>
                <c:ptCount val="107"/>
                <c:pt idx="0">
                  <c:v>10.49</c:v>
                </c:pt>
                <c:pt idx="1">
                  <c:v>15.72</c:v>
                </c:pt>
                <c:pt idx="2">
                  <c:v>12.17</c:v>
                </c:pt>
                <c:pt idx="3">
                  <c:v>6.43</c:v>
                </c:pt>
                <c:pt idx="4">
                  <c:v>4.5</c:v>
                </c:pt>
                <c:pt idx="6">
                  <c:v>3.0500000000000003</c:v>
                </c:pt>
                <c:pt idx="7">
                  <c:v>3.99</c:v>
                </c:pt>
                <c:pt idx="8">
                  <c:v>4.8100000000000005</c:v>
                </c:pt>
                <c:pt idx="9">
                  <c:v>5.7</c:v>
                </c:pt>
                <c:pt idx="10">
                  <c:v>6.61</c:v>
                </c:pt>
                <c:pt idx="14">
                  <c:v>4.05</c:v>
                </c:pt>
                <c:pt idx="15">
                  <c:v>3.1</c:v>
                </c:pt>
                <c:pt idx="16">
                  <c:v>1.6800000000000002</c:v>
                </c:pt>
                <c:pt idx="18">
                  <c:v>3.02</c:v>
                </c:pt>
                <c:pt idx="19">
                  <c:v>4.28</c:v>
                </c:pt>
                <c:pt idx="20">
                  <c:v>4.57</c:v>
                </c:pt>
                <c:pt idx="21">
                  <c:v>5.42</c:v>
                </c:pt>
                <c:pt idx="22">
                  <c:v>6.97</c:v>
                </c:pt>
                <c:pt idx="23">
                  <c:v>8.84</c:v>
                </c:pt>
                <c:pt idx="24">
                  <c:v>7.9</c:v>
                </c:pt>
                <c:pt idx="25">
                  <c:v>6.26</c:v>
                </c:pt>
                <c:pt idx="27">
                  <c:v>5.16</c:v>
                </c:pt>
                <c:pt idx="28">
                  <c:v>1.33</c:v>
                </c:pt>
                <c:pt idx="29">
                  <c:v>2.23</c:v>
                </c:pt>
                <c:pt idx="30">
                  <c:v>2.8200000000000003</c:v>
                </c:pt>
                <c:pt idx="31">
                  <c:v>4.46</c:v>
                </c:pt>
                <c:pt idx="32">
                  <c:v>4.96</c:v>
                </c:pt>
                <c:pt idx="34">
                  <c:v>8.5299999999999994</c:v>
                </c:pt>
                <c:pt idx="35">
                  <c:v>10.69</c:v>
                </c:pt>
                <c:pt idx="36">
                  <c:v>8.35</c:v>
                </c:pt>
                <c:pt idx="37">
                  <c:v>9.6300000000000008</c:v>
                </c:pt>
                <c:pt idx="39">
                  <c:v>10.040000000000001</c:v>
                </c:pt>
                <c:pt idx="40">
                  <c:v>2.75</c:v>
                </c:pt>
                <c:pt idx="41">
                  <c:v>1.6800000000000002</c:v>
                </c:pt>
                <c:pt idx="42">
                  <c:v>3.31</c:v>
                </c:pt>
                <c:pt idx="43">
                  <c:v>4.6500000000000004</c:v>
                </c:pt>
                <c:pt idx="44">
                  <c:v>5.37</c:v>
                </c:pt>
                <c:pt idx="45">
                  <c:v>6.16</c:v>
                </c:pt>
                <c:pt idx="46">
                  <c:v>8.66</c:v>
                </c:pt>
                <c:pt idx="50">
                  <c:v>3.8100000000000005</c:v>
                </c:pt>
                <c:pt idx="51">
                  <c:v>0.90000000000000024</c:v>
                </c:pt>
                <c:pt idx="53">
                  <c:v>-0.52</c:v>
                </c:pt>
                <c:pt idx="54">
                  <c:v>0.96999999999999986</c:v>
                </c:pt>
                <c:pt idx="55">
                  <c:v>2.3200000000000003</c:v>
                </c:pt>
                <c:pt idx="59">
                  <c:v>4.2300000000000004</c:v>
                </c:pt>
                <c:pt idx="60">
                  <c:v>4.4800000000000004</c:v>
                </c:pt>
                <c:pt idx="61">
                  <c:v>4.41</c:v>
                </c:pt>
                <c:pt idx="62">
                  <c:v>4.01</c:v>
                </c:pt>
                <c:pt idx="63">
                  <c:v>2.98</c:v>
                </c:pt>
                <c:pt idx="64">
                  <c:v>1.46</c:v>
                </c:pt>
                <c:pt idx="65">
                  <c:v>1.7800000000000002</c:v>
                </c:pt>
                <c:pt idx="66">
                  <c:v>1.9100000000000001</c:v>
                </c:pt>
                <c:pt idx="67">
                  <c:v>3.8499999999999996</c:v>
                </c:pt>
                <c:pt idx="68">
                  <c:v>4.13</c:v>
                </c:pt>
                <c:pt idx="69">
                  <c:v>4.38</c:v>
                </c:pt>
                <c:pt idx="70">
                  <c:v>5.01</c:v>
                </c:pt>
                <c:pt idx="71">
                  <c:v>4.76</c:v>
                </c:pt>
                <c:pt idx="72">
                  <c:v>2.31</c:v>
                </c:pt>
                <c:pt idx="73">
                  <c:v>0.96999999999999986</c:v>
                </c:pt>
                <c:pt idx="74">
                  <c:v>1.17</c:v>
                </c:pt>
                <c:pt idx="76">
                  <c:v>0.66</c:v>
                </c:pt>
                <c:pt idx="77">
                  <c:v>0.7599999999999999</c:v>
                </c:pt>
                <c:pt idx="78">
                  <c:v>1.4700000000000002</c:v>
                </c:pt>
                <c:pt idx="80">
                  <c:v>4.7700000000000005</c:v>
                </c:pt>
                <c:pt idx="81">
                  <c:v>4.54</c:v>
                </c:pt>
                <c:pt idx="82">
                  <c:v>4.5</c:v>
                </c:pt>
                <c:pt idx="85">
                  <c:v>7.0600000000000005</c:v>
                </c:pt>
                <c:pt idx="86">
                  <c:v>6.55</c:v>
                </c:pt>
                <c:pt idx="88">
                  <c:v>2.11</c:v>
                </c:pt>
                <c:pt idx="89">
                  <c:v>1.8200000000000003</c:v>
                </c:pt>
                <c:pt idx="90">
                  <c:v>1.83</c:v>
                </c:pt>
                <c:pt idx="91">
                  <c:v>3.5600000000000005</c:v>
                </c:pt>
                <c:pt idx="92">
                  <c:v>4.57</c:v>
                </c:pt>
                <c:pt idx="93">
                  <c:v>6.43</c:v>
                </c:pt>
                <c:pt idx="94">
                  <c:v>9.26</c:v>
                </c:pt>
                <c:pt idx="95">
                  <c:v>9.2900000000000009</c:v>
                </c:pt>
                <c:pt idx="96">
                  <c:v>0.87</c:v>
                </c:pt>
                <c:pt idx="97">
                  <c:v>1.1400000000000001</c:v>
                </c:pt>
                <c:pt idx="98">
                  <c:v>1.2599999999999998</c:v>
                </c:pt>
                <c:pt idx="99">
                  <c:v>1.1800000000000002</c:v>
                </c:pt>
                <c:pt idx="100">
                  <c:v>1.5899999999999999</c:v>
                </c:pt>
                <c:pt idx="101">
                  <c:v>1.79</c:v>
                </c:pt>
                <c:pt idx="102">
                  <c:v>1.65</c:v>
                </c:pt>
                <c:pt idx="103">
                  <c:v>4.33</c:v>
                </c:pt>
                <c:pt idx="104">
                  <c:v>5.05</c:v>
                </c:pt>
                <c:pt idx="106">
                  <c:v>4.13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92-4599-80AD-1D9E5035198D}"/>
            </c:ext>
          </c:extLst>
        </c:ser>
        <c:ser>
          <c:idx val="0"/>
          <c:order val="1"/>
          <c:marker>
            <c:symbol val="circle"/>
            <c:size val="5"/>
          </c:marker>
          <c:cat>
            <c:numRef>
              <c:f>'Datos para Graficos'!$AW$2:$EY$2</c:f>
              <c:numCache>
                <c:formatCode>mmm\-yy</c:formatCode>
                <c:ptCount val="107"/>
                <c:pt idx="0">
                  <c:v>42522</c:v>
                </c:pt>
                <c:pt idx="1">
                  <c:v>42552</c:v>
                </c:pt>
                <c:pt idx="2">
                  <c:v>42583</c:v>
                </c:pt>
                <c:pt idx="3">
                  <c:v>42614</c:v>
                </c:pt>
                <c:pt idx="4">
                  <c:v>42644</c:v>
                </c:pt>
                <c:pt idx="5">
                  <c:v>42675</c:v>
                </c:pt>
                <c:pt idx="6">
                  <c:v>42705</c:v>
                </c:pt>
                <c:pt idx="7">
                  <c:v>42736</c:v>
                </c:pt>
                <c:pt idx="8">
                  <c:v>42767</c:v>
                </c:pt>
                <c:pt idx="9">
                  <c:v>42795</c:v>
                </c:pt>
                <c:pt idx="10">
                  <c:v>42826</c:v>
                </c:pt>
                <c:pt idx="11">
                  <c:v>42856</c:v>
                </c:pt>
                <c:pt idx="12">
                  <c:v>42887</c:v>
                </c:pt>
                <c:pt idx="13">
                  <c:v>42917</c:v>
                </c:pt>
                <c:pt idx="14">
                  <c:v>42948</c:v>
                </c:pt>
                <c:pt idx="15">
                  <c:v>42979</c:v>
                </c:pt>
                <c:pt idx="16">
                  <c:v>43009</c:v>
                </c:pt>
                <c:pt idx="17">
                  <c:v>43040</c:v>
                </c:pt>
                <c:pt idx="18">
                  <c:v>43070</c:v>
                </c:pt>
                <c:pt idx="19">
                  <c:v>43101</c:v>
                </c:pt>
                <c:pt idx="20">
                  <c:v>43132</c:v>
                </c:pt>
                <c:pt idx="21">
                  <c:v>43160</c:v>
                </c:pt>
                <c:pt idx="22">
                  <c:v>43191</c:v>
                </c:pt>
                <c:pt idx="23">
                  <c:v>43221</c:v>
                </c:pt>
                <c:pt idx="24">
                  <c:v>43252</c:v>
                </c:pt>
                <c:pt idx="25">
                  <c:v>43282</c:v>
                </c:pt>
                <c:pt idx="26">
                  <c:v>43313</c:v>
                </c:pt>
                <c:pt idx="27">
                  <c:v>43344</c:v>
                </c:pt>
                <c:pt idx="28">
                  <c:v>43374</c:v>
                </c:pt>
                <c:pt idx="29">
                  <c:v>43405</c:v>
                </c:pt>
                <c:pt idx="30">
                  <c:v>43435</c:v>
                </c:pt>
                <c:pt idx="31">
                  <c:v>43466</c:v>
                </c:pt>
                <c:pt idx="32">
                  <c:v>43497</c:v>
                </c:pt>
                <c:pt idx="33">
                  <c:v>43525</c:v>
                </c:pt>
                <c:pt idx="34">
                  <c:v>43556</c:v>
                </c:pt>
                <c:pt idx="35">
                  <c:v>43586</c:v>
                </c:pt>
                <c:pt idx="36">
                  <c:v>43617</c:v>
                </c:pt>
                <c:pt idx="37">
                  <c:v>43647</c:v>
                </c:pt>
                <c:pt idx="38">
                  <c:v>43678</c:v>
                </c:pt>
                <c:pt idx="39">
                  <c:v>43709</c:v>
                </c:pt>
                <c:pt idx="40">
                  <c:v>43739</c:v>
                </c:pt>
                <c:pt idx="41">
                  <c:v>43770</c:v>
                </c:pt>
                <c:pt idx="42">
                  <c:v>43800</c:v>
                </c:pt>
                <c:pt idx="43">
                  <c:v>43831</c:v>
                </c:pt>
                <c:pt idx="44">
                  <c:v>43862</c:v>
                </c:pt>
                <c:pt idx="45">
                  <c:v>43891</c:v>
                </c:pt>
                <c:pt idx="46">
                  <c:v>43922</c:v>
                </c:pt>
                <c:pt idx="47">
                  <c:v>43952</c:v>
                </c:pt>
                <c:pt idx="48">
                  <c:v>43983</c:v>
                </c:pt>
                <c:pt idx="49">
                  <c:v>44013</c:v>
                </c:pt>
                <c:pt idx="50">
                  <c:v>44044</c:v>
                </c:pt>
                <c:pt idx="51">
                  <c:v>44075</c:v>
                </c:pt>
                <c:pt idx="52">
                  <c:v>44105</c:v>
                </c:pt>
                <c:pt idx="53">
                  <c:v>44136</c:v>
                </c:pt>
                <c:pt idx="54">
                  <c:v>44166</c:v>
                </c:pt>
                <c:pt idx="55">
                  <c:v>44197</c:v>
                </c:pt>
                <c:pt idx="56">
                  <c:v>44228</c:v>
                </c:pt>
                <c:pt idx="57">
                  <c:v>44256</c:v>
                </c:pt>
                <c:pt idx="58">
                  <c:v>44287</c:v>
                </c:pt>
                <c:pt idx="59">
                  <c:v>44317</c:v>
                </c:pt>
                <c:pt idx="60">
                  <c:v>44348</c:v>
                </c:pt>
                <c:pt idx="61">
                  <c:v>44378</c:v>
                </c:pt>
                <c:pt idx="62">
                  <c:v>44409</c:v>
                </c:pt>
                <c:pt idx="63">
                  <c:v>44440</c:v>
                </c:pt>
                <c:pt idx="64">
                  <c:v>44470</c:v>
                </c:pt>
                <c:pt idx="65">
                  <c:v>44501</c:v>
                </c:pt>
                <c:pt idx="66">
                  <c:v>44531</c:v>
                </c:pt>
                <c:pt idx="67">
                  <c:v>44562</c:v>
                </c:pt>
                <c:pt idx="68">
                  <c:v>44593</c:v>
                </c:pt>
                <c:pt idx="69">
                  <c:v>44621</c:v>
                </c:pt>
                <c:pt idx="70">
                  <c:v>44652</c:v>
                </c:pt>
                <c:pt idx="71">
                  <c:v>44682</c:v>
                </c:pt>
                <c:pt idx="72">
                  <c:v>44713</c:v>
                </c:pt>
                <c:pt idx="73">
                  <c:v>44743</c:v>
                </c:pt>
                <c:pt idx="74">
                  <c:v>44774</c:v>
                </c:pt>
                <c:pt idx="75">
                  <c:v>44805</c:v>
                </c:pt>
                <c:pt idx="76">
                  <c:v>44835</c:v>
                </c:pt>
                <c:pt idx="77">
                  <c:v>44866</c:v>
                </c:pt>
                <c:pt idx="78">
                  <c:v>44896</c:v>
                </c:pt>
                <c:pt idx="79">
                  <c:v>44927</c:v>
                </c:pt>
                <c:pt idx="80">
                  <c:v>44958</c:v>
                </c:pt>
                <c:pt idx="81">
                  <c:v>44986</c:v>
                </c:pt>
                <c:pt idx="82">
                  <c:v>45017</c:v>
                </c:pt>
                <c:pt idx="83">
                  <c:v>45047</c:v>
                </c:pt>
                <c:pt idx="84">
                  <c:v>45078</c:v>
                </c:pt>
                <c:pt idx="85">
                  <c:v>45108</c:v>
                </c:pt>
                <c:pt idx="86">
                  <c:v>45139</c:v>
                </c:pt>
                <c:pt idx="87">
                  <c:v>45170</c:v>
                </c:pt>
                <c:pt idx="88">
                  <c:v>45200</c:v>
                </c:pt>
                <c:pt idx="89">
                  <c:v>45231</c:v>
                </c:pt>
                <c:pt idx="90">
                  <c:v>45261</c:v>
                </c:pt>
                <c:pt idx="91">
                  <c:v>45292</c:v>
                </c:pt>
                <c:pt idx="92">
                  <c:v>45323</c:v>
                </c:pt>
                <c:pt idx="93">
                  <c:v>45352</c:v>
                </c:pt>
                <c:pt idx="94">
                  <c:v>45383</c:v>
                </c:pt>
                <c:pt idx="95">
                  <c:v>45413</c:v>
                </c:pt>
                <c:pt idx="96">
                  <c:v>45444</c:v>
                </c:pt>
                <c:pt idx="97">
                  <c:v>45474</c:v>
                </c:pt>
                <c:pt idx="98">
                  <c:v>45505</c:v>
                </c:pt>
                <c:pt idx="99">
                  <c:v>45536</c:v>
                </c:pt>
                <c:pt idx="100">
                  <c:v>45566</c:v>
                </c:pt>
                <c:pt idx="101">
                  <c:v>45597</c:v>
                </c:pt>
                <c:pt idx="102">
                  <c:v>45627</c:v>
                </c:pt>
                <c:pt idx="103">
                  <c:v>45658</c:v>
                </c:pt>
                <c:pt idx="104">
                  <c:v>45689</c:v>
                </c:pt>
                <c:pt idx="105">
                  <c:v>45717</c:v>
                </c:pt>
                <c:pt idx="106">
                  <c:v>45748</c:v>
                </c:pt>
              </c:numCache>
            </c:numRef>
          </c:cat>
          <c:val>
            <c:numRef>
              <c:f>'Datos para Graficos'!$AW$68:$EY$68</c:f>
              <c:numCache>
                <c:formatCode>General</c:formatCode>
                <c:ptCount val="107"/>
                <c:pt idx="11">
                  <c:v>6.35</c:v>
                </c:pt>
                <c:pt idx="12">
                  <c:v>5.68</c:v>
                </c:pt>
                <c:pt idx="13">
                  <c:v>4.45</c:v>
                </c:pt>
                <c:pt idx="17">
                  <c:v>1.4300000000000002</c:v>
                </c:pt>
                <c:pt idx="26">
                  <c:v>4.8100000000000005</c:v>
                </c:pt>
                <c:pt idx="33">
                  <c:v>5.51</c:v>
                </c:pt>
                <c:pt idx="38">
                  <c:v>6.38</c:v>
                </c:pt>
                <c:pt idx="47">
                  <c:v>6.72</c:v>
                </c:pt>
                <c:pt idx="48">
                  <c:v>4.82</c:v>
                </c:pt>
                <c:pt idx="49">
                  <c:v>3.83</c:v>
                </c:pt>
                <c:pt idx="56">
                  <c:v>3.11</c:v>
                </c:pt>
                <c:pt idx="57">
                  <c:v>3.5700000000000003</c:v>
                </c:pt>
                <c:pt idx="58">
                  <c:v>3.7700000000000005</c:v>
                </c:pt>
                <c:pt idx="75">
                  <c:v>0.38</c:v>
                </c:pt>
                <c:pt idx="79">
                  <c:v>2.56</c:v>
                </c:pt>
                <c:pt idx="83">
                  <c:v>6.21</c:v>
                </c:pt>
                <c:pt idx="84">
                  <c:v>5.59</c:v>
                </c:pt>
                <c:pt idx="87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92-4599-80AD-1D9E50351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0720"/>
        <c:axId val="1"/>
      </c:lineChart>
      <c:catAx>
        <c:axId val="67682072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4"/>
        <c:noMultiLvlLbl val="0"/>
      </c:catAx>
      <c:valAx>
        <c:axId val="1"/>
        <c:scaling>
          <c:orientation val="maxMin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0720"/>
        <c:crosses val="autoZero"/>
        <c:crossBetween val="between"/>
        <c:majorUnit val="4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Matapalo P4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Graficos'!$AR$69:$BC$69</c:f>
              <c:numCache>
                <c:formatCode>General</c:formatCode>
                <c:ptCount val="12"/>
                <c:pt idx="5">
                  <c:v>10.49</c:v>
                </c:pt>
                <c:pt idx="6">
                  <c:v>15.72</c:v>
                </c:pt>
                <c:pt idx="7">
                  <c:v>12.17</c:v>
                </c:pt>
                <c:pt idx="8">
                  <c:v>6.43</c:v>
                </c:pt>
                <c:pt idx="9">
                  <c:v>4.5</c:v>
                </c:pt>
                <c:pt idx="11">
                  <c:v>3.0500000000000003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47-45E6-A38A-5013E8406D03}"/>
            </c:ext>
          </c:extLst>
        </c:ser>
        <c:ser>
          <c:idx val="4"/>
          <c:order val="1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Graficos'!$BD$69:$BO$69</c:f>
              <c:numCache>
                <c:formatCode>General</c:formatCode>
                <c:ptCount val="12"/>
                <c:pt idx="0">
                  <c:v>3.99</c:v>
                </c:pt>
                <c:pt idx="1">
                  <c:v>4.8100000000000005</c:v>
                </c:pt>
                <c:pt idx="2">
                  <c:v>5.7</c:v>
                </c:pt>
                <c:pt idx="3">
                  <c:v>6.61</c:v>
                </c:pt>
                <c:pt idx="7">
                  <c:v>4.05</c:v>
                </c:pt>
                <c:pt idx="8">
                  <c:v>3.1</c:v>
                </c:pt>
                <c:pt idx="9">
                  <c:v>1.6800000000000002</c:v>
                </c:pt>
                <c:pt idx="11">
                  <c:v>3.02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47-45E6-A38A-5013E8406D03}"/>
            </c:ext>
          </c:extLst>
        </c:ser>
        <c:ser>
          <c:idx val="5"/>
          <c:order val="2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Graficos'!$BP$69:$CA$69</c:f>
              <c:numCache>
                <c:formatCode>General</c:formatCode>
                <c:ptCount val="12"/>
                <c:pt idx="0">
                  <c:v>4.28</c:v>
                </c:pt>
                <c:pt idx="1">
                  <c:v>4.57</c:v>
                </c:pt>
                <c:pt idx="2">
                  <c:v>5.42</c:v>
                </c:pt>
                <c:pt idx="3">
                  <c:v>6.97</c:v>
                </c:pt>
                <c:pt idx="4">
                  <c:v>8.84</c:v>
                </c:pt>
                <c:pt idx="5">
                  <c:v>7.9</c:v>
                </c:pt>
                <c:pt idx="6">
                  <c:v>6.26</c:v>
                </c:pt>
                <c:pt idx="8">
                  <c:v>5.16</c:v>
                </c:pt>
                <c:pt idx="9">
                  <c:v>1.33</c:v>
                </c:pt>
                <c:pt idx="10">
                  <c:v>2.23</c:v>
                </c:pt>
                <c:pt idx="11">
                  <c:v>2.8200000000000003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47-45E6-A38A-5013E8406D03}"/>
            </c:ext>
          </c:extLst>
        </c:ser>
        <c:ser>
          <c:idx val="0"/>
          <c:order val="3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Graficos'!$CB$69:$CM$69</c:f>
              <c:numCache>
                <c:formatCode>General</c:formatCode>
                <c:ptCount val="12"/>
                <c:pt idx="0">
                  <c:v>4.46</c:v>
                </c:pt>
                <c:pt idx="1">
                  <c:v>4.96</c:v>
                </c:pt>
                <c:pt idx="3">
                  <c:v>8.5299999999999994</c:v>
                </c:pt>
                <c:pt idx="4">
                  <c:v>10.69</c:v>
                </c:pt>
                <c:pt idx="5">
                  <c:v>8.35</c:v>
                </c:pt>
                <c:pt idx="6">
                  <c:v>9.6300000000000008</c:v>
                </c:pt>
                <c:pt idx="8">
                  <c:v>10.040000000000001</c:v>
                </c:pt>
                <c:pt idx="9">
                  <c:v>2.75</c:v>
                </c:pt>
                <c:pt idx="10">
                  <c:v>1.6800000000000002</c:v>
                </c:pt>
                <c:pt idx="11">
                  <c:v>3.31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47-45E6-A38A-5013E8406D03}"/>
            </c:ext>
          </c:extLst>
        </c:ser>
        <c:ser>
          <c:idx val="1"/>
          <c:order val="4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Graficos'!$CN$69:$CY$69</c:f>
              <c:numCache>
                <c:formatCode>General</c:formatCode>
                <c:ptCount val="12"/>
                <c:pt idx="0">
                  <c:v>4.6500000000000004</c:v>
                </c:pt>
                <c:pt idx="1">
                  <c:v>5.37</c:v>
                </c:pt>
                <c:pt idx="2">
                  <c:v>6.16</c:v>
                </c:pt>
                <c:pt idx="3">
                  <c:v>8.66</c:v>
                </c:pt>
                <c:pt idx="7">
                  <c:v>3.8100000000000005</c:v>
                </c:pt>
                <c:pt idx="8">
                  <c:v>0.90000000000000024</c:v>
                </c:pt>
                <c:pt idx="10">
                  <c:v>-0.52</c:v>
                </c:pt>
                <c:pt idx="11">
                  <c:v>0.96999999999999986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A47-45E6-A38A-5013E8406D03}"/>
            </c:ext>
          </c:extLst>
        </c:ser>
        <c:ser>
          <c:idx val="2"/>
          <c:order val="5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Graficos'!$CZ$69:$DK$69</c:f>
              <c:numCache>
                <c:formatCode>General</c:formatCode>
                <c:ptCount val="12"/>
                <c:pt idx="0">
                  <c:v>2.3200000000000003</c:v>
                </c:pt>
                <c:pt idx="4">
                  <c:v>4.2300000000000004</c:v>
                </c:pt>
                <c:pt idx="5">
                  <c:v>4.4800000000000004</c:v>
                </c:pt>
                <c:pt idx="6">
                  <c:v>4.41</c:v>
                </c:pt>
                <c:pt idx="7">
                  <c:v>4.01</c:v>
                </c:pt>
                <c:pt idx="8">
                  <c:v>2.98</c:v>
                </c:pt>
                <c:pt idx="9">
                  <c:v>1.46</c:v>
                </c:pt>
                <c:pt idx="10">
                  <c:v>1.7800000000000002</c:v>
                </c:pt>
                <c:pt idx="11">
                  <c:v>1.9100000000000001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47-45E6-A38A-5013E8406D03}"/>
            </c:ext>
          </c:extLst>
        </c:ser>
        <c:ser>
          <c:idx val="6"/>
          <c:order val="6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Graficos'!$DL$69:$DW$69</c:f>
              <c:numCache>
                <c:formatCode>General</c:formatCode>
                <c:ptCount val="12"/>
                <c:pt idx="0">
                  <c:v>3.8499999999999996</c:v>
                </c:pt>
                <c:pt idx="1">
                  <c:v>4.13</c:v>
                </c:pt>
                <c:pt idx="2">
                  <c:v>4.38</c:v>
                </c:pt>
                <c:pt idx="3">
                  <c:v>5.01</c:v>
                </c:pt>
                <c:pt idx="4">
                  <c:v>4.76</c:v>
                </c:pt>
                <c:pt idx="5">
                  <c:v>2.31</c:v>
                </c:pt>
                <c:pt idx="6">
                  <c:v>0.96999999999999986</c:v>
                </c:pt>
                <c:pt idx="7">
                  <c:v>1.17</c:v>
                </c:pt>
                <c:pt idx="9">
                  <c:v>0.66</c:v>
                </c:pt>
                <c:pt idx="10">
                  <c:v>0.7599999999999999</c:v>
                </c:pt>
                <c:pt idx="11">
                  <c:v>1.4700000000000002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A47-45E6-A38A-5013E8406D03}"/>
            </c:ext>
          </c:extLst>
        </c:ser>
        <c:ser>
          <c:idx val="7"/>
          <c:order val="7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Graficos'!$DX$69:$EI$69</c:f>
              <c:numCache>
                <c:formatCode>General</c:formatCode>
                <c:ptCount val="12"/>
                <c:pt idx="1">
                  <c:v>4.7700000000000005</c:v>
                </c:pt>
                <c:pt idx="2">
                  <c:v>4.54</c:v>
                </c:pt>
                <c:pt idx="3">
                  <c:v>4.5</c:v>
                </c:pt>
                <c:pt idx="6">
                  <c:v>7.0600000000000005</c:v>
                </c:pt>
                <c:pt idx="7">
                  <c:v>6.55</c:v>
                </c:pt>
                <c:pt idx="9">
                  <c:v>2.11</c:v>
                </c:pt>
                <c:pt idx="10">
                  <c:v>1.8200000000000003</c:v>
                </c:pt>
                <c:pt idx="11">
                  <c:v>1.83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D7-4491-A02D-1F901D50BEC8}"/>
            </c:ext>
          </c:extLst>
        </c:ser>
        <c:ser>
          <c:idx val="8"/>
          <c:order val="8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Graficos'!$EJ$69:$EU$69</c:f>
              <c:numCache>
                <c:formatCode>General</c:formatCode>
                <c:ptCount val="12"/>
                <c:pt idx="0">
                  <c:v>3.5600000000000005</c:v>
                </c:pt>
                <c:pt idx="1">
                  <c:v>4.57</c:v>
                </c:pt>
                <c:pt idx="2">
                  <c:v>6.43</c:v>
                </c:pt>
                <c:pt idx="3">
                  <c:v>9.26</c:v>
                </c:pt>
                <c:pt idx="4">
                  <c:v>9.2900000000000009</c:v>
                </c:pt>
                <c:pt idx="5">
                  <c:v>0.87</c:v>
                </c:pt>
                <c:pt idx="6">
                  <c:v>1.1400000000000001</c:v>
                </c:pt>
                <c:pt idx="7">
                  <c:v>1.2599999999999998</c:v>
                </c:pt>
                <c:pt idx="8">
                  <c:v>1.1800000000000002</c:v>
                </c:pt>
                <c:pt idx="9">
                  <c:v>1.5899999999999999</c:v>
                </c:pt>
                <c:pt idx="10">
                  <c:v>1.79</c:v>
                </c:pt>
                <c:pt idx="11">
                  <c:v>1.65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D7-4491-A02D-1F901D50BEC8}"/>
            </c:ext>
          </c:extLst>
        </c:ser>
        <c:ser>
          <c:idx val="9"/>
          <c:order val="9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Graficos'!$EV$69:$FG$69</c:f>
              <c:numCache>
                <c:formatCode>General</c:formatCode>
                <c:ptCount val="12"/>
                <c:pt idx="0">
                  <c:v>4.33</c:v>
                </c:pt>
                <c:pt idx="1">
                  <c:v>5.05</c:v>
                </c:pt>
                <c:pt idx="3">
                  <c:v>4.13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D7-4491-A02D-1F901D50B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4048"/>
        <c:axId val="1"/>
      </c:lineChart>
      <c:catAx>
        <c:axId val="67682404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4048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819619422572167"/>
          <c:y val="0.23183463658738154"/>
          <c:w val="0.13094488188976378"/>
          <c:h val="0.74794975887529624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Pozo Don kike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spPr>
            <a:ln>
              <a:solidFill>
                <a:srgbClr val="0070C0"/>
              </a:solidFill>
            </a:ln>
          </c:spPr>
          <c:marker>
            <c:symbol val="circle"/>
            <c:size val="5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numRef>
              <c:f>'Datos para Graficos'!$BG$2:$EY$2</c:f>
              <c:numCache>
                <c:formatCode>mmm\-yy</c:formatCode>
                <c:ptCount val="97"/>
                <c:pt idx="0">
                  <c:v>42826</c:v>
                </c:pt>
                <c:pt idx="1">
                  <c:v>42856</c:v>
                </c:pt>
                <c:pt idx="2">
                  <c:v>42887</c:v>
                </c:pt>
                <c:pt idx="3">
                  <c:v>42917</c:v>
                </c:pt>
                <c:pt idx="4">
                  <c:v>42948</c:v>
                </c:pt>
                <c:pt idx="5">
                  <c:v>42979</c:v>
                </c:pt>
                <c:pt idx="6">
                  <c:v>43009</c:v>
                </c:pt>
                <c:pt idx="7">
                  <c:v>43040</c:v>
                </c:pt>
                <c:pt idx="8">
                  <c:v>43070</c:v>
                </c:pt>
                <c:pt idx="9">
                  <c:v>43101</c:v>
                </c:pt>
                <c:pt idx="10">
                  <c:v>43132</c:v>
                </c:pt>
                <c:pt idx="11">
                  <c:v>43160</c:v>
                </c:pt>
                <c:pt idx="12">
                  <c:v>43191</c:v>
                </c:pt>
                <c:pt idx="13">
                  <c:v>43221</c:v>
                </c:pt>
                <c:pt idx="14">
                  <c:v>43252</c:v>
                </c:pt>
                <c:pt idx="15">
                  <c:v>43282</c:v>
                </c:pt>
                <c:pt idx="16">
                  <c:v>43313</c:v>
                </c:pt>
                <c:pt idx="17">
                  <c:v>43344</c:v>
                </c:pt>
                <c:pt idx="18">
                  <c:v>43374</c:v>
                </c:pt>
                <c:pt idx="19">
                  <c:v>43405</c:v>
                </c:pt>
                <c:pt idx="20">
                  <c:v>43435</c:v>
                </c:pt>
                <c:pt idx="21">
                  <c:v>43466</c:v>
                </c:pt>
                <c:pt idx="22">
                  <c:v>43497</c:v>
                </c:pt>
                <c:pt idx="23">
                  <c:v>43525</c:v>
                </c:pt>
                <c:pt idx="24">
                  <c:v>43556</c:v>
                </c:pt>
                <c:pt idx="25">
                  <c:v>43586</c:v>
                </c:pt>
                <c:pt idx="26">
                  <c:v>43617</c:v>
                </c:pt>
                <c:pt idx="27">
                  <c:v>43647</c:v>
                </c:pt>
                <c:pt idx="28">
                  <c:v>43678</c:v>
                </c:pt>
                <c:pt idx="29">
                  <c:v>43709</c:v>
                </c:pt>
                <c:pt idx="30">
                  <c:v>43739</c:v>
                </c:pt>
                <c:pt idx="31">
                  <c:v>43770</c:v>
                </c:pt>
                <c:pt idx="32">
                  <c:v>43800</c:v>
                </c:pt>
                <c:pt idx="33">
                  <c:v>43831</c:v>
                </c:pt>
                <c:pt idx="34">
                  <c:v>43862</c:v>
                </c:pt>
                <c:pt idx="35">
                  <c:v>43891</c:v>
                </c:pt>
                <c:pt idx="36">
                  <c:v>43922</c:v>
                </c:pt>
                <c:pt idx="37">
                  <c:v>43952</c:v>
                </c:pt>
                <c:pt idx="38">
                  <c:v>43983</c:v>
                </c:pt>
                <c:pt idx="39">
                  <c:v>44013</c:v>
                </c:pt>
                <c:pt idx="40">
                  <c:v>44044</c:v>
                </c:pt>
                <c:pt idx="41">
                  <c:v>44075</c:v>
                </c:pt>
                <c:pt idx="42">
                  <c:v>44105</c:v>
                </c:pt>
                <c:pt idx="43">
                  <c:v>44136</c:v>
                </c:pt>
                <c:pt idx="44">
                  <c:v>44166</c:v>
                </c:pt>
                <c:pt idx="45">
                  <c:v>44197</c:v>
                </c:pt>
                <c:pt idx="46">
                  <c:v>44228</c:v>
                </c:pt>
                <c:pt idx="47">
                  <c:v>44256</c:v>
                </c:pt>
                <c:pt idx="48">
                  <c:v>44287</c:v>
                </c:pt>
                <c:pt idx="49">
                  <c:v>44317</c:v>
                </c:pt>
                <c:pt idx="50">
                  <c:v>44348</c:v>
                </c:pt>
                <c:pt idx="51">
                  <c:v>44378</c:v>
                </c:pt>
                <c:pt idx="52">
                  <c:v>44409</c:v>
                </c:pt>
                <c:pt idx="53">
                  <c:v>44440</c:v>
                </c:pt>
                <c:pt idx="54">
                  <c:v>44470</c:v>
                </c:pt>
                <c:pt idx="55">
                  <c:v>44501</c:v>
                </c:pt>
                <c:pt idx="56">
                  <c:v>44531</c:v>
                </c:pt>
                <c:pt idx="57">
                  <c:v>44562</c:v>
                </c:pt>
                <c:pt idx="58">
                  <c:v>44593</c:v>
                </c:pt>
                <c:pt idx="59">
                  <c:v>44621</c:v>
                </c:pt>
                <c:pt idx="60">
                  <c:v>44652</c:v>
                </c:pt>
                <c:pt idx="61">
                  <c:v>44682</c:v>
                </c:pt>
                <c:pt idx="62">
                  <c:v>44713</c:v>
                </c:pt>
                <c:pt idx="63">
                  <c:v>44743</c:v>
                </c:pt>
                <c:pt idx="64">
                  <c:v>44774</c:v>
                </c:pt>
                <c:pt idx="65">
                  <c:v>44805</c:v>
                </c:pt>
                <c:pt idx="66">
                  <c:v>44835</c:v>
                </c:pt>
                <c:pt idx="67">
                  <c:v>44866</c:v>
                </c:pt>
                <c:pt idx="68">
                  <c:v>44896</c:v>
                </c:pt>
                <c:pt idx="69">
                  <c:v>44927</c:v>
                </c:pt>
                <c:pt idx="70">
                  <c:v>44958</c:v>
                </c:pt>
                <c:pt idx="71">
                  <c:v>44986</c:v>
                </c:pt>
                <c:pt idx="72">
                  <c:v>45017</c:v>
                </c:pt>
                <c:pt idx="73">
                  <c:v>45047</c:v>
                </c:pt>
                <c:pt idx="74">
                  <c:v>45078</c:v>
                </c:pt>
                <c:pt idx="75">
                  <c:v>45108</c:v>
                </c:pt>
                <c:pt idx="76">
                  <c:v>45139</c:v>
                </c:pt>
                <c:pt idx="77">
                  <c:v>45170</c:v>
                </c:pt>
                <c:pt idx="78">
                  <c:v>45200</c:v>
                </c:pt>
                <c:pt idx="79">
                  <c:v>45231</c:v>
                </c:pt>
                <c:pt idx="80">
                  <c:v>45261</c:v>
                </c:pt>
                <c:pt idx="81">
                  <c:v>45292</c:v>
                </c:pt>
                <c:pt idx="82">
                  <c:v>45323</c:v>
                </c:pt>
                <c:pt idx="83">
                  <c:v>45352</c:v>
                </c:pt>
                <c:pt idx="84">
                  <c:v>45383</c:v>
                </c:pt>
                <c:pt idx="85">
                  <c:v>45413</c:v>
                </c:pt>
                <c:pt idx="86">
                  <c:v>45444</c:v>
                </c:pt>
                <c:pt idx="87">
                  <c:v>45474</c:v>
                </c:pt>
                <c:pt idx="88">
                  <c:v>45505</c:v>
                </c:pt>
                <c:pt idx="89">
                  <c:v>45536</c:v>
                </c:pt>
                <c:pt idx="90">
                  <c:v>45566</c:v>
                </c:pt>
                <c:pt idx="91">
                  <c:v>45597</c:v>
                </c:pt>
                <c:pt idx="92">
                  <c:v>45627</c:v>
                </c:pt>
                <c:pt idx="93">
                  <c:v>45658</c:v>
                </c:pt>
                <c:pt idx="94">
                  <c:v>45689</c:v>
                </c:pt>
                <c:pt idx="95">
                  <c:v>45717</c:v>
                </c:pt>
                <c:pt idx="96">
                  <c:v>45748</c:v>
                </c:pt>
              </c:numCache>
            </c:numRef>
          </c:cat>
          <c:val>
            <c:numRef>
              <c:f>'Datos para Graficos'!$BG$70:$EY$70</c:f>
              <c:numCache>
                <c:formatCode>General</c:formatCode>
                <c:ptCount val="97"/>
                <c:pt idx="0">
                  <c:v>4.5199999999999996</c:v>
                </c:pt>
                <c:pt idx="1">
                  <c:v>3.55</c:v>
                </c:pt>
                <c:pt idx="2">
                  <c:v>2.82</c:v>
                </c:pt>
                <c:pt idx="4">
                  <c:v>3.1500000000000004</c:v>
                </c:pt>
                <c:pt idx="5">
                  <c:v>2.4300000000000002</c:v>
                </c:pt>
                <c:pt idx="6">
                  <c:v>2.0299999999999998</c:v>
                </c:pt>
                <c:pt idx="7">
                  <c:v>2.2999999999999998</c:v>
                </c:pt>
                <c:pt idx="8">
                  <c:v>2.76</c:v>
                </c:pt>
                <c:pt idx="9">
                  <c:v>3.2699999999999996</c:v>
                </c:pt>
                <c:pt idx="10">
                  <c:v>4.1399999999999997</c:v>
                </c:pt>
                <c:pt idx="11">
                  <c:v>3.6799999999999997</c:v>
                </c:pt>
                <c:pt idx="12">
                  <c:v>4.17</c:v>
                </c:pt>
                <c:pt idx="13">
                  <c:v>3.74</c:v>
                </c:pt>
                <c:pt idx="14">
                  <c:v>3.4400000000000004</c:v>
                </c:pt>
                <c:pt idx="15">
                  <c:v>3.5300000000000002</c:v>
                </c:pt>
                <c:pt idx="16">
                  <c:v>3.6399999999999997</c:v>
                </c:pt>
                <c:pt idx="17">
                  <c:v>3.38</c:v>
                </c:pt>
                <c:pt idx="18">
                  <c:v>2.5</c:v>
                </c:pt>
                <c:pt idx="19">
                  <c:v>2.9</c:v>
                </c:pt>
                <c:pt idx="20">
                  <c:v>3.16</c:v>
                </c:pt>
                <c:pt idx="21">
                  <c:v>3.62</c:v>
                </c:pt>
                <c:pt idx="22">
                  <c:v>3.7300000000000004</c:v>
                </c:pt>
                <c:pt idx="23">
                  <c:v>5.31</c:v>
                </c:pt>
                <c:pt idx="24">
                  <c:v>4.3899999999999997</c:v>
                </c:pt>
                <c:pt idx="25">
                  <c:v>4.22</c:v>
                </c:pt>
                <c:pt idx="26">
                  <c:v>3.5199999999999996</c:v>
                </c:pt>
                <c:pt idx="27">
                  <c:v>4</c:v>
                </c:pt>
                <c:pt idx="28">
                  <c:v>4.3600000000000003</c:v>
                </c:pt>
                <c:pt idx="29">
                  <c:v>3.4699999999999998</c:v>
                </c:pt>
                <c:pt idx="30">
                  <c:v>2.78</c:v>
                </c:pt>
                <c:pt idx="31">
                  <c:v>2.96</c:v>
                </c:pt>
                <c:pt idx="32">
                  <c:v>3.3099999999999996</c:v>
                </c:pt>
                <c:pt idx="33">
                  <c:v>2.67</c:v>
                </c:pt>
                <c:pt idx="34">
                  <c:v>4.62</c:v>
                </c:pt>
                <c:pt idx="35">
                  <c:v>4.7</c:v>
                </c:pt>
                <c:pt idx="36">
                  <c:v>4.66</c:v>
                </c:pt>
                <c:pt idx="37">
                  <c:v>4.97</c:v>
                </c:pt>
                <c:pt idx="38">
                  <c:v>4.2</c:v>
                </c:pt>
                <c:pt idx="39">
                  <c:v>3.33</c:v>
                </c:pt>
                <c:pt idx="40">
                  <c:v>3.37</c:v>
                </c:pt>
                <c:pt idx="41">
                  <c:v>2.4499999999999993</c:v>
                </c:pt>
                <c:pt idx="42">
                  <c:v>2.2400000000000002</c:v>
                </c:pt>
                <c:pt idx="43">
                  <c:v>1.7200000000000002</c:v>
                </c:pt>
                <c:pt idx="44">
                  <c:v>2.4700000000000002</c:v>
                </c:pt>
                <c:pt idx="45">
                  <c:v>2.4500000000000002</c:v>
                </c:pt>
                <c:pt idx="46">
                  <c:v>4.28</c:v>
                </c:pt>
                <c:pt idx="47">
                  <c:v>5.0999999999999996</c:v>
                </c:pt>
                <c:pt idx="48">
                  <c:v>3.83</c:v>
                </c:pt>
                <c:pt idx="49">
                  <c:v>4.25</c:v>
                </c:pt>
                <c:pt idx="50">
                  <c:v>4.5199999999999996</c:v>
                </c:pt>
                <c:pt idx="51">
                  <c:v>4.12</c:v>
                </c:pt>
                <c:pt idx="52">
                  <c:v>3.0700000000000003</c:v>
                </c:pt>
                <c:pt idx="53">
                  <c:v>3.04</c:v>
                </c:pt>
                <c:pt idx="54">
                  <c:v>2.82</c:v>
                </c:pt>
                <c:pt idx="55">
                  <c:v>3</c:v>
                </c:pt>
                <c:pt idx="56">
                  <c:v>3.3</c:v>
                </c:pt>
                <c:pt idx="57">
                  <c:v>3.5700000000000003</c:v>
                </c:pt>
                <c:pt idx="58">
                  <c:v>3.8200000000000003</c:v>
                </c:pt>
                <c:pt idx="59">
                  <c:v>3.9699999999999998</c:v>
                </c:pt>
                <c:pt idx="60">
                  <c:v>3.7800000000000002</c:v>
                </c:pt>
                <c:pt idx="61">
                  <c:v>3.38</c:v>
                </c:pt>
                <c:pt idx="62">
                  <c:v>3.0999999999999996</c:v>
                </c:pt>
                <c:pt idx="63">
                  <c:v>2.73</c:v>
                </c:pt>
                <c:pt idx="64">
                  <c:v>2.7</c:v>
                </c:pt>
                <c:pt idx="65">
                  <c:v>2.1800000000000002</c:v>
                </c:pt>
                <c:pt idx="66">
                  <c:v>2.2200000000000002</c:v>
                </c:pt>
                <c:pt idx="67">
                  <c:v>2.2599999999999998</c:v>
                </c:pt>
                <c:pt idx="68">
                  <c:v>2.54</c:v>
                </c:pt>
                <c:pt idx="69">
                  <c:v>2.98</c:v>
                </c:pt>
                <c:pt idx="70">
                  <c:v>3.58</c:v>
                </c:pt>
                <c:pt idx="71">
                  <c:v>3.4299999999999997</c:v>
                </c:pt>
                <c:pt idx="72">
                  <c:v>4.55</c:v>
                </c:pt>
                <c:pt idx="73">
                  <c:v>4.0999999999999996</c:v>
                </c:pt>
                <c:pt idx="74">
                  <c:v>3.58</c:v>
                </c:pt>
                <c:pt idx="75">
                  <c:v>3.75</c:v>
                </c:pt>
                <c:pt idx="76">
                  <c:v>3.58</c:v>
                </c:pt>
                <c:pt idx="77">
                  <c:v>3.2</c:v>
                </c:pt>
                <c:pt idx="78">
                  <c:v>2.5499999999999998</c:v>
                </c:pt>
                <c:pt idx="79">
                  <c:v>2.2999999999999998</c:v>
                </c:pt>
                <c:pt idx="80">
                  <c:v>2.69</c:v>
                </c:pt>
                <c:pt idx="81">
                  <c:v>3.21</c:v>
                </c:pt>
                <c:pt idx="82">
                  <c:v>3.5199999999999996</c:v>
                </c:pt>
                <c:pt idx="83">
                  <c:v>3.83</c:v>
                </c:pt>
                <c:pt idx="84">
                  <c:v>4.22</c:v>
                </c:pt>
                <c:pt idx="85">
                  <c:v>4.1900000000000004</c:v>
                </c:pt>
                <c:pt idx="86">
                  <c:v>2.12</c:v>
                </c:pt>
                <c:pt idx="87">
                  <c:v>2.2999999999999998</c:v>
                </c:pt>
                <c:pt idx="88">
                  <c:v>2.5499999999999998</c:v>
                </c:pt>
                <c:pt idx="89">
                  <c:v>2.12</c:v>
                </c:pt>
                <c:pt idx="90">
                  <c:v>2.4</c:v>
                </c:pt>
                <c:pt idx="91">
                  <c:v>2.14</c:v>
                </c:pt>
                <c:pt idx="92">
                  <c:v>2.59</c:v>
                </c:pt>
                <c:pt idx="93">
                  <c:v>2.97</c:v>
                </c:pt>
                <c:pt idx="94">
                  <c:v>3.2800000000000002</c:v>
                </c:pt>
                <c:pt idx="95">
                  <c:v>3.66</c:v>
                </c:pt>
                <c:pt idx="96">
                  <c:v>4.09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C6-446F-BA69-68F726055D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13232"/>
        <c:axId val="1"/>
      </c:lineChart>
      <c:catAx>
        <c:axId val="67681323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4"/>
        <c:noMultiLvlLbl val="0"/>
      </c:catAx>
      <c:valAx>
        <c:axId val="1"/>
        <c:scaling>
          <c:orientation val="maxMin"/>
          <c:max val="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13232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Pozo Don kike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Graficos'!$BD$70:$BO$70</c:f>
              <c:numCache>
                <c:formatCode>General</c:formatCode>
                <c:ptCount val="12"/>
                <c:pt idx="3">
                  <c:v>4.5199999999999996</c:v>
                </c:pt>
                <c:pt idx="4">
                  <c:v>3.55</c:v>
                </c:pt>
                <c:pt idx="5">
                  <c:v>2.82</c:v>
                </c:pt>
                <c:pt idx="7">
                  <c:v>3.1500000000000004</c:v>
                </c:pt>
                <c:pt idx="8">
                  <c:v>2.4300000000000002</c:v>
                </c:pt>
                <c:pt idx="9">
                  <c:v>2.0299999999999998</c:v>
                </c:pt>
                <c:pt idx="10">
                  <c:v>2.2999999999999998</c:v>
                </c:pt>
                <c:pt idx="11">
                  <c:v>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DF-4719-96D0-0345D087A3D1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Graficos'!$BP$70:$CA$70</c:f>
              <c:numCache>
                <c:formatCode>General</c:formatCode>
                <c:ptCount val="12"/>
                <c:pt idx="0">
                  <c:v>3.2699999999999996</c:v>
                </c:pt>
                <c:pt idx="1">
                  <c:v>4.1399999999999997</c:v>
                </c:pt>
                <c:pt idx="2">
                  <c:v>3.6799999999999997</c:v>
                </c:pt>
                <c:pt idx="3">
                  <c:v>4.17</c:v>
                </c:pt>
                <c:pt idx="4">
                  <c:v>3.74</c:v>
                </c:pt>
                <c:pt idx="5">
                  <c:v>3.4400000000000004</c:v>
                </c:pt>
                <c:pt idx="6">
                  <c:v>3.5300000000000002</c:v>
                </c:pt>
                <c:pt idx="7">
                  <c:v>3.6399999999999997</c:v>
                </c:pt>
                <c:pt idx="8">
                  <c:v>3.38</c:v>
                </c:pt>
                <c:pt idx="9">
                  <c:v>2.5</c:v>
                </c:pt>
                <c:pt idx="10">
                  <c:v>2.9</c:v>
                </c:pt>
                <c:pt idx="11">
                  <c:v>3.16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DF-4719-96D0-0345D087A3D1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Graficos'!$CB$70:$CM$70</c:f>
              <c:numCache>
                <c:formatCode>General</c:formatCode>
                <c:ptCount val="12"/>
                <c:pt idx="0">
                  <c:v>3.62</c:v>
                </c:pt>
                <c:pt idx="1">
                  <c:v>3.7300000000000004</c:v>
                </c:pt>
                <c:pt idx="2">
                  <c:v>5.31</c:v>
                </c:pt>
                <c:pt idx="3">
                  <c:v>4.3899999999999997</c:v>
                </c:pt>
                <c:pt idx="4">
                  <c:v>4.22</c:v>
                </c:pt>
                <c:pt idx="5">
                  <c:v>3.5199999999999996</c:v>
                </c:pt>
                <c:pt idx="6">
                  <c:v>4</c:v>
                </c:pt>
                <c:pt idx="7">
                  <c:v>4.3600000000000003</c:v>
                </c:pt>
                <c:pt idx="8">
                  <c:v>3.4699999999999998</c:v>
                </c:pt>
                <c:pt idx="9">
                  <c:v>2.78</c:v>
                </c:pt>
                <c:pt idx="10">
                  <c:v>2.96</c:v>
                </c:pt>
                <c:pt idx="11">
                  <c:v>3.3099999999999996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DF-4719-96D0-0345D087A3D1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Graficos'!$CN$70:$CY$70</c:f>
              <c:numCache>
                <c:formatCode>General</c:formatCode>
                <c:ptCount val="12"/>
                <c:pt idx="0">
                  <c:v>2.67</c:v>
                </c:pt>
                <c:pt idx="1">
                  <c:v>4.62</c:v>
                </c:pt>
                <c:pt idx="2">
                  <c:v>4.7</c:v>
                </c:pt>
                <c:pt idx="3">
                  <c:v>4.66</c:v>
                </c:pt>
                <c:pt idx="4">
                  <c:v>4.97</c:v>
                </c:pt>
                <c:pt idx="5">
                  <c:v>4.2</c:v>
                </c:pt>
                <c:pt idx="6">
                  <c:v>3.33</c:v>
                </c:pt>
                <c:pt idx="7">
                  <c:v>3.37</c:v>
                </c:pt>
                <c:pt idx="8">
                  <c:v>2.4499999999999993</c:v>
                </c:pt>
                <c:pt idx="9">
                  <c:v>2.2400000000000002</c:v>
                </c:pt>
                <c:pt idx="10">
                  <c:v>1.7200000000000002</c:v>
                </c:pt>
                <c:pt idx="11">
                  <c:v>2.4700000000000002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DF-4719-96D0-0345D087A3D1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Graficos'!$CZ$70:$DK$70</c:f>
              <c:numCache>
                <c:formatCode>General</c:formatCode>
                <c:ptCount val="12"/>
                <c:pt idx="0">
                  <c:v>2.4500000000000002</c:v>
                </c:pt>
                <c:pt idx="1">
                  <c:v>4.28</c:v>
                </c:pt>
                <c:pt idx="2">
                  <c:v>5.0999999999999996</c:v>
                </c:pt>
                <c:pt idx="3">
                  <c:v>3.83</c:v>
                </c:pt>
                <c:pt idx="4">
                  <c:v>4.25</c:v>
                </c:pt>
                <c:pt idx="5">
                  <c:v>4.5199999999999996</c:v>
                </c:pt>
                <c:pt idx="6">
                  <c:v>4.12</c:v>
                </c:pt>
                <c:pt idx="7">
                  <c:v>3.0700000000000003</c:v>
                </c:pt>
                <c:pt idx="8">
                  <c:v>3.04</c:v>
                </c:pt>
                <c:pt idx="9">
                  <c:v>2.82</c:v>
                </c:pt>
                <c:pt idx="10">
                  <c:v>3</c:v>
                </c:pt>
                <c:pt idx="11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2DF-4719-96D0-0345D087A3D1}"/>
            </c:ext>
          </c:extLst>
        </c:ser>
        <c:ser>
          <c:idx val="3"/>
          <c:order val="5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Graficos'!$DL$70:$DW$70</c:f>
              <c:numCache>
                <c:formatCode>General</c:formatCode>
                <c:ptCount val="12"/>
                <c:pt idx="0">
                  <c:v>3.5700000000000003</c:v>
                </c:pt>
                <c:pt idx="1">
                  <c:v>3.8200000000000003</c:v>
                </c:pt>
                <c:pt idx="2">
                  <c:v>3.9699999999999998</c:v>
                </c:pt>
                <c:pt idx="3">
                  <c:v>3.7800000000000002</c:v>
                </c:pt>
                <c:pt idx="4">
                  <c:v>3.38</c:v>
                </c:pt>
                <c:pt idx="5">
                  <c:v>3.0999999999999996</c:v>
                </c:pt>
                <c:pt idx="6">
                  <c:v>2.73</c:v>
                </c:pt>
                <c:pt idx="7">
                  <c:v>2.7</c:v>
                </c:pt>
                <c:pt idx="8">
                  <c:v>2.1800000000000002</c:v>
                </c:pt>
                <c:pt idx="9">
                  <c:v>2.2200000000000002</c:v>
                </c:pt>
                <c:pt idx="10">
                  <c:v>2.2599999999999998</c:v>
                </c:pt>
                <c:pt idx="11">
                  <c:v>2.54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2DF-4719-96D0-0345D087A3D1}"/>
            </c:ext>
          </c:extLst>
        </c:ser>
        <c:ser>
          <c:idx val="6"/>
          <c:order val="6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Graficos'!$DX$70:$EI$70</c:f>
              <c:numCache>
                <c:formatCode>General</c:formatCode>
                <c:ptCount val="12"/>
                <c:pt idx="0">
                  <c:v>2.98</c:v>
                </c:pt>
                <c:pt idx="1">
                  <c:v>3.58</c:v>
                </c:pt>
                <c:pt idx="2">
                  <c:v>3.4299999999999997</c:v>
                </c:pt>
                <c:pt idx="3">
                  <c:v>4.55</c:v>
                </c:pt>
                <c:pt idx="4">
                  <c:v>4.0999999999999996</c:v>
                </c:pt>
                <c:pt idx="5">
                  <c:v>3.58</c:v>
                </c:pt>
                <c:pt idx="6">
                  <c:v>3.75</c:v>
                </c:pt>
                <c:pt idx="7">
                  <c:v>3.58</c:v>
                </c:pt>
                <c:pt idx="8">
                  <c:v>3.2</c:v>
                </c:pt>
                <c:pt idx="9">
                  <c:v>2.5499999999999998</c:v>
                </c:pt>
                <c:pt idx="10">
                  <c:v>2.2999999999999998</c:v>
                </c:pt>
                <c:pt idx="11">
                  <c:v>2.69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5-4291-A2DE-D338E9904FCB}"/>
            </c:ext>
          </c:extLst>
        </c:ser>
        <c:ser>
          <c:idx val="7"/>
          <c:order val="7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Graficos'!$EJ$70:$EU$70</c:f>
              <c:numCache>
                <c:formatCode>General</c:formatCode>
                <c:ptCount val="12"/>
                <c:pt idx="0">
                  <c:v>3.21</c:v>
                </c:pt>
                <c:pt idx="1">
                  <c:v>3.5199999999999996</c:v>
                </c:pt>
                <c:pt idx="2">
                  <c:v>3.83</c:v>
                </c:pt>
                <c:pt idx="3">
                  <c:v>4.22</c:v>
                </c:pt>
                <c:pt idx="4">
                  <c:v>4.1900000000000004</c:v>
                </c:pt>
                <c:pt idx="5">
                  <c:v>2.12</c:v>
                </c:pt>
                <c:pt idx="6">
                  <c:v>2.2999999999999998</c:v>
                </c:pt>
                <c:pt idx="7">
                  <c:v>2.5499999999999998</c:v>
                </c:pt>
                <c:pt idx="8">
                  <c:v>2.12</c:v>
                </c:pt>
                <c:pt idx="9">
                  <c:v>2.4</c:v>
                </c:pt>
                <c:pt idx="10">
                  <c:v>2.14</c:v>
                </c:pt>
                <c:pt idx="11">
                  <c:v>2.59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1-4B58-A9D8-59939117DB05}"/>
            </c:ext>
          </c:extLst>
        </c:ser>
        <c:ser>
          <c:idx val="8"/>
          <c:order val="8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Graficos'!$EV$70:$FG$70</c:f>
              <c:numCache>
                <c:formatCode>General</c:formatCode>
                <c:ptCount val="12"/>
                <c:pt idx="0">
                  <c:v>2.97</c:v>
                </c:pt>
                <c:pt idx="1">
                  <c:v>3.2800000000000002</c:v>
                </c:pt>
                <c:pt idx="2">
                  <c:v>3.66</c:v>
                </c:pt>
                <c:pt idx="3">
                  <c:v>4.09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1-4B58-A9D8-59939117D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17808"/>
        <c:axId val="1"/>
      </c:lineChart>
      <c:catAx>
        <c:axId val="67681780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6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17808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39446439437284869"/>
          <c:w val="0.13094488188976378"/>
          <c:h val="0.6055356056271512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Playa Grande 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spPr>
            <a:ln>
              <a:solidFill>
                <a:srgbClr val="0070C0"/>
              </a:solidFill>
            </a:ln>
          </c:spPr>
          <c:marker>
            <c:symbol val="circle"/>
            <c:size val="5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numRef>
              <c:f>'Datos para Graficos'!$BG$2:$EY$2</c:f>
              <c:numCache>
                <c:formatCode>mmm\-yy</c:formatCode>
                <c:ptCount val="97"/>
                <c:pt idx="0">
                  <c:v>42826</c:v>
                </c:pt>
                <c:pt idx="1">
                  <c:v>42856</c:v>
                </c:pt>
                <c:pt idx="2">
                  <c:v>42887</c:v>
                </c:pt>
                <c:pt idx="3">
                  <c:v>42917</c:v>
                </c:pt>
                <c:pt idx="4">
                  <c:v>42948</c:v>
                </c:pt>
                <c:pt idx="5">
                  <c:v>42979</c:v>
                </c:pt>
                <c:pt idx="6">
                  <c:v>43009</c:v>
                </c:pt>
                <c:pt idx="7">
                  <c:v>43040</c:v>
                </c:pt>
                <c:pt idx="8">
                  <c:v>43070</c:v>
                </c:pt>
                <c:pt idx="9">
                  <c:v>43101</c:v>
                </c:pt>
                <c:pt idx="10">
                  <c:v>43132</c:v>
                </c:pt>
                <c:pt idx="11">
                  <c:v>43160</c:v>
                </c:pt>
                <c:pt idx="12">
                  <c:v>43191</c:v>
                </c:pt>
                <c:pt idx="13">
                  <c:v>43221</c:v>
                </c:pt>
                <c:pt idx="14">
                  <c:v>43252</c:v>
                </c:pt>
                <c:pt idx="15">
                  <c:v>43282</c:v>
                </c:pt>
                <c:pt idx="16">
                  <c:v>43313</c:v>
                </c:pt>
                <c:pt idx="17">
                  <c:v>43344</c:v>
                </c:pt>
                <c:pt idx="18">
                  <c:v>43374</c:v>
                </c:pt>
                <c:pt idx="19">
                  <c:v>43405</c:v>
                </c:pt>
                <c:pt idx="20">
                  <c:v>43435</c:v>
                </c:pt>
                <c:pt idx="21">
                  <c:v>43466</c:v>
                </c:pt>
                <c:pt idx="22">
                  <c:v>43497</c:v>
                </c:pt>
                <c:pt idx="23">
                  <c:v>43525</c:v>
                </c:pt>
                <c:pt idx="24">
                  <c:v>43556</c:v>
                </c:pt>
                <c:pt idx="25">
                  <c:v>43586</c:v>
                </c:pt>
                <c:pt idx="26">
                  <c:v>43617</c:v>
                </c:pt>
                <c:pt idx="27">
                  <c:v>43647</c:v>
                </c:pt>
                <c:pt idx="28">
                  <c:v>43678</c:v>
                </c:pt>
                <c:pt idx="29">
                  <c:v>43709</c:v>
                </c:pt>
                <c:pt idx="30">
                  <c:v>43739</c:v>
                </c:pt>
                <c:pt idx="31">
                  <c:v>43770</c:v>
                </c:pt>
                <c:pt idx="32">
                  <c:v>43800</c:v>
                </c:pt>
                <c:pt idx="33">
                  <c:v>43831</c:v>
                </c:pt>
                <c:pt idx="34">
                  <c:v>43862</c:v>
                </c:pt>
                <c:pt idx="35">
                  <c:v>43891</c:v>
                </c:pt>
                <c:pt idx="36">
                  <c:v>43922</c:v>
                </c:pt>
                <c:pt idx="37">
                  <c:v>43952</c:v>
                </c:pt>
                <c:pt idx="38">
                  <c:v>43983</c:v>
                </c:pt>
                <c:pt idx="39">
                  <c:v>44013</c:v>
                </c:pt>
                <c:pt idx="40">
                  <c:v>44044</c:v>
                </c:pt>
                <c:pt idx="41">
                  <c:v>44075</c:v>
                </c:pt>
                <c:pt idx="42">
                  <c:v>44105</c:v>
                </c:pt>
                <c:pt idx="43">
                  <c:v>44136</c:v>
                </c:pt>
                <c:pt idx="44">
                  <c:v>44166</c:v>
                </c:pt>
                <c:pt idx="45">
                  <c:v>44197</c:v>
                </c:pt>
                <c:pt idx="46">
                  <c:v>44228</c:v>
                </c:pt>
                <c:pt idx="47">
                  <c:v>44256</c:v>
                </c:pt>
                <c:pt idx="48">
                  <c:v>44287</c:v>
                </c:pt>
                <c:pt idx="49">
                  <c:v>44317</c:v>
                </c:pt>
                <c:pt idx="50">
                  <c:v>44348</c:v>
                </c:pt>
                <c:pt idx="51">
                  <c:v>44378</c:v>
                </c:pt>
                <c:pt idx="52">
                  <c:v>44409</c:v>
                </c:pt>
                <c:pt idx="53">
                  <c:v>44440</c:v>
                </c:pt>
                <c:pt idx="54">
                  <c:v>44470</c:v>
                </c:pt>
                <c:pt idx="55">
                  <c:v>44501</c:v>
                </c:pt>
                <c:pt idx="56">
                  <c:v>44531</c:v>
                </c:pt>
                <c:pt idx="57">
                  <c:v>44562</c:v>
                </c:pt>
                <c:pt idx="58">
                  <c:v>44593</c:v>
                </c:pt>
                <c:pt idx="59">
                  <c:v>44621</c:v>
                </c:pt>
                <c:pt idx="60">
                  <c:v>44652</c:v>
                </c:pt>
                <c:pt idx="61">
                  <c:v>44682</c:v>
                </c:pt>
                <c:pt idx="62">
                  <c:v>44713</c:v>
                </c:pt>
                <c:pt idx="63">
                  <c:v>44743</c:v>
                </c:pt>
                <c:pt idx="64">
                  <c:v>44774</c:v>
                </c:pt>
                <c:pt idx="65">
                  <c:v>44805</c:v>
                </c:pt>
                <c:pt idx="66">
                  <c:v>44835</c:v>
                </c:pt>
                <c:pt idx="67">
                  <c:v>44866</c:v>
                </c:pt>
                <c:pt idx="68">
                  <c:v>44896</c:v>
                </c:pt>
                <c:pt idx="69">
                  <c:v>44927</c:v>
                </c:pt>
                <c:pt idx="70">
                  <c:v>44958</c:v>
                </c:pt>
                <c:pt idx="71">
                  <c:v>44986</c:v>
                </c:pt>
                <c:pt idx="72">
                  <c:v>45017</c:v>
                </c:pt>
                <c:pt idx="73">
                  <c:v>45047</c:v>
                </c:pt>
                <c:pt idx="74">
                  <c:v>45078</c:v>
                </c:pt>
                <c:pt idx="75">
                  <c:v>45108</c:v>
                </c:pt>
                <c:pt idx="76">
                  <c:v>45139</c:v>
                </c:pt>
                <c:pt idx="77">
                  <c:v>45170</c:v>
                </c:pt>
                <c:pt idx="78">
                  <c:v>45200</c:v>
                </c:pt>
                <c:pt idx="79">
                  <c:v>45231</c:v>
                </c:pt>
                <c:pt idx="80">
                  <c:v>45261</c:v>
                </c:pt>
                <c:pt idx="81">
                  <c:v>45292</c:v>
                </c:pt>
                <c:pt idx="82">
                  <c:v>45323</c:v>
                </c:pt>
                <c:pt idx="83">
                  <c:v>45352</c:v>
                </c:pt>
                <c:pt idx="84">
                  <c:v>45383</c:v>
                </c:pt>
                <c:pt idx="85">
                  <c:v>45413</c:v>
                </c:pt>
                <c:pt idx="86">
                  <c:v>45444</c:v>
                </c:pt>
                <c:pt idx="87">
                  <c:v>45474</c:v>
                </c:pt>
                <c:pt idx="88">
                  <c:v>45505</c:v>
                </c:pt>
                <c:pt idx="89">
                  <c:v>45536</c:v>
                </c:pt>
                <c:pt idx="90">
                  <c:v>45566</c:v>
                </c:pt>
                <c:pt idx="91">
                  <c:v>45597</c:v>
                </c:pt>
                <c:pt idx="92">
                  <c:v>45627</c:v>
                </c:pt>
                <c:pt idx="93">
                  <c:v>45658</c:v>
                </c:pt>
                <c:pt idx="94">
                  <c:v>45689</c:v>
                </c:pt>
                <c:pt idx="95">
                  <c:v>45717</c:v>
                </c:pt>
                <c:pt idx="96">
                  <c:v>45748</c:v>
                </c:pt>
              </c:numCache>
            </c:numRef>
          </c:cat>
          <c:val>
            <c:numRef>
              <c:f>'Datos para Graficos'!$BG$72:$EY$72</c:f>
              <c:numCache>
                <c:formatCode>General</c:formatCode>
                <c:ptCount val="97"/>
                <c:pt idx="0">
                  <c:v>4.32</c:v>
                </c:pt>
                <c:pt idx="1">
                  <c:v>3.99</c:v>
                </c:pt>
                <c:pt idx="3">
                  <c:v>3.1900000000000004</c:v>
                </c:pt>
                <c:pt idx="5">
                  <c:v>2.0300000000000002</c:v>
                </c:pt>
                <c:pt idx="6">
                  <c:v>0.48</c:v>
                </c:pt>
                <c:pt idx="7">
                  <c:v>1.46</c:v>
                </c:pt>
                <c:pt idx="8">
                  <c:v>2</c:v>
                </c:pt>
                <c:pt idx="9">
                  <c:v>3.25</c:v>
                </c:pt>
                <c:pt idx="10">
                  <c:v>3.7199999999999998</c:v>
                </c:pt>
                <c:pt idx="11">
                  <c:v>4.04</c:v>
                </c:pt>
                <c:pt idx="12">
                  <c:v>4.3899999999999997</c:v>
                </c:pt>
                <c:pt idx="13">
                  <c:v>4.29</c:v>
                </c:pt>
                <c:pt idx="14">
                  <c:v>3.96</c:v>
                </c:pt>
                <c:pt idx="15">
                  <c:v>4.09</c:v>
                </c:pt>
                <c:pt idx="16">
                  <c:v>4.0599999999999996</c:v>
                </c:pt>
                <c:pt idx="17">
                  <c:v>3.96</c:v>
                </c:pt>
                <c:pt idx="18">
                  <c:v>1.78</c:v>
                </c:pt>
                <c:pt idx="19">
                  <c:v>1.9200000000000002</c:v>
                </c:pt>
                <c:pt idx="20">
                  <c:v>2.9800000000000004</c:v>
                </c:pt>
                <c:pt idx="21">
                  <c:v>3.8899999999999997</c:v>
                </c:pt>
                <c:pt idx="22">
                  <c:v>4.96</c:v>
                </c:pt>
                <c:pt idx="23">
                  <c:v>4.58</c:v>
                </c:pt>
                <c:pt idx="32">
                  <c:v>3.99</c:v>
                </c:pt>
                <c:pt idx="39">
                  <c:v>4.18</c:v>
                </c:pt>
                <c:pt idx="40">
                  <c:v>3.7199999999999998</c:v>
                </c:pt>
                <c:pt idx="41">
                  <c:v>1.5899999999999983</c:v>
                </c:pt>
                <c:pt idx="42">
                  <c:v>0.69000000000000006</c:v>
                </c:pt>
                <c:pt idx="43">
                  <c:v>0.24</c:v>
                </c:pt>
                <c:pt idx="44">
                  <c:v>1.26</c:v>
                </c:pt>
                <c:pt idx="45">
                  <c:v>2.9000000000000004</c:v>
                </c:pt>
                <c:pt idx="46">
                  <c:v>3.6900000000000004</c:v>
                </c:pt>
                <c:pt idx="58">
                  <c:v>5.6</c:v>
                </c:pt>
                <c:pt idx="60">
                  <c:v>4.54</c:v>
                </c:pt>
                <c:pt idx="61">
                  <c:v>3.8599999999999994</c:v>
                </c:pt>
                <c:pt idx="62">
                  <c:v>3.34</c:v>
                </c:pt>
                <c:pt idx="79">
                  <c:v>2.2000000000000002</c:v>
                </c:pt>
                <c:pt idx="80">
                  <c:v>3.26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8B-422B-AB16-444E6A61317E}"/>
            </c:ext>
          </c:extLst>
        </c:ser>
        <c:ser>
          <c:idx val="0"/>
          <c:order val="1"/>
          <c:spPr>
            <a:ln>
              <a:solidFill>
                <a:schemeClr val="accent2"/>
              </a:solidFill>
            </a:ln>
          </c:spPr>
          <c:marker>
            <c:symbol val="circ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cat>
            <c:numRef>
              <c:f>'Datos para Graficos'!$BG$2:$EY$2</c:f>
              <c:numCache>
                <c:formatCode>mmm\-yy</c:formatCode>
                <c:ptCount val="97"/>
                <c:pt idx="0">
                  <c:v>42826</c:v>
                </c:pt>
                <c:pt idx="1">
                  <c:v>42856</c:v>
                </c:pt>
                <c:pt idx="2">
                  <c:v>42887</c:v>
                </c:pt>
                <c:pt idx="3">
                  <c:v>42917</c:v>
                </c:pt>
                <c:pt idx="4">
                  <c:v>42948</c:v>
                </c:pt>
                <c:pt idx="5">
                  <c:v>42979</c:v>
                </c:pt>
                <c:pt idx="6">
                  <c:v>43009</c:v>
                </c:pt>
                <c:pt idx="7">
                  <c:v>43040</c:v>
                </c:pt>
                <c:pt idx="8">
                  <c:v>43070</c:v>
                </c:pt>
                <c:pt idx="9">
                  <c:v>43101</c:v>
                </c:pt>
                <c:pt idx="10">
                  <c:v>43132</c:v>
                </c:pt>
                <c:pt idx="11">
                  <c:v>43160</c:v>
                </c:pt>
                <c:pt idx="12">
                  <c:v>43191</c:v>
                </c:pt>
                <c:pt idx="13">
                  <c:v>43221</c:v>
                </c:pt>
                <c:pt idx="14">
                  <c:v>43252</c:v>
                </c:pt>
                <c:pt idx="15">
                  <c:v>43282</c:v>
                </c:pt>
                <c:pt idx="16">
                  <c:v>43313</c:v>
                </c:pt>
                <c:pt idx="17">
                  <c:v>43344</c:v>
                </c:pt>
                <c:pt idx="18">
                  <c:v>43374</c:v>
                </c:pt>
                <c:pt idx="19">
                  <c:v>43405</c:v>
                </c:pt>
                <c:pt idx="20">
                  <c:v>43435</c:v>
                </c:pt>
                <c:pt idx="21">
                  <c:v>43466</c:v>
                </c:pt>
                <c:pt idx="22">
                  <c:v>43497</c:v>
                </c:pt>
                <c:pt idx="23">
                  <c:v>43525</c:v>
                </c:pt>
                <c:pt idx="24">
                  <c:v>43556</c:v>
                </c:pt>
                <c:pt idx="25">
                  <c:v>43586</c:v>
                </c:pt>
                <c:pt idx="26">
                  <c:v>43617</c:v>
                </c:pt>
                <c:pt idx="27">
                  <c:v>43647</c:v>
                </c:pt>
                <c:pt idx="28">
                  <c:v>43678</c:v>
                </c:pt>
                <c:pt idx="29">
                  <c:v>43709</c:v>
                </c:pt>
                <c:pt idx="30">
                  <c:v>43739</c:v>
                </c:pt>
                <c:pt idx="31">
                  <c:v>43770</c:v>
                </c:pt>
                <c:pt idx="32">
                  <c:v>43800</c:v>
                </c:pt>
                <c:pt idx="33">
                  <c:v>43831</c:v>
                </c:pt>
                <c:pt idx="34">
                  <c:v>43862</c:v>
                </c:pt>
                <c:pt idx="35">
                  <c:v>43891</c:v>
                </c:pt>
                <c:pt idx="36">
                  <c:v>43922</c:v>
                </c:pt>
                <c:pt idx="37">
                  <c:v>43952</c:v>
                </c:pt>
                <c:pt idx="38">
                  <c:v>43983</c:v>
                </c:pt>
                <c:pt idx="39">
                  <c:v>44013</c:v>
                </c:pt>
                <c:pt idx="40">
                  <c:v>44044</c:v>
                </c:pt>
                <c:pt idx="41">
                  <c:v>44075</c:v>
                </c:pt>
                <c:pt idx="42">
                  <c:v>44105</c:v>
                </c:pt>
                <c:pt idx="43">
                  <c:v>44136</c:v>
                </c:pt>
                <c:pt idx="44">
                  <c:v>44166</c:v>
                </c:pt>
                <c:pt idx="45">
                  <c:v>44197</c:v>
                </c:pt>
                <c:pt idx="46">
                  <c:v>44228</c:v>
                </c:pt>
                <c:pt idx="47">
                  <c:v>44256</c:v>
                </c:pt>
                <c:pt idx="48">
                  <c:v>44287</c:v>
                </c:pt>
                <c:pt idx="49">
                  <c:v>44317</c:v>
                </c:pt>
                <c:pt idx="50">
                  <c:v>44348</c:v>
                </c:pt>
                <c:pt idx="51">
                  <c:v>44378</c:v>
                </c:pt>
                <c:pt idx="52">
                  <c:v>44409</c:v>
                </c:pt>
                <c:pt idx="53">
                  <c:v>44440</c:v>
                </c:pt>
                <c:pt idx="54">
                  <c:v>44470</c:v>
                </c:pt>
                <c:pt idx="55">
                  <c:v>44501</c:v>
                </c:pt>
                <c:pt idx="56">
                  <c:v>44531</c:v>
                </c:pt>
                <c:pt idx="57">
                  <c:v>44562</c:v>
                </c:pt>
                <c:pt idx="58">
                  <c:v>44593</c:v>
                </c:pt>
                <c:pt idx="59">
                  <c:v>44621</c:v>
                </c:pt>
                <c:pt idx="60">
                  <c:v>44652</c:v>
                </c:pt>
                <c:pt idx="61">
                  <c:v>44682</c:v>
                </c:pt>
                <c:pt idx="62">
                  <c:v>44713</c:v>
                </c:pt>
                <c:pt idx="63">
                  <c:v>44743</c:v>
                </c:pt>
                <c:pt idx="64">
                  <c:v>44774</c:v>
                </c:pt>
                <c:pt idx="65">
                  <c:v>44805</c:v>
                </c:pt>
                <c:pt idx="66">
                  <c:v>44835</c:v>
                </c:pt>
                <c:pt idx="67">
                  <c:v>44866</c:v>
                </c:pt>
                <c:pt idx="68">
                  <c:v>44896</c:v>
                </c:pt>
                <c:pt idx="69">
                  <c:v>44927</c:v>
                </c:pt>
                <c:pt idx="70">
                  <c:v>44958</c:v>
                </c:pt>
                <c:pt idx="71">
                  <c:v>44986</c:v>
                </c:pt>
                <c:pt idx="72">
                  <c:v>45017</c:v>
                </c:pt>
                <c:pt idx="73">
                  <c:v>45047</c:v>
                </c:pt>
                <c:pt idx="74">
                  <c:v>45078</c:v>
                </c:pt>
                <c:pt idx="75">
                  <c:v>45108</c:v>
                </c:pt>
                <c:pt idx="76">
                  <c:v>45139</c:v>
                </c:pt>
                <c:pt idx="77">
                  <c:v>45170</c:v>
                </c:pt>
                <c:pt idx="78">
                  <c:v>45200</c:v>
                </c:pt>
                <c:pt idx="79">
                  <c:v>45231</c:v>
                </c:pt>
                <c:pt idx="80">
                  <c:v>45261</c:v>
                </c:pt>
                <c:pt idx="81">
                  <c:v>45292</c:v>
                </c:pt>
                <c:pt idx="82">
                  <c:v>45323</c:v>
                </c:pt>
                <c:pt idx="83">
                  <c:v>45352</c:v>
                </c:pt>
                <c:pt idx="84">
                  <c:v>45383</c:v>
                </c:pt>
                <c:pt idx="85">
                  <c:v>45413</c:v>
                </c:pt>
                <c:pt idx="86">
                  <c:v>45444</c:v>
                </c:pt>
                <c:pt idx="87">
                  <c:v>45474</c:v>
                </c:pt>
                <c:pt idx="88">
                  <c:v>45505</c:v>
                </c:pt>
                <c:pt idx="89">
                  <c:v>45536</c:v>
                </c:pt>
                <c:pt idx="90">
                  <c:v>45566</c:v>
                </c:pt>
                <c:pt idx="91">
                  <c:v>45597</c:v>
                </c:pt>
                <c:pt idx="92">
                  <c:v>45627</c:v>
                </c:pt>
                <c:pt idx="93">
                  <c:v>45658</c:v>
                </c:pt>
                <c:pt idx="94">
                  <c:v>45689</c:v>
                </c:pt>
                <c:pt idx="95">
                  <c:v>45717</c:v>
                </c:pt>
                <c:pt idx="96">
                  <c:v>45748</c:v>
                </c:pt>
              </c:numCache>
            </c:numRef>
          </c:cat>
          <c:val>
            <c:numRef>
              <c:f>'Datos para Graficos'!$BG$73:$EY$73</c:f>
              <c:numCache>
                <c:formatCode>General</c:formatCode>
                <c:ptCount val="97"/>
                <c:pt idx="24">
                  <c:v>7.2</c:v>
                </c:pt>
                <c:pt idx="26">
                  <c:v>5.91</c:v>
                </c:pt>
                <c:pt idx="28">
                  <c:v>6.41</c:v>
                </c:pt>
                <c:pt idx="29">
                  <c:v>6.08</c:v>
                </c:pt>
                <c:pt idx="30">
                  <c:v>4.0999999999999996</c:v>
                </c:pt>
                <c:pt idx="31">
                  <c:v>3.9399999999999995</c:v>
                </c:pt>
                <c:pt idx="33">
                  <c:v>5.59</c:v>
                </c:pt>
                <c:pt idx="34">
                  <c:v>6.24</c:v>
                </c:pt>
                <c:pt idx="35">
                  <c:v>4.5999999999999996</c:v>
                </c:pt>
                <c:pt idx="36">
                  <c:v>6.84</c:v>
                </c:pt>
                <c:pt idx="37">
                  <c:v>6.99</c:v>
                </c:pt>
                <c:pt idx="38">
                  <c:v>4.66</c:v>
                </c:pt>
                <c:pt idx="47">
                  <c:v>6.02</c:v>
                </c:pt>
                <c:pt idx="49">
                  <c:v>6.87</c:v>
                </c:pt>
                <c:pt idx="50">
                  <c:v>6.09</c:v>
                </c:pt>
                <c:pt idx="51">
                  <c:v>5.16</c:v>
                </c:pt>
                <c:pt idx="52">
                  <c:v>5.6</c:v>
                </c:pt>
                <c:pt idx="53">
                  <c:v>4.5999999999999996</c:v>
                </c:pt>
                <c:pt idx="54">
                  <c:v>4.66</c:v>
                </c:pt>
                <c:pt idx="56">
                  <c:v>4.8099999999999996</c:v>
                </c:pt>
                <c:pt idx="57">
                  <c:v>5.43</c:v>
                </c:pt>
                <c:pt idx="59">
                  <c:v>5.9799999999999995</c:v>
                </c:pt>
                <c:pt idx="63">
                  <c:v>4.41</c:v>
                </c:pt>
                <c:pt idx="64">
                  <c:v>2.76</c:v>
                </c:pt>
                <c:pt idx="65">
                  <c:v>2.0300000000000002</c:v>
                </c:pt>
                <c:pt idx="66">
                  <c:v>1.99</c:v>
                </c:pt>
                <c:pt idx="67">
                  <c:v>1.8099999999999998</c:v>
                </c:pt>
                <c:pt idx="68">
                  <c:v>2.4299999999999997</c:v>
                </c:pt>
                <c:pt idx="69">
                  <c:v>3.87</c:v>
                </c:pt>
                <c:pt idx="70">
                  <c:v>4.5999999999999996</c:v>
                </c:pt>
                <c:pt idx="71">
                  <c:v>4.9799999999999995</c:v>
                </c:pt>
                <c:pt idx="72">
                  <c:v>5.87</c:v>
                </c:pt>
                <c:pt idx="73">
                  <c:v>5.9399999999999995</c:v>
                </c:pt>
                <c:pt idx="74">
                  <c:v>5.58</c:v>
                </c:pt>
                <c:pt idx="75">
                  <c:v>5.55</c:v>
                </c:pt>
                <c:pt idx="76">
                  <c:v>5.5299999999999994</c:v>
                </c:pt>
                <c:pt idx="77">
                  <c:v>5.0999999999999996</c:v>
                </c:pt>
                <c:pt idx="78">
                  <c:v>3.55</c:v>
                </c:pt>
                <c:pt idx="81">
                  <c:v>4.8099999999999996</c:v>
                </c:pt>
                <c:pt idx="82">
                  <c:v>5.49</c:v>
                </c:pt>
                <c:pt idx="83">
                  <c:v>6.13</c:v>
                </c:pt>
                <c:pt idx="84">
                  <c:v>5.93</c:v>
                </c:pt>
                <c:pt idx="85">
                  <c:v>6.1099999999999994</c:v>
                </c:pt>
                <c:pt idx="86">
                  <c:v>2.3099999999999996</c:v>
                </c:pt>
                <c:pt idx="87">
                  <c:v>2.2199999999999998</c:v>
                </c:pt>
                <c:pt idx="88">
                  <c:v>3.67</c:v>
                </c:pt>
                <c:pt idx="89">
                  <c:v>3.33</c:v>
                </c:pt>
                <c:pt idx="90">
                  <c:v>2.83</c:v>
                </c:pt>
                <c:pt idx="91">
                  <c:v>1.9600000000000002</c:v>
                </c:pt>
                <c:pt idx="92">
                  <c:v>3.37</c:v>
                </c:pt>
                <c:pt idx="93">
                  <c:v>4.76</c:v>
                </c:pt>
                <c:pt idx="94">
                  <c:v>5.41</c:v>
                </c:pt>
                <c:pt idx="95">
                  <c:v>5.96</c:v>
                </c:pt>
                <c:pt idx="96">
                  <c:v>14.62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8B-422B-AB16-444E6A613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18224"/>
        <c:axId val="1"/>
      </c:lineChart>
      <c:catAx>
        <c:axId val="67681822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4"/>
        <c:noMultiLvlLbl val="0"/>
      </c:catAx>
      <c:valAx>
        <c:axId val="1"/>
        <c:scaling>
          <c:orientation val="maxMin"/>
          <c:max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182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Playa Grande 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Graficos'!$BD$72:$BO$72</c:f>
              <c:numCache>
                <c:formatCode>General</c:formatCode>
                <c:ptCount val="12"/>
                <c:pt idx="3">
                  <c:v>4.32</c:v>
                </c:pt>
                <c:pt idx="4">
                  <c:v>3.99</c:v>
                </c:pt>
                <c:pt idx="6">
                  <c:v>3.1900000000000004</c:v>
                </c:pt>
                <c:pt idx="8">
                  <c:v>2.0300000000000002</c:v>
                </c:pt>
                <c:pt idx="9">
                  <c:v>0.48</c:v>
                </c:pt>
                <c:pt idx="10">
                  <c:v>1.46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F6-4DA5-99C3-551819E3B8B3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Graficos'!$BP$72:$CA$72</c:f>
              <c:numCache>
                <c:formatCode>General</c:formatCode>
                <c:ptCount val="12"/>
                <c:pt idx="0">
                  <c:v>3.25</c:v>
                </c:pt>
                <c:pt idx="1">
                  <c:v>3.7199999999999998</c:v>
                </c:pt>
                <c:pt idx="2">
                  <c:v>4.04</c:v>
                </c:pt>
                <c:pt idx="3">
                  <c:v>4.3899999999999997</c:v>
                </c:pt>
                <c:pt idx="4">
                  <c:v>4.29</c:v>
                </c:pt>
                <c:pt idx="5">
                  <c:v>3.96</c:v>
                </c:pt>
                <c:pt idx="6">
                  <c:v>4.09</c:v>
                </c:pt>
                <c:pt idx="7">
                  <c:v>4.0599999999999996</c:v>
                </c:pt>
                <c:pt idx="8">
                  <c:v>3.96</c:v>
                </c:pt>
                <c:pt idx="9">
                  <c:v>1.78</c:v>
                </c:pt>
                <c:pt idx="10">
                  <c:v>1.9200000000000002</c:v>
                </c:pt>
                <c:pt idx="11">
                  <c:v>2.9800000000000004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F6-4DA5-99C3-551819E3B8B3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Graficos'!$CB$72:$CM$72</c:f>
              <c:numCache>
                <c:formatCode>General</c:formatCode>
                <c:ptCount val="12"/>
                <c:pt idx="0">
                  <c:v>3.8899999999999997</c:v>
                </c:pt>
                <c:pt idx="1">
                  <c:v>4.96</c:v>
                </c:pt>
                <c:pt idx="2">
                  <c:v>4.58</c:v>
                </c:pt>
                <c:pt idx="11">
                  <c:v>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F6-4DA5-99C3-551819E3B8B3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Graficos'!$CN$72:$CY$72</c:f>
              <c:numCache>
                <c:formatCode>General</c:formatCode>
                <c:ptCount val="12"/>
                <c:pt idx="6">
                  <c:v>4.18</c:v>
                </c:pt>
                <c:pt idx="7">
                  <c:v>3.7199999999999998</c:v>
                </c:pt>
                <c:pt idx="8">
                  <c:v>1.5899999999999983</c:v>
                </c:pt>
                <c:pt idx="9">
                  <c:v>0.69000000000000006</c:v>
                </c:pt>
                <c:pt idx="10">
                  <c:v>0.24</c:v>
                </c:pt>
                <c:pt idx="11">
                  <c:v>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F6-4DA5-99C3-551819E3B8B3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Graficos'!$CZ$72:$DK$72</c:f>
              <c:numCache>
                <c:formatCode>General</c:formatCode>
                <c:ptCount val="12"/>
                <c:pt idx="0">
                  <c:v>2.9000000000000004</c:v>
                </c:pt>
                <c:pt idx="1">
                  <c:v>3.6900000000000004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0F6-4DA5-99C3-551819E3B8B3}"/>
            </c:ext>
          </c:extLst>
        </c:ser>
        <c:ser>
          <c:idx val="3"/>
          <c:order val="5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Graficos'!$DL$72:$DW$72</c:f>
              <c:numCache>
                <c:formatCode>General</c:formatCode>
                <c:ptCount val="12"/>
                <c:pt idx="1">
                  <c:v>5.6</c:v>
                </c:pt>
                <c:pt idx="3">
                  <c:v>4.54</c:v>
                </c:pt>
                <c:pt idx="4">
                  <c:v>3.8599999999999994</c:v>
                </c:pt>
                <c:pt idx="5">
                  <c:v>3.34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DC-4F06-B7EF-9D1B60436214}"/>
            </c:ext>
          </c:extLst>
        </c:ser>
        <c:ser>
          <c:idx val="6"/>
          <c:order val="6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Graficos'!$DX$72:$EI$72</c:f>
              <c:numCache>
                <c:formatCode>General</c:formatCode>
                <c:ptCount val="12"/>
                <c:pt idx="10">
                  <c:v>2.2000000000000002</c:v>
                </c:pt>
                <c:pt idx="11">
                  <c:v>3.26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E9-4065-8A37-AA465912BEAD}"/>
            </c:ext>
          </c:extLst>
        </c:ser>
        <c:ser>
          <c:idx val="7"/>
          <c:order val="7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Graficos'!$EJ$72:$EU$72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E9-4065-8A37-AA465912BEAD}"/>
            </c:ext>
          </c:extLst>
        </c:ser>
        <c:ser>
          <c:idx val="8"/>
          <c:order val="8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Graficos'!$EV$72:$FG$72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E9-4065-8A37-AA465912B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09072"/>
        <c:axId val="1"/>
      </c:lineChart>
      <c:catAx>
        <c:axId val="67680907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090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39446439437284869"/>
          <c:w val="0.13094488188976378"/>
          <c:h val="0.6055356056271512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Playa Grande 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rgbClr val="BE4B48"/>
              </a:solidFill>
            </a:ln>
          </c:spPr>
          <c:marker>
            <c:symbol val="circle"/>
            <c:size val="5"/>
            <c:spPr>
              <a:solidFill>
                <a:srgbClr val="BE4B48"/>
              </a:solidFill>
              <a:ln>
                <a:solidFill>
                  <a:srgbClr val="BE4B48"/>
                </a:solidFill>
              </a:ln>
            </c:spPr>
          </c:marker>
          <c:cat>
            <c:numRef>
              <c:f>'Datos para Graficos'!$BG$2:$EY$2</c:f>
              <c:numCache>
                <c:formatCode>mmm\-yy</c:formatCode>
                <c:ptCount val="97"/>
                <c:pt idx="0">
                  <c:v>42826</c:v>
                </c:pt>
                <c:pt idx="1">
                  <c:v>42856</c:v>
                </c:pt>
                <c:pt idx="2">
                  <c:v>42887</c:v>
                </c:pt>
                <c:pt idx="3">
                  <c:v>42917</c:v>
                </c:pt>
                <c:pt idx="4">
                  <c:v>42948</c:v>
                </c:pt>
                <c:pt idx="5">
                  <c:v>42979</c:v>
                </c:pt>
                <c:pt idx="6">
                  <c:v>43009</c:v>
                </c:pt>
                <c:pt idx="7">
                  <c:v>43040</c:v>
                </c:pt>
                <c:pt idx="8">
                  <c:v>43070</c:v>
                </c:pt>
                <c:pt idx="9">
                  <c:v>43101</c:v>
                </c:pt>
                <c:pt idx="10">
                  <c:v>43132</c:v>
                </c:pt>
                <c:pt idx="11">
                  <c:v>43160</c:v>
                </c:pt>
                <c:pt idx="12">
                  <c:v>43191</c:v>
                </c:pt>
                <c:pt idx="13">
                  <c:v>43221</c:v>
                </c:pt>
                <c:pt idx="14">
                  <c:v>43252</c:v>
                </c:pt>
                <c:pt idx="15">
                  <c:v>43282</c:v>
                </c:pt>
                <c:pt idx="16">
                  <c:v>43313</c:v>
                </c:pt>
                <c:pt idx="17">
                  <c:v>43344</c:v>
                </c:pt>
                <c:pt idx="18">
                  <c:v>43374</c:v>
                </c:pt>
                <c:pt idx="19">
                  <c:v>43405</c:v>
                </c:pt>
                <c:pt idx="20">
                  <c:v>43435</c:v>
                </c:pt>
                <c:pt idx="21">
                  <c:v>43466</c:v>
                </c:pt>
                <c:pt idx="22">
                  <c:v>43497</c:v>
                </c:pt>
                <c:pt idx="23">
                  <c:v>43525</c:v>
                </c:pt>
                <c:pt idx="24">
                  <c:v>43556</c:v>
                </c:pt>
                <c:pt idx="25">
                  <c:v>43586</c:v>
                </c:pt>
                <c:pt idx="26">
                  <c:v>43617</c:v>
                </c:pt>
                <c:pt idx="27">
                  <c:v>43647</c:v>
                </c:pt>
                <c:pt idx="28">
                  <c:v>43678</c:v>
                </c:pt>
                <c:pt idx="29">
                  <c:v>43709</c:v>
                </c:pt>
                <c:pt idx="30">
                  <c:v>43739</c:v>
                </c:pt>
                <c:pt idx="31">
                  <c:v>43770</c:v>
                </c:pt>
                <c:pt idx="32">
                  <c:v>43800</c:v>
                </c:pt>
                <c:pt idx="33">
                  <c:v>43831</c:v>
                </c:pt>
                <c:pt idx="34">
                  <c:v>43862</c:v>
                </c:pt>
                <c:pt idx="35">
                  <c:v>43891</c:v>
                </c:pt>
                <c:pt idx="36">
                  <c:v>43922</c:v>
                </c:pt>
                <c:pt idx="37">
                  <c:v>43952</c:v>
                </c:pt>
                <c:pt idx="38">
                  <c:v>43983</c:v>
                </c:pt>
                <c:pt idx="39">
                  <c:v>44013</c:v>
                </c:pt>
                <c:pt idx="40">
                  <c:v>44044</c:v>
                </c:pt>
                <c:pt idx="41">
                  <c:v>44075</c:v>
                </c:pt>
                <c:pt idx="42">
                  <c:v>44105</c:v>
                </c:pt>
                <c:pt idx="43">
                  <c:v>44136</c:v>
                </c:pt>
                <c:pt idx="44">
                  <c:v>44166</c:v>
                </c:pt>
                <c:pt idx="45">
                  <c:v>44197</c:v>
                </c:pt>
                <c:pt idx="46">
                  <c:v>44228</c:v>
                </c:pt>
                <c:pt idx="47">
                  <c:v>44256</c:v>
                </c:pt>
                <c:pt idx="48">
                  <c:v>44287</c:v>
                </c:pt>
                <c:pt idx="49">
                  <c:v>44317</c:v>
                </c:pt>
                <c:pt idx="50">
                  <c:v>44348</c:v>
                </c:pt>
                <c:pt idx="51">
                  <c:v>44378</c:v>
                </c:pt>
                <c:pt idx="52">
                  <c:v>44409</c:v>
                </c:pt>
                <c:pt idx="53">
                  <c:v>44440</c:v>
                </c:pt>
                <c:pt idx="54">
                  <c:v>44470</c:v>
                </c:pt>
                <c:pt idx="55">
                  <c:v>44501</c:v>
                </c:pt>
                <c:pt idx="56">
                  <c:v>44531</c:v>
                </c:pt>
                <c:pt idx="57">
                  <c:v>44562</c:v>
                </c:pt>
                <c:pt idx="58">
                  <c:v>44593</c:v>
                </c:pt>
                <c:pt idx="59">
                  <c:v>44621</c:v>
                </c:pt>
                <c:pt idx="60">
                  <c:v>44652</c:v>
                </c:pt>
                <c:pt idx="61">
                  <c:v>44682</c:v>
                </c:pt>
                <c:pt idx="62">
                  <c:v>44713</c:v>
                </c:pt>
                <c:pt idx="63">
                  <c:v>44743</c:v>
                </c:pt>
                <c:pt idx="64">
                  <c:v>44774</c:v>
                </c:pt>
                <c:pt idx="65">
                  <c:v>44805</c:v>
                </c:pt>
                <c:pt idx="66">
                  <c:v>44835</c:v>
                </c:pt>
                <c:pt idx="67">
                  <c:v>44866</c:v>
                </c:pt>
                <c:pt idx="68">
                  <c:v>44896</c:v>
                </c:pt>
                <c:pt idx="69">
                  <c:v>44927</c:v>
                </c:pt>
                <c:pt idx="70">
                  <c:v>44958</c:v>
                </c:pt>
                <c:pt idx="71">
                  <c:v>44986</c:v>
                </c:pt>
                <c:pt idx="72">
                  <c:v>45017</c:v>
                </c:pt>
                <c:pt idx="73">
                  <c:v>45047</c:v>
                </c:pt>
                <c:pt idx="74">
                  <c:v>45078</c:v>
                </c:pt>
                <c:pt idx="75">
                  <c:v>45108</c:v>
                </c:pt>
                <c:pt idx="76">
                  <c:v>45139</c:v>
                </c:pt>
                <c:pt idx="77">
                  <c:v>45170</c:v>
                </c:pt>
                <c:pt idx="78">
                  <c:v>45200</c:v>
                </c:pt>
                <c:pt idx="79">
                  <c:v>45231</c:v>
                </c:pt>
                <c:pt idx="80">
                  <c:v>45261</c:v>
                </c:pt>
                <c:pt idx="81">
                  <c:v>45292</c:v>
                </c:pt>
                <c:pt idx="82">
                  <c:v>45323</c:v>
                </c:pt>
                <c:pt idx="83">
                  <c:v>45352</c:v>
                </c:pt>
                <c:pt idx="84">
                  <c:v>45383</c:v>
                </c:pt>
                <c:pt idx="85">
                  <c:v>45413</c:v>
                </c:pt>
                <c:pt idx="86">
                  <c:v>45444</c:v>
                </c:pt>
                <c:pt idx="87">
                  <c:v>45474</c:v>
                </c:pt>
                <c:pt idx="88">
                  <c:v>45505</c:v>
                </c:pt>
                <c:pt idx="89">
                  <c:v>45536</c:v>
                </c:pt>
                <c:pt idx="90">
                  <c:v>45566</c:v>
                </c:pt>
                <c:pt idx="91">
                  <c:v>45597</c:v>
                </c:pt>
                <c:pt idx="92">
                  <c:v>45627</c:v>
                </c:pt>
                <c:pt idx="93">
                  <c:v>45658</c:v>
                </c:pt>
                <c:pt idx="94">
                  <c:v>45689</c:v>
                </c:pt>
                <c:pt idx="95">
                  <c:v>45717</c:v>
                </c:pt>
                <c:pt idx="96">
                  <c:v>45748</c:v>
                </c:pt>
              </c:numCache>
            </c:numRef>
          </c:cat>
          <c:val>
            <c:numRef>
              <c:f>'Datos para Graficos'!$BG$74:$EY$74</c:f>
              <c:numCache>
                <c:formatCode>General</c:formatCode>
                <c:ptCount val="97"/>
                <c:pt idx="0">
                  <c:v>7.4</c:v>
                </c:pt>
                <c:pt idx="1">
                  <c:v>7.4</c:v>
                </c:pt>
                <c:pt idx="3">
                  <c:v>4.16</c:v>
                </c:pt>
                <c:pt idx="4">
                  <c:v>3.47</c:v>
                </c:pt>
                <c:pt idx="6">
                  <c:v>1.08</c:v>
                </c:pt>
                <c:pt idx="7">
                  <c:v>0.7</c:v>
                </c:pt>
                <c:pt idx="8">
                  <c:v>1.58</c:v>
                </c:pt>
                <c:pt idx="9">
                  <c:v>4.13</c:v>
                </c:pt>
                <c:pt idx="14">
                  <c:v>7.12</c:v>
                </c:pt>
                <c:pt idx="15">
                  <c:v>11.99</c:v>
                </c:pt>
                <c:pt idx="18">
                  <c:v>0.85000000000000009</c:v>
                </c:pt>
                <c:pt idx="19">
                  <c:v>1.47</c:v>
                </c:pt>
                <c:pt idx="22">
                  <c:v>6.84</c:v>
                </c:pt>
                <c:pt idx="25">
                  <c:v>9.59</c:v>
                </c:pt>
                <c:pt idx="27">
                  <c:v>5.0199999999999996</c:v>
                </c:pt>
                <c:pt idx="28">
                  <c:v>9.61</c:v>
                </c:pt>
                <c:pt idx="29">
                  <c:v>9</c:v>
                </c:pt>
                <c:pt idx="30">
                  <c:v>1.06</c:v>
                </c:pt>
                <c:pt idx="32">
                  <c:v>3.36</c:v>
                </c:pt>
                <c:pt idx="33">
                  <c:v>4.5</c:v>
                </c:pt>
                <c:pt idx="35">
                  <c:v>6.44</c:v>
                </c:pt>
                <c:pt idx="36">
                  <c:v>8.27</c:v>
                </c:pt>
                <c:pt idx="38">
                  <c:v>6.4</c:v>
                </c:pt>
                <c:pt idx="39">
                  <c:v>6.27</c:v>
                </c:pt>
                <c:pt idx="40">
                  <c:v>4.7</c:v>
                </c:pt>
                <c:pt idx="41">
                  <c:v>1.4200000000000017</c:v>
                </c:pt>
                <c:pt idx="43">
                  <c:v>0.31999999999999995</c:v>
                </c:pt>
                <c:pt idx="45">
                  <c:v>2.6</c:v>
                </c:pt>
                <c:pt idx="47">
                  <c:v>5.07</c:v>
                </c:pt>
                <c:pt idx="48">
                  <c:v>5.88</c:v>
                </c:pt>
                <c:pt idx="49">
                  <c:v>6.79</c:v>
                </c:pt>
                <c:pt idx="50">
                  <c:v>8.6300000000000008</c:v>
                </c:pt>
                <c:pt idx="51">
                  <c:v>7.6999999999999993</c:v>
                </c:pt>
                <c:pt idx="52">
                  <c:v>5.8</c:v>
                </c:pt>
                <c:pt idx="53">
                  <c:v>1.22</c:v>
                </c:pt>
                <c:pt idx="54">
                  <c:v>0.52</c:v>
                </c:pt>
                <c:pt idx="56">
                  <c:v>2.7</c:v>
                </c:pt>
                <c:pt idx="58">
                  <c:v>6.16</c:v>
                </c:pt>
                <c:pt idx="59">
                  <c:v>7.24</c:v>
                </c:pt>
                <c:pt idx="60">
                  <c:v>8.7200000000000006</c:v>
                </c:pt>
                <c:pt idx="62">
                  <c:v>3.4</c:v>
                </c:pt>
                <c:pt idx="63">
                  <c:v>0.76</c:v>
                </c:pt>
                <c:pt idx="64">
                  <c:v>0.42000000000000004</c:v>
                </c:pt>
                <c:pt idx="65">
                  <c:v>0.28000000000000003</c:v>
                </c:pt>
                <c:pt idx="66">
                  <c:v>0.36</c:v>
                </c:pt>
                <c:pt idx="67">
                  <c:v>0.97</c:v>
                </c:pt>
                <c:pt idx="68">
                  <c:v>0.25</c:v>
                </c:pt>
                <c:pt idx="74">
                  <c:v>8.26</c:v>
                </c:pt>
                <c:pt idx="79">
                  <c:v>0.53</c:v>
                </c:pt>
                <c:pt idx="80">
                  <c:v>5.17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D-4157-8E38-4FEA938DF48C}"/>
            </c:ext>
          </c:extLst>
        </c:ser>
        <c:ser>
          <c:idx val="1"/>
          <c:order val="1"/>
          <c:spPr>
            <a:ln>
              <a:solidFill>
                <a:srgbClr val="4A7EBB"/>
              </a:solidFill>
            </a:ln>
          </c:spPr>
          <c:marker>
            <c:symbol val="circle"/>
            <c:size val="5"/>
            <c:spPr>
              <a:solidFill>
                <a:srgbClr val="4A7EBB"/>
              </a:solidFill>
              <a:ln>
                <a:solidFill>
                  <a:srgbClr val="4A7EBB"/>
                </a:solidFill>
              </a:ln>
            </c:spPr>
          </c:marker>
          <c:cat>
            <c:numRef>
              <c:f>'Datos para Graficos'!$BG$2:$EY$2</c:f>
              <c:numCache>
                <c:formatCode>mmm\-yy</c:formatCode>
                <c:ptCount val="97"/>
                <c:pt idx="0">
                  <c:v>42826</c:v>
                </c:pt>
                <c:pt idx="1">
                  <c:v>42856</c:v>
                </c:pt>
                <c:pt idx="2">
                  <c:v>42887</c:v>
                </c:pt>
                <c:pt idx="3">
                  <c:v>42917</c:v>
                </c:pt>
                <c:pt idx="4">
                  <c:v>42948</c:v>
                </c:pt>
                <c:pt idx="5">
                  <c:v>42979</c:v>
                </c:pt>
                <c:pt idx="6">
                  <c:v>43009</c:v>
                </c:pt>
                <c:pt idx="7">
                  <c:v>43040</c:v>
                </c:pt>
                <c:pt idx="8">
                  <c:v>43070</c:v>
                </c:pt>
                <c:pt idx="9">
                  <c:v>43101</c:v>
                </c:pt>
                <c:pt idx="10">
                  <c:v>43132</c:v>
                </c:pt>
                <c:pt idx="11">
                  <c:v>43160</c:v>
                </c:pt>
                <c:pt idx="12">
                  <c:v>43191</c:v>
                </c:pt>
                <c:pt idx="13">
                  <c:v>43221</c:v>
                </c:pt>
                <c:pt idx="14">
                  <c:v>43252</c:v>
                </c:pt>
                <c:pt idx="15">
                  <c:v>43282</c:v>
                </c:pt>
                <c:pt idx="16">
                  <c:v>43313</c:v>
                </c:pt>
                <c:pt idx="17">
                  <c:v>43344</c:v>
                </c:pt>
                <c:pt idx="18">
                  <c:v>43374</c:v>
                </c:pt>
                <c:pt idx="19">
                  <c:v>43405</c:v>
                </c:pt>
                <c:pt idx="20">
                  <c:v>43435</c:v>
                </c:pt>
                <c:pt idx="21">
                  <c:v>43466</c:v>
                </c:pt>
                <c:pt idx="22">
                  <c:v>43497</c:v>
                </c:pt>
                <c:pt idx="23">
                  <c:v>43525</c:v>
                </c:pt>
                <c:pt idx="24">
                  <c:v>43556</c:v>
                </c:pt>
                <c:pt idx="25">
                  <c:v>43586</c:v>
                </c:pt>
                <c:pt idx="26">
                  <c:v>43617</c:v>
                </c:pt>
                <c:pt idx="27">
                  <c:v>43647</c:v>
                </c:pt>
                <c:pt idx="28">
                  <c:v>43678</c:v>
                </c:pt>
                <c:pt idx="29">
                  <c:v>43709</c:v>
                </c:pt>
                <c:pt idx="30">
                  <c:v>43739</c:v>
                </c:pt>
                <c:pt idx="31">
                  <c:v>43770</c:v>
                </c:pt>
                <c:pt idx="32">
                  <c:v>43800</c:v>
                </c:pt>
                <c:pt idx="33">
                  <c:v>43831</c:v>
                </c:pt>
                <c:pt idx="34">
                  <c:v>43862</c:v>
                </c:pt>
                <c:pt idx="35">
                  <c:v>43891</c:v>
                </c:pt>
                <c:pt idx="36">
                  <c:v>43922</c:v>
                </c:pt>
                <c:pt idx="37">
                  <c:v>43952</c:v>
                </c:pt>
                <c:pt idx="38">
                  <c:v>43983</c:v>
                </c:pt>
                <c:pt idx="39">
                  <c:v>44013</c:v>
                </c:pt>
                <c:pt idx="40">
                  <c:v>44044</c:v>
                </c:pt>
                <c:pt idx="41">
                  <c:v>44075</c:v>
                </c:pt>
                <c:pt idx="42">
                  <c:v>44105</c:v>
                </c:pt>
                <c:pt idx="43">
                  <c:v>44136</c:v>
                </c:pt>
                <c:pt idx="44">
                  <c:v>44166</c:v>
                </c:pt>
                <c:pt idx="45">
                  <c:v>44197</c:v>
                </c:pt>
                <c:pt idx="46">
                  <c:v>44228</c:v>
                </c:pt>
                <c:pt idx="47">
                  <c:v>44256</c:v>
                </c:pt>
                <c:pt idx="48">
                  <c:v>44287</c:v>
                </c:pt>
                <c:pt idx="49">
                  <c:v>44317</c:v>
                </c:pt>
                <c:pt idx="50">
                  <c:v>44348</c:v>
                </c:pt>
                <c:pt idx="51">
                  <c:v>44378</c:v>
                </c:pt>
                <c:pt idx="52">
                  <c:v>44409</c:v>
                </c:pt>
                <c:pt idx="53">
                  <c:v>44440</c:v>
                </c:pt>
                <c:pt idx="54">
                  <c:v>44470</c:v>
                </c:pt>
                <c:pt idx="55">
                  <c:v>44501</c:v>
                </c:pt>
                <c:pt idx="56">
                  <c:v>44531</c:v>
                </c:pt>
                <c:pt idx="57">
                  <c:v>44562</c:v>
                </c:pt>
                <c:pt idx="58">
                  <c:v>44593</c:v>
                </c:pt>
                <c:pt idx="59">
                  <c:v>44621</c:v>
                </c:pt>
                <c:pt idx="60">
                  <c:v>44652</c:v>
                </c:pt>
                <c:pt idx="61">
                  <c:v>44682</c:v>
                </c:pt>
                <c:pt idx="62">
                  <c:v>44713</c:v>
                </c:pt>
                <c:pt idx="63">
                  <c:v>44743</c:v>
                </c:pt>
                <c:pt idx="64">
                  <c:v>44774</c:v>
                </c:pt>
                <c:pt idx="65">
                  <c:v>44805</c:v>
                </c:pt>
                <c:pt idx="66">
                  <c:v>44835</c:v>
                </c:pt>
                <c:pt idx="67">
                  <c:v>44866</c:v>
                </c:pt>
                <c:pt idx="68">
                  <c:v>44896</c:v>
                </c:pt>
                <c:pt idx="69">
                  <c:v>44927</c:v>
                </c:pt>
                <c:pt idx="70">
                  <c:v>44958</c:v>
                </c:pt>
                <c:pt idx="71">
                  <c:v>44986</c:v>
                </c:pt>
                <c:pt idx="72">
                  <c:v>45017</c:v>
                </c:pt>
                <c:pt idx="73">
                  <c:v>45047</c:v>
                </c:pt>
                <c:pt idx="74">
                  <c:v>45078</c:v>
                </c:pt>
                <c:pt idx="75">
                  <c:v>45108</c:v>
                </c:pt>
                <c:pt idx="76">
                  <c:v>45139</c:v>
                </c:pt>
                <c:pt idx="77">
                  <c:v>45170</c:v>
                </c:pt>
                <c:pt idx="78">
                  <c:v>45200</c:v>
                </c:pt>
                <c:pt idx="79">
                  <c:v>45231</c:v>
                </c:pt>
                <c:pt idx="80">
                  <c:v>45261</c:v>
                </c:pt>
                <c:pt idx="81">
                  <c:v>45292</c:v>
                </c:pt>
                <c:pt idx="82">
                  <c:v>45323</c:v>
                </c:pt>
                <c:pt idx="83">
                  <c:v>45352</c:v>
                </c:pt>
                <c:pt idx="84">
                  <c:v>45383</c:v>
                </c:pt>
                <c:pt idx="85">
                  <c:v>45413</c:v>
                </c:pt>
                <c:pt idx="86">
                  <c:v>45444</c:v>
                </c:pt>
                <c:pt idx="87">
                  <c:v>45474</c:v>
                </c:pt>
                <c:pt idx="88">
                  <c:v>45505</c:v>
                </c:pt>
                <c:pt idx="89">
                  <c:v>45536</c:v>
                </c:pt>
                <c:pt idx="90">
                  <c:v>45566</c:v>
                </c:pt>
                <c:pt idx="91">
                  <c:v>45597</c:v>
                </c:pt>
                <c:pt idx="92">
                  <c:v>45627</c:v>
                </c:pt>
                <c:pt idx="93">
                  <c:v>45658</c:v>
                </c:pt>
                <c:pt idx="94">
                  <c:v>45689</c:v>
                </c:pt>
                <c:pt idx="95">
                  <c:v>45717</c:v>
                </c:pt>
                <c:pt idx="96">
                  <c:v>45748</c:v>
                </c:pt>
              </c:numCache>
            </c:numRef>
          </c:cat>
          <c:val>
            <c:numRef>
              <c:f>'Datos para Graficos'!$BG$75:$EY$75</c:f>
              <c:numCache>
                <c:formatCode>General</c:formatCode>
                <c:ptCount val="97"/>
                <c:pt idx="5">
                  <c:v>1.28</c:v>
                </c:pt>
                <c:pt idx="10">
                  <c:v>6.73</c:v>
                </c:pt>
                <c:pt idx="11">
                  <c:v>8.35</c:v>
                </c:pt>
                <c:pt idx="12">
                  <c:v>11.44</c:v>
                </c:pt>
                <c:pt idx="13">
                  <c:v>15.46</c:v>
                </c:pt>
                <c:pt idx="16">
                  <c:v>12.97</c:v>
                </c:pt>
                <c:pt idx="17">
                  <c:v>18.13</c:v>
                </c:pt>
                <c:pt idx="20">
                  <c:v>3.9699999999999998</c:v>
                </c:pt>
                <c:pt idx="21">
                  <c:v>7.03</c:v>
                </c:pt>
                <c:pt idx="23">
                  <c:v>18.14</c:v>
                </c:pt>
                <c:pt idx="24">
                  <c:v>18.22</c:v>
                </c:pt>
                <c:pt idx="26">
                  <c:v>13.84</c:v>
                </c:pt>
                <c:pt idx="31">
                  <c:v>2.15</c:v>
                </c:pt>
                <c:pt idx="37">
                  <c:v>18.28</c:v>
                </c:pt>
                <c:pt idx="46">
                  <c:v>4.1500000000000004</c:v>
                </c:pt>
                <c:pt idx="55">
                  <c:v>2.23</c:v>
                </c:pt>
                <c:pt idx="61">
                  <c:v>10.45</c:v>
                </c:pt>
                <c:pt idx="69">
                  <c:v>3.92</c:v>
                </c:pt>
                <c:pt idx="70">
                  <c:v>3.07</c:v>
                </c:pt>
                <c:pt idx="71">
                  <c:v>6.39</c:v>
                </c:pt>
                <c:pt idx="72">
                  <c:v>9.1</c:v>
                </c:pt>
                <c:pt idx="73">
                  <c:v>15.98</c:v>
                </c:pt>
                <c:pt idx="75">
                  <c:v>17.25</c:v>
                </c:pt>
                <c:pt idx="76">
                  <c:v>11.74</c:v>
                </c:pt>
                <c:pt idx="77">
                  <c:v>8.07</c:v>
                </c:pt>
                <c:pt idx="78">
                  <c:v>1.5299999999999998</c:v>
                </c:pt>
                <c:pt idx="81">
                  <c:v>5.0599999999999996</c:v>
                </c:pt>
                <c:pt idx="82">
                  <c:v>6.87</c:v>
                </c:pt>
                <c:pt idx="83">
                  <c:v>8.75</c:v>
                </c:pt>
                <c:pt idx="84">
                  <c:v>13.14</c:v>
                </c:pt>
                <c:pt idx="85">
                  <c:v>14.07</c:v>
                </c:pt>
                <c:pt idx="86">
                  <c:v>2.2000000000000002</c:v>
                </c:pt>
                <c:pt idx="87">
                  <c:v>2.37</c:v>
                </c:pt>
                <c:pt idx="88">
                  <c:v>1.27</c:v>
                </c:pt>
                <c:pt idx="89">
                  <c:v>1.07</c:v>
                </c:pt>
                <c:pt idx="90">
                  <c:v>1.63</c:v>
                </c:pt>
                <c:pt idx="91">
                  <c:v>2.6</c:v>
                </c:pt>
                <c:pt idx="92">
                  <c:v>4.3</c:v>
                </c:pt>
                <c:pt idx="93">
                  <c:v>4.09</c:v>
                </c:pt>
                <c:pt idx="94">
                  <c:v>7.43</c:v>
                </c:pt>
                <c:pt idx="95">
                  <c:v>7.24</c:v>
                </c:pt>
                <c:pt idx="96">
                  <c:v>8.5399999999999991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D-4157-8E38-4FEA938DF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1136"/>
        <c:axId val="1"/>
      </c:lineChart>
      <c:catAx>
        <c:axId val="67682113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4"/>
        <c:noMultiLvlLbl val="0"/>
      </c:catAx>
      <c:valAx>
        <c:axId val="1"/>
        <c:scaling>
          <c:orientation val="maxMin"/>
          <c:max val="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11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Playa Grande 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Graficos'!$BD$74:$BO$74</c:f>
              <c:numCache>
                <c:formatCode>General</c:formatCode>
                <c:ptCount val="12"/>
                <c:pt idx="3">
                  <c:v>7.4</c:v>
                </c:pt>
                <c:pt idx="4">
                  <c:v>7.4</c:v>
                </c:pt>
                <c:pt idx="6">
                  <c:v>4.16</c:v>
                </c:pt>
                <c:pt idx="7">
                  <c:v>3.47</c:v>
                </c:pt>
                <c:pt idx="9">
                  <c:v>1.08</c:v>
                </c:pt>
                <c:pt idx="10">
                  <c:v>0.7</c:v>
                </c:pt>
                <c:pt idx="11">
                  <c:v>1.58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F1-415B-AAF2-CA3937E9134D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Graficos'!$BP$74:$CA$74</c:f>
              <c:numCache>
                <c:formatCode>General</c:formatCode>
                <c:ptCount val="12"/>
                <c:pt idx="0">
                  <c:v>4.13</c:v>
                </c:pt>
                <c:pt idx="5">
                  <c:v>7.12</c:v>
                </c:pt>
                <c:pt idx="6">
                  <c:v>11.99</c:v>
                </c:pt>
                <c:pt idx="9">
                  <c:v>0.85000000000000009</c:v>
                </c:pt>
                <c:pt idx="10">
                  <c:v>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F1-415B-AAF2-CA3937E9134D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Graficos'!$CB$74:$CM$74</c:f>
              <c:numCache>
                <c:formatCode>General</c:formatCode>
                <c:ptCount val="12"/>
                <c:pt idx="1">
                  <c:v>6.84</c:v>
                </c:pt>
                <c:pt idx="4">
                  <c:v>9.59</c:v>
                </c:pt>
                <c:pt idx="6">
                  <c:v>5.0199999999999996</c:v>
                </c:pt>
                <c:pt idx="7">
                  <c:v>9.61</c:v>
                </c:pt>
                <c:pt idx="8">
                  <c:v>9</c:v>
                </c:pt>
                <c:pt idx="9">
                  <c:v>1.06</c:v>
                </c:pt>
                <c:pt idx="11">
                  <c:v>3.36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F1-415B-AAF2-CA3937E9134D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Graficos'!$CN$74:$CY$74</c:f>
              <c:numCache>
                <c:formatCode>General</c:formatCode>
                <c:ptCount val="12"/>
                <c:pt idx="0">
                  <c:v>4.5</c:v>
                </c:pt>
                <c:pt idx="2">
                  <c:v>6.44</c:v>
                </c:pt>
                <c:pt idx="3">
                  <c:v>8.27</c:v>
                </c:pt>
                <c:pt idx="5">
                  <c:v>6.4</c:v>
                </c:pt>
                <c:pt idx="6">
                  <c:v>6.27</c:v>
                </c:pt>
                <c:pt idx="7">
                  <c:v>4.7</c:v>
                </c:pt>
                <c:pt idx="8">
                  <c:v>1.4200000000000017</c:v>
                </c:pt>
                <c:pt idx="10">
                  <c:v>0.31999999999999995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F1-415B-AAF2-CA3937E9134D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Graficos'!$CZ$74:$DK$74</c:f>
              <c:numCache>
                <c:formatCode>General</c:formatCode>
                <c:ptCount val="12"/>
                <c:pt idx="0">
                  <c:v>2.6</c:v>
                </c:pt>
                <c:pt idx="2">
                  <c:v>5.07</c:v>
                </c:pt>
                <c:pt idx="3">
                  <c:v>5.88</c:v>
                </c:pt>
                <c:pt idx="4">
                  <c:v>6.79</c:v>
                </c:pt>
                <c:pt idx="5">
                  <c:v>8.6300000000000008</c:v>
                </c:pt>
                <c:pt idx="6">
                  <c:v>7.6999999999999993</c:v>
                </c:pt>
                <c:pt idx="7">
                  <c:v>5.8</c:v>
                </c:pt>
                <c:pt idx="8">
                  <c:v>1.22</c:v>
                </c:pt>
                <c:pt idx="9">
                  <c:v>0.52</c:v>
                </c:pt>
                <c:pt idx="11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DF1-415B-AAF2-CA3937E9134D}"/>
            </c:ext>
          </c:extLst>
        </c:ser>
        <c:ser>
          <c:idx val="3"/>
          <c:order val="5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Graficos'!$DL$74:$DW$74</c:f>
              <c:numCache>
                <c:formatCode>General</c:formatCode>
                <c:ptCount val="12"/>
                <c:pt idx="1">
                  <c:v>6.16</c:v>
                </c:pt>
                <c:pt idx="2">
                  <c:v>7.24</c:v>
                </c:pt>
                <c:pt idx="3">
                  <c:v>8.7200000000000006</c:v>
                </c:pt>
                <c:pt idx="5">
                  <c:v>3.4</c:v>
                </c:pt>
                <c:pt idx="6">
                  <c:v>0.76</c:v>
                </c:pt>
                <c:pt idx="7">
                  <c:v>0.42000000000000004</c:v>
                </c:pt>
                <c:pt idx="8">
                  <c:v>0.28000000000000003</c:v>
                </c:pt>
                <c:pt idx="9">
                  <c:v>0.36</c:v>
                </c:pt>
                <c:pt idx="10">
                  <c:v>0.97</c:v>
                </c:pt>
                <c:pt idx="11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6A-4922-B140-74DA067AF43D}"/>
            </c:ext>
          </c:extLst>
        </c:ser>
        <c:ser>
          <c:idx val="6"/>
          <c:order val="6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Graficos'!$DX$74:$EI$74</c:f>
              <c:numCache>
                <c:formatCode>General</c:formatCode>
                <c:ptCount val="12"/>
                <c:pt idx="5">
                  <c:v>8.26</c:v>
                </c:pt>
                <c:pt idx="10">
                  <c:v>0.53</c:v>
                </c:pt>
                <c:pt idx="11">
                  <c:v>5.17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7A-4348-BBF5-EA0A05DC785F}"/>
            </c:ext>
          </c:extLst>
        </c:ser>
        <c:ser>
          <c:idx val="7"/>
          <c:order val="7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Graficos'!$EJ$74:$EU$74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7A-4348-BBF5-EA0A05DC785F}"/>
            </c:ext>
          </c:extLst>
        </c:ser>
        <c:ser>
          <c:idx val="8"/>
          <c:order val="8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Graficos'!$EV$74:$FG$74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7A-4348-BBF5-EA0A05DC7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2800"/>
        <c:axId val="1"/>
      </c:lineChart>
      <c:catAx>
        <c:axId val="67682280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2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0.39446439437284869"/>
          <c:w val="0.13094488188976378"/>
          <c:h val="0.6055356056271512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Playa Grande 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marker>
            <c:symbol val="circle"/>
            <c:size val="5"/>
          </c:marker>
          <c:cat>
            <c:numRef>
              <c:f>'Datos para Graficos'!$BG$2:$EY$2</c:f>
              <c:numCache>
                <c:formatCode>mmm\-yy</c:formatCode>
                <c:ptCount val="97"/>
                <c:pt idx="0">
                  <c:v>42826</c:v>
                </c:pt>
                <c:pt idx="1">
                  <c:v>42856</c:v>
                </c:pt>
                <c:pt idx="2">
                  <c:v>42887</c:v>
                </c:pt>
                <c:pt idx="3">
                  <c:v>42917</c:v>
                </c:pt>
                <c:pt idx="4">
                  <c:v>42948</c:v>
                </c:pt>
                <c:pt idx="5">
                  <c:v>42979</c:v>
                </c:pt>
                <c:pt idx="6">
                  <c:v>43009</c:v>
                </c:pt>
                <c:pt idx="7">
                  <c:v>43040</c:v>
                </c:pt>
                <c:pt idx="8">
                  <c:v>43070</c:v>
                </c:pt>
                <c:pt idx="9">
                  <c:v>43101</c:v>
                </c:pt>
                <c:pt idx="10">
                  <c:v>43132</c:v>
                </c:pt>
                <c:pt idx="11">
                  <c:v>43160</c:v>
                </c:pt>
                <c:pt idx="12">
                  <c:v>43191</c:v>
                </c:pt>
                <c:pt idx="13">
                  <c:v>43221</c:v>
                </c:pt>
                <c:pt idx="14">
                  <c:v>43252</c:v>
                </c:pt>
                <c:pt idx="15">
                  <c:v>43282</c:v>
                </c:pt>
                <c:pt idx="16">
                  <c:v>43313</c:v>
                </c:pt>
                <c:pt idx="17">
                  <c:v>43344</c:v>
                </c:pt>
                <c:pt idx="18">
                  <c:v>43374</c:v>
                </c:pt>
                <c:pt idx="19">
                  <c:v>43405</c:v>
                </c:pt>
                <c:pt idx="20">
                  <c:v>43435</c:v>
                </c:pt>
                <c:pt idx="21">
                  <c:v>43466</c:v>
                </c:pt>
                <c:pt idx="22">
                  <c:v>43497</c:v>
                </c:pt>
                <c:pt idx="23">
                  <c:v>43525</c:v>
                </c:pt>
                <c:pt idx="24">
                  <c:v>43556</c:v>
                </c:pt>
                <c:pt idx="25">
                  <c:v>43586</c:v>
                </c:pt>
                <c:pt idx="26">
                  <c:v>43617</c:v>
                </c:pt>
                <c:pt idx="27">
                  <c:v>43647</c:v>
                </c:pt>
                <c:pt idx="28">
                  <c:v>43678</c:v>
                </c:pt>
                <c:pt idx="29">
                  <c:v>43709</c:v>
                </c:pt>
                <c:pt idx="30">
                  <c:v>43739</c:v>
                </c:pt>
                <c:pt idx="31">
                  <c:v>43770</c:v>
                </c:pt>
                <c:pt idx="32">
                  <c:v>43800</c:v>
                </c:pt>
                <c:pt idx="33">
                  <c:v>43831</c:v>
                </c:pt>
                <c:pt idx="34">
                  <c:v>43862</c:v>
                </c:pt>
                <c:pt idx="35">
                  <c:v>43891</c:v>
                </c:pt>
                <c:pt idx="36">
                  <c:v>43922</c:v>
                </c:pt>
                <c:pt idx="37">
                  <c:v>43952</c:v>
                </c:pt>
                <c:pt idx="38">
                  <c:v>43983</c:v>
                </c:pt>
                <c:pt idx="39">
                  <c:v>44013</c:v>
                </c:pt>
                <c:pt idx="40">
                  <c:v>44044</c:v>
                </c:pt>
                <c:pt idx="41">
                  <c:v>44075</c:v>
                </c:pt>
                <c:pt idx="42">
                  <c:v>44105</c:v>
                </c:pt>
                <c:pt idx="43">
                  <c:v>44136</c:v>
                </c:pt>
                <c:pt idx="44">
                  <c:v>44166</c:v>
                </c:pt>
                <c:pt idx="45">
                  <c:v>44197</c:v>
                </c:pt>
                <c:pt idx="46">
                  <c:v>44228</c:v>
                </c:pt>
                <c:pt idx="47">
                  <c:v>44256</c:v>
                </c:pt>
                <c:pt idx="48">
                  <c:v>44287</c:v>
                </c:pt>
                <c:pt idx="49">
                  <c:v>44317</c:v>
                </c:pt>
                <c:pt idx="50">
                  <c:v>44348</c:v>
                </c:pt>
                <c:pt idx="51">
                  <c:v>44378</c:v>
                </c:pt>
                <c:pt idx="52">
                  <c:v>44409</c:v>
                </c:pt>
                <c:pt idx="53">
                  <c:v>44440</c:v>
                </c:pt>
                <c:pt idx="54">
                  <c:v>44470</c:v>
                </c:pt>
                <c:pt idx="55">
                  <c:v>44501</c:v>
                </c:pt>
                <c:pt idx="56">
                  <c:v>44531</c:v>
                </c:pt>
                <c:pt idx="57">
                  <c:v>44562</c:v>
                </c:pt>
                <c:pt idx="58">
                  <c:v>44593</c:v>
                </c:pt>
                <c:pt idx="59">
                  <c:v>44621</c:v>
                </c:pt>
                <c:pt idx="60">
                  <c:v>44652</c:v>
                </c:pt>
                <c:pt idx="61">
                  <c:v>44682</c:v>
                </c:pt>
                <c:pt idx="62">
                  <c:v>44713</c:v>
                </c:pt>
                <c:pt idx="63">
                  <c:v>44743</c:v>
                </c:pt>
                <c:pt idx="64">
                  <c:v>44774</c:v>
                </c:pt>
                <c:pt idx="65">
                  <c:v>44805</c:v>
                </c:pt>
                <c:pt idx="66">
                  <c:v>44835</c:v>
                </c:pt>
                <c:pt idx="67">
                  <c:v>44866</c:v>
                </c:pt>
                <c:pt idx="68">
                  <c:v>44896</c:v>
                </c:pt>
                <c:pt idx="69">
                  <c:v>44927</c:v>
                </c:pt>
                <c:pt idx="70">
                  <c:v>44958</c:v>
                </c:pt>
                <c:pt idx="71">
                  <c:v>44986</c:v>
                </c:pt>
                <c:pt idx="72">
                  <c:v>45017</c:v>
                </c:pt>
                <c:pt idx="73">
                  <c:v>45047</c:v>
                </c:pt>
                <c:pt idx="74">
                  <c:v>45078</c:v>
                </c:pt>
                <c:pt idx="75">
                  <c:v>45108</c:v>
                </c:pt>
                <c:pt idx="76">
                  <c:v>45139</c:v>
                </c:pt>
                <c:pt idx="77">
                  <c:v>45170</c:v>
                </c:pt>
                <c:pt idx="78">
                  <c:v>45200</c:v>
                </c:pt>
                <c:pt idx="79">
                  <c:v>45231</c:v>
                </c:pt>
                <c:pt idx="80">
                  <c:v>45261</c:v>
                </c:pt>
                <c:pt idx="81">
                  <c:v>45292</c:v>
                </c:pt>
                <c:pt idx="82">
                  <c:v>45323</c:v>
                </c:pt>
                <c:pt idx="83">
                  <c:v>45352</c:v>
                </c:pt>
                <c:pt idx="84">
                  <c:v>45383</c:v>
                </c:pt>
                <c:pt idx="85">
                  <c:v>45413</c:v>
                </c:pt>
                <c:pt idx="86">
                  <c:v>45444</c:v>
                </c:pt>
                <c:pt idx="87">
                  <c:v>45474</c:v>
                </c:pt>
                <c:pt idx="88">
                  <c:v>45505</c:v>
                </c:pt>
                <c:pt idx="89">
                  <c:v>45536</c:v>
                </c:pt>
                <c:pt idx="90">
                  <c:v>45566</c:v>
                </c:pt>
                <c:pt idx="91">
                  <c:v>45597</c:v>
                </c:pt>
                <c:pt idx="92">
                  <c:v>45627</c:v>
                </c:pt>
                <c:pt idx="93">
                  <c:v>45658</c:v>
                </c:pt>
                <c:pt idx="94">
                  <c:v>45689</c:v>
                </c:pt>
                <c:pt idx="95">
                  <c:v>45717</c:v>
                </c:pt>
                <c:pt idx="96">
                  <c:v>45748</c:v>
                </c:pt>
              </c:numCache>
            </c:numRef>
          </c:cat>
          <c:val>
            <c:numRef>
              <c:f>'Datos para Graficos'!$BG$77:$EY$77</c:f>
              <c:numCache>
                <c:formatCode>General</c:formatCode>
                <c:ptCount val="97"/>
                <c:pt idx="1">
                  <c:v>9.42</c:v>
                </c:pt>
                <c:pt idx="6">
                  <c:v>2.4699999999999998</c:v>
                </c:pt>
                <c:pt idx="8">
                  <c:v>9.2799999999999994</c:v>
                </c:pt>
                <c:pt idx="10">
                  <c:v>12.25</c:v>
                </c:pt>
                <c:pt idx="11">
                  <c:v>24.68</c:v>
                </c:pt>
                <c:pt idx="12">
                  <c:v>23.799999999999997</c:v>
                </c:pt>
                <c:pt idx="13">
                  <c:v>13.89</c:v>
                </c:pt>
                <c:pt idx="16">
                  <c:v>19.869999999999997</c:v>
                </c:pt>
                <c:pt idx="19">
                  <c:v>7.84</c:v>
                </c:pt>
                <c:pt idx="20">
                  <c:v>3.69</c:v>
                </c:pt>
                <c:pt idx="21">
                  <c:v>14.34</c:v>
                </c:pt>
                <c:pt idx="22">
                  <c:v>13.290000000000001</c:v>
                </c:pt>
                <c:pt idx="23">
                  <c:v>19.329999999999998</c:v>
                </c:pt>
                <c:pt idx="24">
                  <c:v>22.49</c:v>
                </c:pt>
                <c:pt idx="27">
                  <c:v>10.14</c:v>
                </c:pt>
                <c:pt idx="28">
                  <c:v>14.75</c:v>
                </c:pt>
                <c:pt idx="30">
                  <c:v>9.81</c:v>
                </c:pt>
                <c:pt idx="31">
                  <c:v>5.61</c:v>
                </c:pt>
                <c:pt idx="32">
                  <c:v>15.87</c:v>
                </c:pt>
                <c:pt idx="33">
                  <c:v>16.729999999999997</c:v>
                </c:pt>
                <c:pt idx="34">
                  <c:v>21.5</c:v>
                </c:pt>
                <c:pt idx="35">
                  <c:v>16.79</c:v>
                </c:pt>
                <c:pt idx="37">
                  <c:v>18.34</c:v>
                </c:pt>
                <c:pt idx="38">
                  <c:v>14.700000000000001</c:v>
                </c:pt>
                <c:pt idx="39">
                  <c:v>5.3100000000000005</c:v>
                </c:pt>
                <c:pt idx="40">
                  <c:v>10.280000000000001</c:v>
                </c:pt>
                <c:pt idx="44">
                  <c:v>10.93</c:v>
                </c:pt>
                <c:pt idx="47">
                  <c:v>10.120000000000001</c:v>
                </c:pt>
                <c:pt idx="50">
                  <c:v>10.130000000000001</c:v>
                </c:pt>
                <c:pt idx="51">
                  <c:v>17.349999999999998</c:v>
                </c:pt>
                <c:pt idx="52">
                  <c:v>12.13</c:v>
                </c:pt>
                <c:pt idx="53">
                  <c:v>6.29</c:v>
                </c:pt>
                <c:pt idx="54">
                  <c:v>5.5900000000000007</c:v>
                </c:pt>
                <c:pt idx="56">
                  <c:v>8.91</c:v>
                </c:pt>
                <c:pt idx="57">
                  <c:v>5.3500000000000005</c:v>
                </c:pt>
                <c:pt idx="58">
                  <c:v>22.509999999999998</c:v>
                </c:pt>
                <c:pt idx="63">
                  <c:v>5.19</c:v>
                </c:pt>
                <c:pt idx="65">
                  <c:v>5.37</c:v>
                </c:pt>
                <c:pt idx="66">
                  <c:v>4.3800000000000008</c:v>
                </c:pt>
                <c:pt idx="67">
                  <c:v>4.4300000000000006</c:v>
                </c:pt>
                <c:pt idx="68">
                  <c:v>5.2600000000000007</c:v>
                </c:pt>
                <c:pt idx="69">
                  <c:v>14.66</c:v>
                </c:pt>
                <c:pt idx="71">
                  <c:v>6.95</c:v>
                </c:pt>
                <c:pt idx="72">
                  <c:v>6.8800000000000008</c:v>
                </c:pt>
                <c:pt idx="73">
                  <c:v>11.75</c:v>
                </c:pt>
                <c:pt idx="74">
                  <c:v>15.889999999999999</c:v>
                </c:pt>
                <c:pt idx="75">
                  <c:v>16.849999999999998</c:v>
                </c:pt>
                <c:pt idx="76">
                  <c:v>15.820000000000002</c:v>
                </c:pt>
                <c:pt idx="77">
                  <c:v>16.029999999999998</c:v>
                </c:pt>
                <c:pt idx="78">
                  <c:v>14.39</c:v>
                </c:pt>
                <c:pt idx="79">
                  <c:v>11.06</c:v>
                </c:pt>
                <c:pt idx="82">
                  <c:v>21.599999999999998</c:v>
                </c:pt>
                <c:pt idx="83">
                  <c:v>15.820000000000002</c:v>
                </c:pt>
                <c:pt idx="84">
                  <c:v>20.72</c:v>
                </c:pt>
                <c:pt idx="86">
                  <c:v>8.9500000000000011</c:v>
                </c:pt>
                <c:pt idx="87">
                  <c:v>8.9500000000000011</c:v>
                </c:pt>
                <c:pt idx="88">
                  <c:v>14.55</c:v>
                </c:pt>
                <c:pt idx="89">
                  <c:v>13.55</c:v>
                </c:pt>
                <c:pt idx="90">
                  <c:v>17.72</c:v>
                </c:pt>
                <c:pt idx="91">
                  <c:v>8.2800000000000011</c:v>
                </c:pt>
                <c:pt idx="92">
                  <c:v>12.55</c:v>
                </c:pt>
                <c:pt idx="94">
                  <c:v>12.06</c:v>
                </c:pt>
                <c:pt idx="95">
                  <c:v>6.53</c:v>
                </c:pt>
                <c:pt idx="96">
                  <c:v>4.9300000000000006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40-4DFE-BBC0-61C005D8CD20}"/>
            </c:ext>
          </c:extLst>
        </c:ser>
        <c:ser>
          <c:idx val="0"/>
          <c:order val="1"/>
          <c:marker>
            <c:symbol val="circle"/>
            <c:size val="5"/>
          </c:marker>
          <c:cat>
            <c:numRef>
              <c:f>'Datos para Graficos'!$BG$2:$EY$2</c:f>
              <c:numCache>
                <c:formatCode>mmm\-yy</c:formatCode>
                <c:ptCount val="97"/>
                <c:pt idx="0">
                  <c:v>42826</c:v>
                </c:pt>
                <c:pt idx="1">
                  <c:v>42856</c:v>
                </c:pt>
                <c:pt idx="2">
                  <c:v>42887</c:v>
                </c:pt>
                <c:pt idx="3">
                  <c:v>42917</c:v>
                </c:pt>
                <c:pt idx="4">
                  <c:v>42948</c:v>
                </c:pt>
                <c:pt idx="5">
                  <c:v>42979</c:v>
                </c:pt>
                <c:pt idx="6">
                  <c:v>43009</c:v>
                </c:pt>
                <c:pt idx="7">
                  <c:v>43040</c:v>
                </c:pt>
                <c:pt idx="8">
                  <c:v>43070</c:v>
                </c:pt>
                <c:pt idx="9">
                  <c:v>43101</c:v>
                </c:pt>
                <c:pt idx="10">
                  <c:v>43132</c:v>
                </c:pt>
                <c:pt idx="11">
                  <c:v>43160</c:v>
                </c:pt>
                <c:pt idx="12">
                  <c:v>43191</c:v>
                </c:pt>
                <c:pt idx="13">
                  <c:v>43221</c:v>
                </c:pt>
                <c:pt idx="14">
                  <c:v>43252</c:v>
                </c:pt>
                <c:pt idx="15">
                  <c:v>43282</c:v>
                </c:pt>
                <c:pt idx="16">
                  <c:v>43313</c:v>
                </c:pt>
                <c:pt idx="17">
                  <c:v>43344</c:v>
                </c:pt>
                <c:pt idx="18">
                  <c:v>43374</c:v>
                </c:pt>
                <c:pt idx="19">
                  <c:v>43405</c:v>
                </c:pt>
                <c:pt idx="20">
                  <c:v>43435</c:v>
                </c:pt>
                <c:pt idx="21">
                  <c:v>43466</c:v>
                </c:pt>
                <c:pt idx="22">
                  <c:v>43497</c:v>
                </c:pt>
                <c:pt idx="23">
                  <c:v>43525</c:v>
                </c:pt>
                <c:pt idx="24">
                  <c:v>43556</c:v>
                </c:pt>
                <c:pt idx="25">
                  <c:v>43586</c:v>
                </c:pt>
                <c:pt idx="26">
                  <c:v>43617</c:v>
                </c:pt>
                <c:pt idx="27">
                  <c:v>43647</c:v>
                </c:pt>
                <c:pt idx="28">
                  <c:v>43678</c:v>
                </c:pt>
                <c:pt idx="29">
                  <c:v>43709</c:v>
                </c:pt>
                <c:pt idx="30">
                  <c:v>43739</c:v>
                </c:pt>
                <c:pt idx="31">
                  <c:v>43770</c:v>
                </c:pt>
                <c:pt idx="32">
                  <c:v>43800</c:v>
                </c:pt>
                <c:pt idx="33">
                  <c:v>43831</c:v>
                </c:pt>
                <c:pt idx="34">
                  <c:v>43862</c:v>
                </c:pt>
                <c:pt idx="35">
                  <c:v>43891</c:v>
                </c:pt>
                <c:pt idx="36">
                  <c:v>43922</c:v>
                </c:pt>
                <c:pt idx="37">
                  <c:v>43952</c:v>
                </c:pt>
                <c:pt idx="38">
                  <c:v>43983</c:v>
                </c:pt>
                <c:pt idx="39">
                  <c:v>44013</c:v>
                </c:pt>
                <c:pt idx="40">
                  <c:v>44044</c:v>
                </c:pt>
                <c:pt idx="41">
                  <c:v>44075</c:v>
                </c:pt>
                <c:pt idx="42">
                  <c:v>44105</c:v>
                </c:pt>
                <c:pt idx="43">
                  <c:v>44136</c:v>
                </c:pt>
                <c:pt idx="44">
                  <c:v>44166</c:v>
                </c:pt>
                <c:pt idx="45">
                  <c:v>44197</c:v>
                </c:pt>
                <c:pt idx="46">
                  <c:v>44228</c:v>
                </c:pt>
                <c:pt idx="47">
                  <c:v>44256</c:v>
                </c:pt>
                <c:pt idx="48">
                  <c:v>44287</c:v>
                </c:pt>
                <c:pt idx="49">
                  <c:v>44317</c:v>
                </c:pt>
                <c:pt idx="50">
                  <c:v>44348</c:v>
                </c:pt>
                <c:pt idx="51">
                  <c:v>44378</c:v>
                </c:pt>
                <c:pt idx="52">
                  <c:v>44409</c:v>
                </c:pt>
                <c:pt idx="53">
                  <c:v>44440</c:v>
                </c:pt>
                <c:pt idx="54">
                  <c:v>44470</c:v>
                </c:pt>
                <c:pt idx="55">
                  <c:v>44501</c:v>
                </c:pt>
                <c:pt idx="56">
                  <c:v>44531</c:v>
                </c:pt>
                <c:pt idx="57">
                  <c:v>44562</c:v>
                </c:pt>
                <c:pt idx="58">
                  <c:v>44593</c:v>
                </c:pt>
                <c:pt idx="59">
                  <c:v>44621</c:v>
                </c:pt>
                <c:pt idx="60">
                  <c:v>44652</c:v>
                </c:pt>
                <c:pt idx="61">
                  <c:v>44682</c:v>
                </c:pt>
                <c:pt idx="62">
                  <c:v>44713</c:v>
                </c:pt>
                <c:pt idx="63">
                  <c:v>44743</c:v>
                </c:pt>
                <c:pt idx="64">
                  <c:v>44774</c:v>
                </c:pt>
                <c:pt idx="65">
                  <c:v>44805</c:v>
                </c:pt>
                <c:pt idx="66">
                  <c:v>44835</c:v>
                </c:pt>
                <c:pt idx="67">
                  <c:v>44866</c:v>
                </c:pt>
                <c:pt idx="68">
                  <c:v>44896</c:v>
                </c:pt>
                <c:pt idx="69">
                  <c:v>44927</c:v>
                </c:pt>
                <c:pt idx="70">
                  <c:v>44958</c:v>
                </c:pt>
                <c:pt idx="71">
                  <c:v>44986</c:v>
                </c:pt>
                <c:pt idx="72">
                  <c:v>45017</c:v>
                </c:pt>
                <c:pt idx="73">
                  <c:v>45047</c:v>
                </c:pt>
                <c:pt idx="74">
                  <c:v>45078</c:v>
                </c:pt>
                <c:pt idx="75">
                  <c:v>45108</c:v>
                </c:pt>
                <c:pt idx="76">
                  <c:v>45139</c:v>
                </c:pt>
                <c:pt idx="77">
                  <c:v>45170</c:v>
                </c:pt>
                <c:pt idx="78">
                  <c:v>45200</c:v>
                </c:pt>
                <c:pt idx="79">
                  <c:v>45231</c:v>
                </c:pt>
                <c:pt idx="80">
                  <c:v>45261</c:v>
                </c:pt>
                <c:pt idx="81">
                  <c:v>45292</c:v>
                </c:pt>
                <c:pt idx="82">
                  <c:v>45323</c:v>
                </c:pt>
                <c:pt idx="83">
                  <c:v>45352</c:v>
                </c:pt>
                <c:pt idx="84">
                  <c:v>45383</c:v>
                </c:pt>
                <c:pt idx="85">
                  <c:v>45413</c:v>
                </c:pt>
                <c:pt idx="86">
                  <c:v>45444</c:v>
                </c:pt>
                <c:pt idx="87">
                  <c:v>45474</c:v>
                </c:pt>
                <c:pt idx="88">
                  <c:v>45505</c:v>
                </c:pt>
                <c:pt idx="89">
                  <c:v>45536</c:v>
                </c:pt>
                <c:pt idx="90">
                  <c:v>45566</c:v>
                </c:pt>
                <c:pt idx="91">
                  <c:v>45597</c:v>
                </c:pt>
                <c:pt idx="92">
                  <c:v>45627</c:v>
                </c:pt>
                <c:pt idx="93">
                  <c:v>45658</c:v>
                </c:pt>
                <c:pt idx="94">
                  <c:v>45689</c:v>
                </c:pt>
                <c:pt idx="95">
                  <c:v>45717</c:v>
                </c:pt>
                <c:pt idx="96">
                  <c:v>45748</c:v>
                </c:pt>
              </c:numCache>
            </c:numRef>
          </c:cat>
          <c:val>
            <c:numRef>
              <c:f>'Datos para Graficos'!$BG$76:$EY$76</c:f>
              <c:numCache>
                <c:formatCode>General</c:formatCode>
                <c:ptCount val="97"/>
                <c:pt idx="3">
                  <c:v>3.04</c:v>
                </c:pt>
                <c:pt idx="5">
                  <c:v>0.7400000000000001</c:v>
                </c:pt>
                <c:pt idx="7">
                  <c:v>-4.9999999999999933E-2</c:v>
                </c:pt>
                <c:pt idx="9">
                  <c:v>5.2600000000000007</c:v>
                </c:pt>
                <c:pt idx="14">
                  <c:v>10.09</c:v>
                </c:pt>
                <c:pt idx="17">
                  <c:v>10.84</c:v>
                </c:pt>
                <c:pt idx="18">
                  <c:v>2.56</c:v>
                </c:pt>
                <c:pt idx="26">
                  <c:v>5.23</c:v>
                </c:pt>
                <c:pt idx="29">
                  <c:v>4.8000000000000007</c:v>
                </c:pt>
                <c:pt idx="41">
                  <c:v>8.9999999999999525E-2</c:v>
                </c:pt>
                <c:pt idx="42">
                  <c:v>-0.29999999999999993</c:v>
                </c:pt>
                <c:pt idx="43">
                  <c:v>-0.85</c:v>
                </c:pt>
                <c:pt idx="45">
                  <c:v>2.4499999999999997</c:v>
                </c:pt>
                <c:pt idx="46">
                  <c:v>8.18</c:v>
                </c:pt>
                <c:pt idx="49">
                  <c:v>4.62</c:v>
                </c:pt>
                <c:pt idx="59">
                  <c:v>4.67</c:v>
                </c:pt>
                <c:pt idx="60">
                  <c:v>6.9300000000000006</c:v>
                </c:pt>
                <c:pt idx="61">
                  <c:v>4.78</c:v>
                </c:pt>
                <c:pt idx="62">
                  <c:v>7.370000000000001</c:v>
                </c:pt>
                <c:pt idx="64">
                  <c:v>2.62</c:v>
                </c:pt>
                <c:pt idx="70">
                  <c:v>5.82</c:v>
                </c:pt>
                <c:pt idx="80">
                  <c:v>1.1799999999999997</c:v>
                </c:pt>
                <c:pt idx="81">
                  <c:v>17.939999999999998</c:v>
                </c:pt>
                <c:pt idx="85">
                  <c:v>4.5</c:v>
                </c:pt>
                <c:pt idx="93">
                  <c:v>4.07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40-4DFE-BBC0-61C005D8CD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18640"/>
        <c:axId val="1"/>
      </c:lineChart>
      <c:catAx>
        <c:axId val="67681864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4"/>
        <c:noMultiLvlLbl val="0"/>
      </c:catAx>
      <c:valAx>
        <c:axId val="1"/>
        <c:scaling>
          <c:orientation val="maxMin"/>
          <c:max val="27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186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Playa Grande 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Graficos'!$BD$77:$BO$77</c:f>
              <c:numCache>
                <c:formatCode>General</c:formatCode>
                <c:ptCount val="12"/>
                <c:pt idx="4">
                  <c:v>9.42</c:v>
                </c:pt>
                <c:pt idx="9">
                  <c:v>2.4699999999999998</c:v>
                </c:pt>
                <c:pt idx="11">
                  <c:v>9.2799999999999994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F3-43FA-969C-2B17C06CDCAF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Graficos'!$BP$77:$CA$77</c:f>
              <c:numCache>
                <c:formatCode>General</c:formatCode>
                <c:ptCount val="12"/>
                <c:pt idx="1">
                  <c:v>12.25</c:v>
                </c:pt>
                <c:pt idx="2">
                  <c:v>24.68</c:v>
                </c:pt>
                <c:pt idx="3">
                  <c:v>23.799999999999997</c:v>
                </c:pt>
                <c:pt idx="4">
                  <c:v>13.89</c:v>
                </c:pt>
                <c:pt idx="7">
                  <c:v>19.869999999999997</c:v>
                </c:pt>
                <c:pt idx="10">
                  <c:v>7.84</c:v>
                </c:pt>
                <c:pt idx="11">
                  <c:v>3.69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F3-43FA-969C-2B17C06CDCAF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Graficos'!$CB$77:$CM$77</c:f>
              <c:numCache>
                <c:formatCode>General</c:formatCode>
                <c:ptCount val="12"/>
                <c:pt idx="0">
                  <c:v>14.34</c:v>
                </c:pt>
                <c:pt idx="1">
                  <c:v>13.290000000000001</c:v>
                </c:pt>
                <c:pt idx="2">
                  <c:v>19.329999999999998</c:v>
                </c:pt>
                <c:pt idx="3">
                  <c:v>22.49</c:v>
                </c:pt>
                <c:pt idx="6">
                  <c:v>10.14</c:v>
                </c:pt>
                <c:pt idx="7">
                  <c:v>14.75</c:v>
                </c:pt>
                <c:pt idx="9">
                  <c:v>9.81</c:v>
                </c:pt>
                <c:pt idx="10">
                  <c:v>5.61</c:v>
                </c:pt>
                <c:pt idx="11">
                  <c:v>15.87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F3-43FA-969C-2B17C06CDCAF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Graficos'!$CN$77:$CY$77</c:f>
              <c:numCache>
                <c:formatCode>General</c:formatCode>
                <c:ptCount val="12"/>
                <c:pt idx="0">
                  <c:v>16.729999999999997</c:v>
                </c:pt>
                <c:pt idx="1">
                  <c:v>21.5</c:v>
                </c:pt>
                <c:pt idx="2">
                  <c:v>16.79</c:v>
                </c:pt>
                <c:pt idx="4">
                  <c:v>18.34</c:v>
                </c:pt>
                <c:pt idx="5">
                  <c:v>14.700000000000001</c:v>
                </c:pt>
                <c:pt idx="6">
                  <c:v>5.3100000000000005</c:v>
                </c:pt>
                <c:pt idx="7">
                  <c:v>10.280000000000001</c:v>
                </c:pt>
                <c:pt idx="11">
                  <c:v>10.93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0F3-43FA-969C-2B17C06CDCAF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Graficos'!$CZ$77:$DK$77</c:f>
              <c:numCache>
                <c:formatCode>General</c:formatCode>
                <c:ptCount val="12"/>
                <c:pt idx="2">
                  <c:v>10.120000000000001</c:v>
                </c:pt>
                <c:pt idx="5">
                  <c:v>10.130000000000001</c:v>
                </c:pt>
                <c:pt idx="6">
                  <c:v>17.349999999999998</c:v>
                </c:pt>
                <c:pt idx="7">
                  <c:v>12.13</c:v>
                </c:pt>
                <c:pt idx="8">
                  <c:v>6.29</c:v>
                </c:pt>
                <c:pt idx="9">
                  <c:v>5.5900000000000007</c:v>
                </c:pt>
                <c:pt idx="11">
                  <c:v>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0F3-43FA-969C-2B17C06CDCAF}"/>
            </c:ext>
          </c:extLst>
        </c:ser>
        <c:ser>
          <c:idx val="3"/>
          <c:order val="5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Graficos'!$DL$77:$DW$77</c:f>
              <c:numCache>
                <c:formatCode>General</c:formatCode>
                <c:ptCount val="12"/>
                <c:pt idx="0">
                  <c:v>5.3500000000000005</c:v>
                </c:pt>
                <c:pt idx="1">
                  <c:v>22.509999999999998</c:v>
                </c:pt>
                <c:pt idx="6">
                  <c:v>5.19</c:v>
                </c:pt>
                <c:pt idx="8">
                  <c:v>5.37</c:v>
                </c:pt>
                <c:pt idx="9">
                  <c:v>4.3800000000000008</c:v>
                </c:pt>
                <c:pt idx="10">
                  <c:v>4.4300000000000006</c:v>
                </c:pt>
                <c:pt idx="11">
                  <c:v>5.2600000000000007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0F3-43FA-969C-2B17C06CDCAF}"/>
            </c:ext>
          </c:extLst>
        </c:ser>
        <c:ser>
          <c:idx val="6"/>
          <c:order val="6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Graficos'!$DX$77:$EI$77</c:f>
              <c:numCache>
                <c:formatCode>General</c:formatCode>
                <c:ptCount val="12"/>
                <c:pt idx="0">
                  <c:v>14.66</c:v>
                </c:pt>
                <c:pt idx="2">
                  <c:v>6.95</c:v>
                </c:pt>
                <c:pt idx="3">
                  <c:v>6.8800000000000008</c:v>
                </c:pt>
                <c:pt idx="4">
                  <c:v>11.75</c:v>
                </c:pt>
                <c:pt idx="5">
                  <c:v>15.889999999999999</c:v>
                </c:pt>
                <c:pt idx="6">
                  <c:v>16.849999999999998</c:v>
                </c:pt>
                <c:pt idx="7">
                  <c:v>15.820000000000002</c:v>
                </c:pt>
                <c:pt idx="8">
                  <c:v>16.029999999999998</c:v>
                </c:pt>
                <c:pt idx="9">
                  <c:v>14.39</c:v>
                </c:pt>
                <c:pt idx="10">
                  <c:v>11.06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88-42EE-A1FF-4A1E469728D6}"/>
            </c:ext>
          </c:extLst>
        </c:ser>
        <c:ser>
          <c:idx val="7"/>
          <c:order val="7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Graficos'!$EJ$77:$EU$77</c:f>
              <c:numCache>
                <c:formatCode>General</c:formatCode>
                <c:ptCount val="12"/>
                <c:pt idx="1">
                  <c:v>21.599999999999998</c:v>
                </c:pt>
                <c:pt idx="2">
                  <c:v>15.820000000000002</c:v>
                </c:pt>
                <c:pt idx="3">
                  <c:v>20.72</c:v>
                </c:pt>
                <c:pt idx="5">
                  <c:v>8.9500000000000011</c:v>
                </c:pt>
                <c:pt idx="6">
                  <c:v>8.9500000000000011</c:v>
                </c:pt>
                <c:pt idx="7">
                  <c:v>14.55</c:v>
                </c:pt>
                <c:pt idx="8">
                  <c:v>13.55</c:v>
                </c:pt>
                <c:pt idx="9">
                  <c:v>17.72</c:v>
                </c:pt>
                <c:pt idx="10">
                  <c:v>8.2800000000000011</c:v>
                </c:pt>
                <c:pt idx="11">
                  <c:v>12.55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BC-4B93-AC38-6CF477D4DF31}"/>
            </c:ext>
          </c:extLst>
        </c:ser>
        <c:ser>
          <c:idx val="8"/>
          <c:order val="8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Graficos'!$EV$77:$FG$77</c:f>
              <c:numCache>
                <c:formatCode>General</c:formatCode>
                <c:ptCount val="12"/>
                <c:pt idx="1">
                  <c:v>12.06</c:v>
                </c:pt>
                <c:pt idx="2">
                  <c:v>6.53</c:v>
                </c:pt>
                <c:pt idx="3">
                  <c:v>4.9300000000000006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BC-4B93-AC38-6CF477D4D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1552"/>
        <c:axId val="1"/>
      </c:lineChart>
      <c:catAx>
        <c:axId val="67682155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7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2"/>
          <c:y val="0.24221525942475181"/>
          <c:w val="0.13094488188976378"/>
          <c:h val="0.6731547829877666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 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marker>
            <c:symbol val="circle"/>
            <c:size val="5"/>
          </c:marker>
          <c:cat>
            <c:numRef>
              <c:f>'Datos para Graficos'!$BF$2:$EY$2</c:f>
              <c:numCache>
                <c:formatCode>mmm\-yy</c:formatCode>
                <c:ptCount val="98"/>
                <c:pt idx="0">
                  <c:v>42795</c:v>
                </c:pt>
                <c:pt idx="1">
                  <c:v>42826</c:v>
                </c:pt>
                <c:pt idx="2">
                  <c:v>42856</c:v>
                </c:pt>
                <c:pt idx="3">
                  <c:v>42887</c:v>
                </c:pt>
                <c:pt idx="4">
                  <c:v>42917</c:v>
                </c:pt>
                <c:pt idx="5">
                  <c:v>42948</c:v>
                </c:pt>
                <c:pt idx="6">
                  <c:v>42979</c:v>
                </c:pt>
                <c:pt idx="7">
                  <c:v>43009</c:v>
                </c:pt>
                <c:pt idx="8">
                  <c:v>43040</c:v>
                </c:pt>
                <c:pt idx="9">
                  <c:v>43070</c:v>
                </c:pt>
                <c:pt idx="10">
                  <c:v>43101</c:v>
                </c:pt>
                <c:pt idx="11">
                  <c:v>43132</c:v>
                </c:pt>
                <c:pt idx="12">
                  <c:v>43160</c:v>
                </c:pt>
                <c:pt idx="13">
                  <c:v>43191</c:v>
                </c:pt>
                <c:pt idx="14">
                  <c:v>43221</c:v>
                </c:pt>
                <c:pt idx="15">
                  <c:v>43252</c:v>
                </c:pt>
                <c:pt idx="16">
                  <c:v>43282</c:v>
                </c:pt>
                <c:pt idx="17">
                  <c:v>43313</c:v>
                </c:pt>
                <c:pt idx="18">
                  <c:v>43344</c:v>
                </c:pt>
                <c:pt idx="19">
                  <c:v>43374</c:v>
                </c:pt>
                <c:pt idx="20">
                  <c:v>43405</c:v>
                </c:pt>
                <c:pt idx="21">
                  <c:v>43435</c:v>
                </c:pt>
                <c:pt idx="22">
                  <c:v>43466</c:v>
                </c:pt>
                <c:pt idx="23">
                  <c:v>43497</c:v>
                </c:pt>
                <c:pt idx="24">
                  <c:v>43525</c:v>
                </c:pt>
                <c:pt idx="25">
                  <c:v>43556</c:v>
                </c:pt>
                <c:pt idx="26">
                  <c:v>43586</c:v>
                </c:pt>
                <c:pt idx="27">
                  <c:v>43617</c:v>
                </c:pt>
                <c:pt idx="28">
                  <c:v>43647</c:v>
                </c:pt>
                <c:pt idx="29">
                  <c:v>43678</c:v>
                </c:pt>
                <c:pt idx="30">
                  <c:v>43709</c:v>
                </c:pt>
                <c:pt idx="31">
                  <c:v>43739</c:v>
                </c:pt>
                <c:pt idx="32">
                  <c:v>43770</c:v>
                </c:pt>
                <c:pt idx="33">
                  <c:v>43800</c:v>
                </c:pt>
                <c:pt idx="34">
                  <c:v>43831</c:v>
                </c:pt>
                <c:pt idx="35">
                  <c:v>43862</c:v>
                </c:pt>
                <c:pt idx="36">
                  <c:v>43891</c:v>
                </c:pt>
                <c:pt idx="37">
                  <c:v>43922</c:v>
                </c:pt>
                <c:pt idx="38">
                  <c:v>43952</c:v>
                </c:pt>
                <c:pt idx="39">
                  <c:v>43983</c:v>
                </c:pt>
                <c:pt idx="40">
                  <c:v>44013</c:v>
                </c:pt>
                <c:pt idx="41">
                  <c:v>44044</c:v>
                </c:pt>
                <c:pt idx="42">
                  <c:v>44075</c:v>
                </c:pt>
                <c:pt idx="43">
                  <c:v>44105</c:v>
                </c:pt>
                <c:pt idx="44">
                  <c:v>44136</c:v>
                </c:pt>
                <c:pt idx="45">
                  <c:v>44166</c:v>
                </c:pt>
                <c:pt idx="46">
                  <c:v>44197</c:v>
                </c:pt>
                <c:pt idx="47">
                  <c:v>44228</c:v>
                </c:pt>
                <c:pt idx="48">
                  <c:v>44256</c:v>
                </c:pt>
                <c:pt idx="49">
                  <c:v>44287</c:v>
                </c:pt>
                <c:pt idx="50">
                  <c:v>44317</c:v>
                </c:pt>
                <c:pt idx="51">
                  <c:v>44348</c:v>
                </c:pt>
                <c:pt idx="52">
                  <c:v>44378</c:v>
                </c:pt>
                <c:pt idx="53">
                  <c:v>44409</c:v>
                </c:pt>
                <c:pt idx="54">
                  <c:v>44440</c:v>
                </c:pt>
                <c:pt idx="55">
                  <c:v>44470</c:v>
                </c:pt>
                <c:pt idx="56">
                  <c:v>44501</c:v>
                </c:pt>
                <c:pt idx="57">
                  <c:v>44531</c:v>
                </c:pt>
                <c:pt idx="58">
                  <c:v>44562</c:v>
                </c:pt>
                <c:pt idx="59">
                  <c:v>44593</c:v>
                </c:pt>
                <c:pt idx="60">
                  <c:v>44621</c:v>
                </c:pt>
                <c:pt idx="61">
                  <c:v>44652</c:v>
                </c:pt>
                <c:pt idx="62">
                  <c:v>44682</c:v>
                </c:pt>
                <c:pt idx="63">
                  <c:v>44713</c:v>
                </c:pt>
                <c:pt idx="64">
                  <c:v>44743</c:v>
                </c:pt>
                <c:pt idx="65">
                  <c:v>44774</c:v>
                </c:pt>
                <c:pt idx="66">
                  <c:v>44805</c:v>
                </c:pt>
                <c:pt idx="67">
                  <c:v>44835</c:v>
                </c:pt>
                <c:pt idx="68">
                  <c:v>44866</c:v>
                </c:pt>
                <c:pt idx="69">
                  <c:v>44896</c:v>
                </c:pt>
                <c:pt idx="70">
                  <c:v>44927</c:v>
                </c:pt>
                <c:pt idx="71">
                  <c:v>44958</c:v>
                </c:pt>
                <c:pt idx="72">
                  <c:v>44986</c:v>
                </c:pt>
                <c:pt idx="73">
                  <c:v>45017</c:v>
                </c:pt>
                <c:pt idx="74">
                  <c:v>45047</c:v>
                </c:pt>
                <c:pt idx="75">
                  <c:v>45078</c:v>
                </c:pt>
                <c:pt idx="76">
                  <c:v>45108</c:v>
                </c:pt>
                <c:pt idx="77">
                  <c:v>45139</c:v>
                </c:pt>
                <c:pt idx="78">
                  <c:v>45170</c:v>
                </c:pt>
                <c:pt idx="79">
                  <c:v>45200</c:v>
                </c:pt>
                <c:pt idx="80">
                  <c:v>45231</c:v>
                </c:pt>
                <c:pt idx="81">
                  <c:v>45261</c:v>
                </c:pt>
                <c:pt idx="82">
                  <c:v>45292</c:v>
                </c:pt>
                <c:pt idx="83">
                  <c:v>45323</c:v>
                </c:pt>
                <c:pt idx="84">
                  <c:v>45352</c:v>
                </c:pt>
                <c:pt idx="85">
                  <c:v>45383</c:v>
                </c:pt>
                <c:pt idx="86">
                  <c:v>45413</c:v>
                </c:pt>
                <c:pt idx="87">
                  <c:v>45444</c:v>
                </c:pt>
                <c:pt idx="88">
                  <c:v>45474</c:v>
                </c:pt>
                <c:pt idx="89">
                  <c:v>45505</c:v>
                </c:pt>
                <c:pt idx="90">
                  <c:v>45536</c:v>
                </c:pt>
                <c:pt idx="91">
                  <c:v>45566</c:v>
                </c:pt>
                <c:pt idx="92">
                  <c:v>45597</c:v>
                </c:pt>
                <c:pt idx="93">
                  <c:v>45627</c:v>
                </c:pt>
                <c:pt idx="94">
                  <c:v>45658</c:v>
                </c:pt>
                <c:pt idx="95">
                  <c:v>45689</c:v>
                </c:pt>
                <c:pt idx="96">
                  <c:v>45717</c:v>
                </c:pt>
                <c:pt idx="97">
                  <c:v>45748</c:v>
                </c:pt>
              </c:numCache>
            </c:numRef>
          </c:cat>
          <c:val>
            <c:numRef>
              <c:f>'Datos para Graficos'!$BF$79:$EY$79</c:f>
              <c:numCache>
                <c:formatCode>General</c:formatCode>
                <c:ptCount val="98"/>
                <c:pt idx="0">
                  <c:v>10.43</c:v>
                </c:pt>
                <c:pt idx="20">
                  <c:v>5.57</c:v>
                </c:pt>
                <c:pt idx="22">
                  <c:v>6.6099999999999994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C7-4535-9723-96D8B311DDDB}"/>
            </c:ext>
          </c:extLst>
        </c:ser>
        <c:ser>
          <c:idx val="0"/>
          <c:order val="1"/>
          <c:marker>
            <c:symbol val="circle"/>
            <c:size val="5"/>
          </c:marker>
          <c:cat>
            <c:numRef>
              <c:f>'Datos para Graficos'!$BF$2:$EY$2</c:f>
              <c:numCache>
                <c:formatCode>mmm\-yy</c:formatCode>
                <c:ptCount val="98"/>
                <c:pt idx="0">
                  <c:v>42795</c:v>
                </c:pt>
                <c:pt idx="1">
                  <c:v>42826</c:v>
                </c:pt>
                <c:pt idx="2">
                  <c:v>42856</c:v>
                </c:pt>
                <c:pt idx="3">
                  <c:v>42887</c:v>
                </c:pt>
                <c:pt idx="4">
                  <c:v>42917</c:v>
                </c:pt>
                <c:pt idx="5">
                  <c:v>42948</c:v>
                </c:pt>
                <c:pt idx="6">
                  <c:v>42979</c:v>
                </c:pt>
                <c:pt idx="7">
                  <c:v>43009</c:v>
                </c:pt>
                <c:pt idx="8">
                  <c:v>43040</c:v>
                </c:pt>
                <c:pt idx="9">
                  <c:v>43070</c:v>
                </c:pt>
                <c:pt idx="10">
                  <c:v>43101</c:v>
                </c:pt>
                <c:pt idx="11">
                  <c:v>43132</c:v>
                </c:pt>
                <c:pt idx="12">
                  <c:v>43160</c:v>
                </c:pt>
                <c:pt idx="13">
                  <c:v>43191</c:v>
                </c:pt>
                <c:pt idx="14">
                  <c:v>43221</c:v>
                </c:pt>
                <c:pt idx="15">
                  <c:v>43252</c:v>
                </c:pt>
                <c:pt idx="16">
                  <c:v>43282</c:v>
                </c:pt>
                <c:pt idx="17">
                  <c:v>43313</c:v>
                </c:pt>
                <c:pt idx="18">
                  <c:v>43344</c:v>
                </c:pt>
                <c:pt idx="19">
                  <c:v>43374</c:v>
                </c:pt>
                <c:pt idx="20">
                  <c:v>43405</c:v>
                </c:pt>
                <c:pt idx="21">
                  <c:v>43435</c:v>
                </c:pt>
                <c:pt idx="22">
                  <c:v>43466</c:v>
                </c:pt>
                <c:pt idx="23">
                  <c:v>43497</c:v>
                </c:pt>
                <c:pt idx="24">
                  <c:v>43525</c:v>
                </c:pt>
                <c:pt idx="25">
                  <c:v>43556</c:v>
                </c:pt>
                <c:pt idx="26">
                  <c:v>43586</c:v>
                </c:pt>
                <c:pt idx="27">
                  <c:v>43617</c:v>
                </c:pt>
                <c:pt idx="28">
                  <c:v>43647</c:v>
                </c:pt>
                <c:pt idx="29">
                  <c:v>43678</c:v>
                </c:pt>
                <c:pt idx="30">
                  <c:v>43709</c:v>
                </c:pt>
                <c:pt idx="31">
                  <c:v>43739</c:v>
                </c:pt>
                <c:pt idx="32">
                  <c:v>43770</c:v>
                </c:pt>
                <c:pt idx="33">
                  <c:v>43800</c:v>
                </c:pt>
                <c:pt idx="34">
                  <c:v>43831</c:v>
                </c:pt>
                <c:pt idx="35">
                  <c:v>43862</c:v>
                </c:pt>
                <c:pt idx="36">
                  <c:v>43891</c:v>
                </c:pt>
                <c:pt idx="37">
                  <c:v>43922</c:v>
                </c:pt>
                <c:pt idx="38">
                  <c:v>43952</c:v>
                </c:pt>
                <c:pt idx="39">
                  <c:v>43983</c:v>
                </c:pt>
                <c:pt idx="40">
                  <c:v>44013</c:v>
                </c:pt>
                <c:pt idx="41">
                  <c:v>44044</c:v>
                </c:pt>
                <c:pt idx="42">
                  <c:v>44075</c:v>
                </c:pt>
                <c:pt idx="43">
                  <c:v>44105</c:v>
                </c:pt>
                <c:pt idx="44">
                  <c:v>44136</c:v>
                </c:pt>
                <c:pt idx="45">
                  <c:v>44166</c:v>
                </c:pt>
                <c:pt idx="46">
                  <c:v>44197</c:v>
                </c:pt>
                <c:pt idx="47">
                  <c:v>44228</c:v>
                </c:pt>
                <c:pt idx="48">
                  <c:v>44256</c:v>
                </c:pt>
                <c:pt idx="49">
                  <c:v>44287</c:v>
                </c:pt>
                <c:pt idx="50">
                  <c:v>44317</c:v>
                </c:pt>
                <c:pt idx="51">
                  <c:v>44348</c:v>
                </c:pt>
                <c:pt idx="52">
                  <c:v>44378</c:v>
                </c:pt>
                <c:pt idx="53">
                  <c:v>44409</c:v>
                </c:pt>
                <c:pt idx="54">
                  <c:v>44440</c:v>
                </c:pt>
                <c:pt idx="55">
                  <c:v>44470</c:v>
                </c:pt>
                <c:pt idx="56">
                  <c:v>44501</c:v>
                </c:pt>
                <c:pt idx="57">
                  <c:v>44531</c:v>
                </c:pt>
                <c:pt idx="58">
                  <c:v>44562</c:v>
                </c:pt>
                <c:pt idx="59">
                  <c:v>44593</c:v>
                </c:pt>
                <c:pt idx="60">
                  <c:v>44621</c:v>
                </c:pt>
                <c:pt idx="61">
                  <c:v>44652</c:v>
                </c:pt>
                <c:pt idx="62">
                  <c:v>44682</c:v>
                </c:pt>
                <c:pt idx="63">
                  <c:v>44713</c:v>
                </c:pt>
                <c:pt idx="64">
                  <c:v>44743</c:v>
                </c:pt>
                <c:pt idx="65">
                  <c:v>44774</c:v>
                </c:pt>
                <c:pt idx="66">
                  <c:v>44805</c:v>
                </c:pt>
                <c:pt idx="67">
                  <c:v>44835</c:v>
                </c:pt>
                <c:pt idx="68">
                  <c:v>44866</c:v>
                </c:pt>
                <c:pt idx="69">
                  <c:v>44896</c:v>
                </c:pt>
                <c:pt idx="70">
                  <c:v>44927</c:v>
                </c:pt>
                <c:pt idx="71">
                  <c:v>44958</c:v>
                </c:pt>
                <c:pt idx="72">
                  <c:v>44986</c:v>
                </c:pt>
                <c:pt idx="73">
                  <c:v>45017</c:v>
                </c:pt>
                <c:pt idx="74">
                  <c:v>45047</c:v>
                </c:pt>
                <c:pt idx="75">
                  <c:v>45078</c:v>
                </c:pt>
                <c:pt idx="76">
                  <c:v>45108</c:v>
                </c:pt>
                <c:pt idx="77">
                  <c:v>45139</c:v>
                </c:pt>
                <c:pt idx="78">
                  <c:v>45170</c:v>
                </c:pt>
                <c:pt idx="79">
                  <c:v>45200</c:v>
                </c:pt>
                <c:pt idx="80">
                  <c:v>45231</c:v>
                </c:pt>
                <c:pt idx="81">
                  <c:v>45261</c:v>
                </c:pt>
                <c:pt idx="82">
                  <c:v>45292</c:v>
                </c:pt>
                <c:pt idx="83">
                  <c:v>45323</c:v>
                </c:pt>
                <c:pt idx="84">
                  <c:v>45352</c:v>
                </c:pt>
                <c:pt idx="85">
                  <c:v>45383</c:v>
                </c:pt>
                <c:pt idx="86">
                  <c:v>45413</c:v>
                </c:pt>
                <c:pt idx="87">
                  <c:v>45444</c:v>
                </c:pt>
                <c:pt idx="88">
                  <c:v>45474</c:v>
                </c:pt>
                <c:pt idx="89">
                  <c:v>45505</c:v>
                </c:pt>
                <c:pt idx="90">
                  <c:v>45536</c:v>
                </c:pt>
                <c:pt idx="91">
                  <c:v>45566</c:v>
                </c:pt>
                <c:pt idx="92">
                  <c:v>45597</c:v>
                </c:pt>
                <c:pt idx="93">
                  <c:v>45627</c:v>
                </c:pt>
                <c:pt idx="94">
                  <c:v>45658</c:v>
                </c:pt>
                <c:pt idx="95">
                  <c:v>45689</c:v>
                </c:pt>
                <c:pt idx="96">
                  <c:v>45717</c:v>
                </c:pt>
                <c:pt idx="97">
                  <c:v>45748</c:v>
                </c:pt>
              </c:numCache>
            </c:numRef>
          </c:cat>
          <c:val>
            <c:numRef>
              <c:f>'Datos para Graficos'!$BF$78:$EY$78</c:f>
              <c:numCache>
                <c:formatCode>General</c:formatCode>
                <c:ptCount val="98"/>
                <c:pt idx="6">
                  <c:v>2.11</c:v>
                </c:pt>
                <c:pt idx="8">
                  <c:v>2.46</c:v>
                </c:pt>
                <c:pt idx="13">
                  <c:v>4.9399999999999995</c:v>
                </c:pt>
                <c:pt idx="15">
                  <c:v>4.09</c:v>
                </c:pt>
                <c:pt idx="16">
                  <c:v>4.93</c:v>
                </c:pt>
                <c:pt idx="17">
                  <c:v>4.9599999999999991</c:v>
                </c:pt>
                <c:pt idx="19">
                  <c:v>5.48</c:v>
                </c:pt>
                <c:pt idx="21">
                  <c:v>3.21</c:v>
                </c:pt>
                <c:pt idx="23">
                  <c:v>7.6100000000000012</c:v>
                </c:pt>
                <c:pt idx="25">
                  <c:v>5.7200000000000006</c:v>
                </c:pt>
                <c:pt idx="26">
                  <c:v>5.67</c:v>
                </c:pt>
                <c:pt idx="27">
                  <c:v>3.48</c:v>
                </c:pt>
                <c:pt idx="30">
                  <c:v>2.75</c:v>
                </c:pt>
                <c:pt idx="31">
                  <c:v>2.58</c:v>
                </c:pt>
                <c:pt idx="33">
                  <c:v>2.9</c:v>
                </c:pt>
                <c:pt idx="35">
                  <c:v>3.44</c:v>
                </c:pt>
                <c:pt idx="36">
                  <c:v>4.7799999999999994</c:v>
                </c:pt>
                <c:pt idx="39">
                  <c:v>3.23</c:v>
                </c:pt>
                <c:pt idx="41">
                  <c:v>2.82</c:v>
                </c:pt>
                <c:pt idx="44">
                  <c:v>1.9</c:v>
                </c:pt>
                <c:pt idx="45">
                  <c:v>2.48</c:v>
                </c:pt>
                <c:pt idx="46">
                  <c:v>3.05</c:v>
                </c:pt>
                <c:pt idx="47">
                  <c:v>3.05</c:v>
                </c:pt>
                <c:pt idx="48">
                  <c:v>3.34</c:v>
                </c:pt>
                <c:pt idx="50">
                  <c:v>4.7899999999999991</c:v>
                </c:pt>
                <c:pt idx="52">
                  <c:v>4.3699999999999992</c:v>
                </c:pt>
                <c:pt idx="53">
                  <c:v>3.28</c:v>
                </c:pt>
                <c:pt idx="54">
                  <c:v>2.8</c:v>
                </c:pt>
                <c:pt idx="56">
                  <c:v>2.67</c:v>
                </c:pt>
                <c:pt idx="57">
                  <c:v>3.1799999999999997</c:v>
                </c:pt>
                <c:pt idx="61">
                  <c:v>6</c:v>
                </c:pt>
                <c:pt idx="62">
                  <c:v>4.4700000000000006</c:v>
                </c:pt>
                <c:pt idx="63">
                  <c:v>4.7899999999999991</c:v>
                </c:pt>
                <c:pt idx="64">
                  <c:v>2.25</c:v>
                </c:pt>
                <c:pt idx="65">
                  <c:v>2.34</c:v>
                </c:pt>
                <c:pt idx="66">
                  <c:v>2.1</c:v>
                </c:pt>
                <c:pt idx="67">
                  <c:v>2.62</c:v>
                </c:pt>
                <c:pt idx="68">
                  <c:v>2.46</c:v>
                </c:pt>
                <c:pt idx="69">
                  <c:v>2.62</c:v>
                </c:pt>
                <c:pt idx="70">
                  <c:v>3.1799999999999997</c:v>
                </c:pt>
                <c:pt idx="71">
                  <c:v>3.39</c:v>
                </c:pt>
                <c:pt idx="72">
                  <c:v>3.7499999999999996</c:v>
                </c:pt>
                <c:pt idx="73">
                  <c:v>5.16</c:v>
                </c:pt>
                <c:pt idx="74">
                  <c:v>5.6</c:v>
                </c:pt>
                <c:pt idx="75">
                  <c:v>3.89</c:v>
                </c:pt>
                <c:pt idx="76">
                  <c:v>3.6199999999999997</c:v>
                </c:pt>
                <c:pt idx="77">
                  <c:v>3.02</c:v>
                </c:pt>
                <c:pt idx="78">
                  <c:v>2.88</c:v>
                </c:pt>
                <c:pt idx="79">
                  <c:v>2.6599999999999997</c:v>
                </c:pt>
                <c:pt idx="80">
                  <c:v>2.54</c:v>
                </c:pt>
                <c:pt idx="81">
                  <c:v>2.83</c:v>
                </c:pt>
                <c:pt idx="82">
                  <c:v>3.3</c:v>
                </c:pt>
                <c:pt idx="83">
                  <c:v>3.4999999999999996</c:v>
                </c:pt>
                <c:pt idx="84">
                  <c:v>4.5199999999999996</c:v>
                </c:pt>
                <c:pt idx="85">
                  <c:v>5.68</c:v>
                </c:pt>
                <c:pt idx="86">
                  <c:v>5.43</c:v>
                </c:pt>
                <c:pt idx="87">
                  <c:v>2.1799999999999997</c:v>
                </c:pt>
                <c:pt idx="88">
                  <c:v>2.4099999999999997</c:v>
                </c:pt>
                <c:pt idx="89">
                  <c:v>2.6799999999999997</c:v>
                </c:pt>
                <c:pt idx="90">
                  <c:v>2.3199999999999998</c:v>
                </c:pt>
                <c:pt idx="91">
                  <c:v>2.5</c:v>
                </c:pt>
                <c:pt idx="92">
                  <c:v>2.31</c:v>
                </c:pt>
                <c:pt idx="93">
                  <c:v>2.5</c:v>
                </c:pt>
                <c:pt idx="94">
                  <c:v>3.19</c:v>
                </c:pt>
                <c:pt idx="95">
                  <c:v>3.5500000000000003</c:v>
                </c:pt>
                <c:pt idx="96">
                  <c:v>3.6699999999999995</c:v>
                </c:pt>
                <c:pt idx="97">
                  <c:v>5.1300000000000008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C7-4535-9723-96D8B311D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01168"/>
        <c:axId val="1"/>
      </c:lineChart>
      <c:catAx>
        <c:axId val="67680116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4"/>
        <c:noMultiLvlLbl val="0"/>
      </c:catAx>
      <c:valAx>
        <c:axId val="1"/>
        <c:scaling>
          <c:orientation val="maxMin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011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 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Graficos'!$BD$78:$BO$78</c:f>
              <c:numCache>
                <c:formatCode>General</c:formatCode>
                <c:ptCount val="12"/>
                <c:pt idx="8">
                  <c:v>2.11</c:v>
                </c:pt>
                <c:pt idx="10">
                  <c:v>2.46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D2-4179-B40E-D3540E95EDDF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Graficos'!$BP$78:$CA$78</c:f>
              <c:numCache>
                <c:formatCode>General</c:formatCode>
                <c:ptCount val="12"/>
                <c:pt idx="3">
                  <c:v>4.9399999999999995</c:v>
                </c:pt>
                <c:pt idx="5">
                  <c:v>4.09</c:v>
                </c:pt>
                <c:pt idx="6">
                  <c:v>4.93</c:v>
                </c:pt>
                <c:pt idx="7">
                  <c:v>4.9599999999999991</c:v>
                </c:pt>
                <c:pt idx="9">
                  <c:v>5.48</c:v>
                </c:pt>
                <c:pt idx="11">
                  <c:v>3.21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D2-4179-B40E-D3540E95EDDF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Graficos'!$CB$78:$CM$78</c:f>
              <c:numCache>
                <c:formatCode>General</c:formatCode>
                <c:ptCount val="12"/>
                <c:pt idx="1">
                  <c:v>7.6100000000000012</c:v>
                </c:pt>
                <c:pt idx="3">
                  <c:v>5.7200000000000006</c:v>
                </c:pt>
                <c:pt idx="4">
                  <c:v>5.67</c:v>
                </c:pt>
                <c:pt idx="5">
                  <c:v>3.48</c:v>
                </c:pt>
                <c:pt idx="8">
                  <c:v>2.75</c:v>
                </c:pt>
                <c:pt idx="9">
                  <c:v>2.58</c:v>
                </c:pt>
                <c:pt idx="11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D2-4179-B40E-D3540E95EDDF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Graficos'!$CN$78:$CY$78</c:f>
              <c:numCache>
                <c:formatCode>General</c:formatCode>
                <c:ptCount val="12"/>
                <c:pt idx="1">
                  <c:v>3.44</c:v>
                </c:pt>
                <c:pt idx="2">
                  <c:v>4.7799999999999994</c:v>
                </c:pt>
                <c:pt idx="5">
                  <c:v>3.23</c:v>
                </c:pt>
                <c:pt idx="7">
                  <c:v>2.82</c:v>
                </c:pt>
                <c:pt idx="10">
                  <c:v>1.9</c:v>
                </c:pt>
                <c:pt idx="11">
                  <c:v>2.48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D2-4179-B40E-D3540E95EDDF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Graficos'!$CZ$78:$DK$78</c:f>
              <c:numCache>
                <c:formatCode>General</c:formatCode>
                <c:ptCount val="12"/>
                <c:pt idx="0">
                  <c:v>3.05</c:v>
                </c:pt>
                <c:pt idx="1">
                  <c:v>3.05</c:v>
                </c:pt>
                <c:pt idx="2">
                  <c:v>3.34</c:v>
                </c:pt>
                <c:pt idx="4">
                  <c:v>4.7899999999999991</c:v>
                </c:pt>
                <c:pt idx="6">
                  <c:v>4.3699999999999992</c:v>
                </c:pt>
                <c:pt idx="7">
                  <c:v>3.28</c:v>
                </c:pt>
                <c:pt idx="8">
                  <c:v>2.8</c:v>
                </c:pt>
                <c:pt idx="10">
                  <c:v>2.67</c:v>
                </c:pt>
                <c:pt idx="11">
                  <c:v>3.1799999999999997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0D2-4179-B40E-D3540E95EDDF}"/>
            </c:ext>
          </c:extLst>
        </c:ser>
        <c:ser>
          <c:idx val="3"/>
          <c:order val="5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Graficos'!$DL$78:$DW$78</c:f>
              <c:numCache>
                <c:formatCode>General</c:formatCode>
                <c:ptCount val="12"/>
                <c:pt idx="3">
                  <c:v>6</c:v>
                </c:pt>
                <c:pt idx="4">
                  <c:v>4.4700000000000006</c:v>
                </c:pt>
                <c:pt idx="5">
                  <c:v>4.7899999999999991</c:v>
                </c:pt>
                <c:pt idx="6">
                  <c:v>2.25</c:v>
                </c:pt>
                <c:pt idx="7">
                  <c:v>2.34</c:v>
                </c:pt>
                <c:pt idx="8">
                  <c:v>2.1</c:v>
                </c:pt>
                <c:pt idx="9">
                  <c:v>2.62</c:v>
                </c:pt>
                <c:pt idx="10">
                  <c:v>2.46</c:v>
                </c:pt>
                <c:pt idx="11">
                  <c:v>2.62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AD-4B58-BF13-6FBFC24F8A02}"/>
            </c:ext>
          </c:extLst>
        </c:ser>
        <c:ser>
          <c:idx val="6"/>
          <c:order val="6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Graficos'!$DX$78:$EI$78</c:f>
              <c:numCache>
                <c:formatCode>General</c:formatCode>
                <c:ptCount val="12"/>
                <c:pt idx="0">
                  <c:v>3.1799999999999997</c:v>
                </c:pt>
                <c:pt idx="1">
                  <c:v>3.39</c:v>
                </c:pt>
                <c:pt idx="2">
                  <c:v>3.7499999999999996</c:v>
                </c:pt>
                <c:pt idx="3">
                  <c:v>5.16</c:v>
                </c:pt>
                <c:pt idx="4">
                  <c:v>5.6</c:v>
                </c:pt>
                <c:pt idx="5">
                  <c:v>3.89</c:v>
                </c:pt>
                <c:pt idx="6">
                  <c:v>3.6199999999999997</c:v>
                </c:pt>
                <c:pt idx="7">
                  <c:v>3.02</c:v>
                </c:pt>
                <c:pt idx="8">
                  <c:v>2.88</c:v>
                </c:pt>
                <c:pt idx="9">
                  <c:v>2.6599999999999997</c:v>
                </c:pt>
                <c:pt idx="10">
                  <c:v>2.54</c:v>
                </c:pt>
                <c:pt idx="11">
                  <c:v>2.83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AD-4B58-BF13-6FBFC24F8A02}"/>
            </c:ext>
          </c:extLst>
        </c:ser>
        <c:ser>
          <c:idx val="7"/>
          <c:order val="7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Graficos'!$EJ$78:$EU$78</c:f>
              <c:numCache>
                <c:formatCode>General</c:formatCode>
                <c:ptCount val="12"/>
                <c:pt idx="0">
                  <c:v>3.3</c:v>
                </c:pt>
                <c:pt idx="1">
                  <c:v>3.4999999999999996</c:v>
                </c:pt>
                <c:pt idx="2">
                  <c:v>4.5199999999999996</c:v>
                </c:pt>
                <c:pt idx="3">
                  <c:v>5.68</c:v>
                </c:pt>
                <c:pt idx="4">
                  <c:v>5.43</c:v>
                </c:pt>
                <c:pt idx="5">
                  <c:v>2.1799999999999997</c:v>
                </c:pt>
                <c:pt idx="6">
                  <c:v>2.4099999999999997</c:v>
                </c:pt>
                <c:pt idx="7">
                  <c:v>2.6799999999999997</c:v>
                </c:pt>
                <c:pt idx="8">
                  <c:v>2.3199999999999998</c:v>
                </c:pt>
                <c:pt idx="9">
                  <c:v>2.5</c:v>
                </c:pt>
                <c:pt idx="10">
                  <c:v>2.31</c:v>
                </c:pt>
                <c:pt idx="11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8B-4A91-ACAF-4A15523193F6}"/>
            </c:ext>
          </c:extLst>
        </c:ser>
        <c:ser>
          <c:idx val="8"/>
          <c:order val="8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Graficos'!$EV$78:$FG$78</c:f>
              <c:numCache>
                <c:formatCode>General</c:formatCode>
                <c:ptCount val="12"/>
                <c:pt idx="0">
                  <c:v>3.19</c:v>
                </c:pt>
                <c:pt idx="1">
                  <c:v>3.5500000000000003</c:v>
                </c:pt>
                <c:pt idx="2">
                  <c:v>3.6699999999999995</c:v>
                </c:pt>
                <c:pt idx="3">
                  <c:v>5.1300000000000008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8B-4A91-ACAF-4A1552319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19056"/>
        <c:axId val="1"/>
      </c:lineChart>
      <c:catAx>
        <c:axId val="67681905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7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19056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53"/>
          <c:y val="0.2191472086750402"/>
          <c:w val="0.13094488188976378"/>
          <c:h val="0.6731547829877666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 Black Stalion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marker>
            <c:symbol val="circle"/>
            <c:size val="5"/>
          </c:marker>
          <c:cat>
            <c:numRef>
              <c:f>'Datos para Graficos'!$BF$2:$EY$2</c:f>
              <c:numCache>
                <c:formatCode>mmm\-yy</c:formatCode>
                <c:ptCount val="98"/>
                <c:pt idx="0">
                  <c:v>42795</c:v>
                </c:pt>
                <c:pt idx="1">
                  <c:v>42826</c:v>
                </c:pt>
                <c:pt idx="2">
                  <c:v>42856</c:v>
                </c:pt>
                <c:pt idx="3">
                  <c:v>42887</c:v>
                </c:pt>
                <c:pt idx="4">
                  <c:v>42917</c:v>
                </c:pt>
                <c:pt idx="5">
                  <c:v>42948</c:v>
                </c:pt>
                <c:pt idx="6">
                  <c:v>42979</c:v>
                </c:pt>
                <c:pt idx="7">
                  <c:v>43009</c:v>
                </c:pt>
                <c:pt idx="8">
                  <c:v>43040</c:v>
                </c:pt>
                <c:pt idx="9">
                  <c:v>43070</c:v>
                </c:pt>
                <c:pt idx="10">
                  <c:v>43101</c:v>
                </c:pt>
                <c:pt idx="11">
                  <c:v>43132</c:v>
                </c:pt>
                <c:pt idx="12">
                  <c:v>43160</c:v>
                </c:pt>
                <c:pt idx="13">
                  <c:v>43191</c:v>
                </c:pt>
                <c:pt idx="14">
                  <c:v>43221</c:v>
                </c:pt>
                <c:pt idx="15">
                  <c:v>43252</c:v>
                </c:pt>
                <c:pt idx="16">
                  <c:v>43282</c:v>
                </c:pt>
                <c:pt idx="17">
                  <c:v>43313</c:v>
                </c:pt>
                <c:pt idx="18">
                  <c:v>43344</c:v>
                </c:pt>
                <c:pt idx="19">
                  <c:v>43374</c:v>
                </c:pt>
                <c:pt idx="20">
                  <c:v>43405</c:v>
                </c:pt>
                <c:pt idx="21">
                  <c:v>43435</c:v>
                </c:pt>
                <c:pt idx="22">
                  <c:v>43466</c:v>
                </c:pt>
                <c:pt idx="23">
                  <c:v>43497</c:v>
                </c:pt>
                <c:pt idx="24">
                  <c:v>43525</c:v>
                </c:pt>
                <c:pt idx="25">
                  <c:v>43556</c:v>
                </c:pt>
                <c:pt idx="26">
                  <c:v>43586</c:v>
                </c:pt>
                <c:pt idx="27">
                  <c:v>43617</c:v>
                </c:pt>
                <c:pt idx="28">
                  <c:v>43647</c:v>
                </c:pt>
                <c:pt idx="29">
                  <c:v>43678</c:v>
                </c:pt>
                <c:pt idx="30">
                  <c:v>43709</c:v>
                </c:pt>
                <c:pt idx="31">
                  <c:v>43739</c:v>
                </c:pt>
                <c:pt idx="32">
                  <c:v>43770</c:v>
                </c:pt>
                <c:pt idx="33">
                  <c:v>43800</c:v>
                </c:pt>
                <c:pt idx="34">
                  <c:v>43831</c:v>
                </c:pt>
                <c:pt idx="35">
                  <c:v>43862</c:v>
                </c:pt>
                <c:pt idx="36">
                  <c:v>43891</c:v>
                </c:pt>
                <c:pt idx="37">
                  <c:v>43922</c:v>
                </c:pt>
                <c:pt idx="38">
                  <c:v>43952</c:v>
                </c:pt>
                <c:pt idx="39">
                  <c:v>43983</c:v>
                </c:pt>
                <c:pt idx="40">
                  <c:v>44013</c:v>
                </c:pt>
                <c:pt idx="41">
                  <c:v>44044</c:v>
                </c:pt>
                <c:pt idx="42">
                  <c:v>44075</c:v>
                </c:pt>
                <c:pt idx="43">
                  <c:v>44105</c:v>
                </c:pt>
                <c:pt idx="44">
                  <c:v>44136</c:v>
                </c:pt>
                <c:pt idx="45">
                  <c:v>44166</c:v>
                </c:pt>
                <c:pt idx="46">
                  <c:v>44197</c:v>
                </c:pt>
                <c:pt idx="47">
                  <c:v>44228</c:v>
                </c:pt>
                <c:pt idx="48">
                  <c:v>44256</c:v>
                </c:pt>
                <c:pt idx="49">
                  <c:v>44287</c:v>
                </c:pt>
                <c:pt idx="50">
                  <c:v>44317</c:v>
                </c:pt>
                <c:pt idx="51">
                  <c:v>44348</c:v>
                </c:pt>
                <c:pt idx="52">
                  <c:v>44378</c:v>
                </c:pt>
                <c:pt idx="53">
                  <c:v>44409</c:v>
                </c:pt>
                <c:pt idx="54">
                  <c:v>44440</c:v>
                </c:pt>
                <c:pt idx="55">
                  <c:v>44470</c:v>
                </c:pt>
                <c:pt idx="56">
                  <c:v>44501</c:v>
                </c:pt>
                <c:pt idx="57">
                  <c:v>44531</c:v>
                </c:pt>
                <c:pt idx="58">
                  <c:v>44562</c:v>
                </c:pt>
                <c:pt idx="59">
                  <c:v>44593</c:v>
                </c:pt>
                <c:pt idx="60">
                  <c:v>44621</c:v>
                </c:pt>
                <c:pt idx="61">
                  <c:v>44652</c:v>
                </c:pt>
                <c:pt idx="62">
                  <c:v>44682</c:v>
                </c:pt>
                <c:pt idx="63">
                  <c:v>44713</c:v>
                </c:pt>
                <c:pt idx="64">
                  <c:v>44743</c:v>
                </c:pt>
                <c:pt idx="65">
                  <c:v>44774</c:v>
                </c:pt>
                <c:pt idx="66">
                  <c:v>44805</c:v>
                </c:pt>
                <c:pt idx="67">
                  <c:v>44835</c:v>
                </c:pt>
                <c:pt idx="68">
                  <c:v>44866</c:v>
                </c:pt>
                <c:pt idx="69">
                  <c:v>44896</c:v>
                </c:pt>
                <c:pt idx="70">
                  <c:v>44927</c:v>
                </c:pt>
                <c:pt idx="71">
                  <c:v>44958</c:v>
                </c:pt>
                <c:pt idx="72">
                  <c:v>44986</c:v>
                </c:pt>
                <c:pt idx="73">
                  <c:v>45017</c:v>
                </c:pt>
                <c:pt idx="74">
                  <c:v>45047</c:v>
                </c:pt>
                <c:pt idx="75">
                  <c:v>45078</c:v>
                </c:pt>
                <c:pt idx="76">
                  <c:v>45108</c:v>
                </c:pt>
                <c:pt idx="77">
                  <c:v>45139</c:v>
                </c:pt>
                <c:pt idx="78">
                  <c:v>45170</c:v>
                </c:pt>
                <c:pt idx="79">
                  <c:v>45200</c:v>
                </c:pt>
                <c:pt idx="80">
                  <c:v>45231</c:v>
                </c:pt>
                <c:pt idx="81">
                  <c:v>45261</c:v>
                </c:pt>
                <c:pt idx="82">
                  <c:v>45292</c:v>
                </c:pt>
                <c:pt idx="83">
                  <c:v>45323</c:v>
                </c:pt>
                <c:pt idx="84">
                  <c:v>45352</c:v>
                </c:pt>
                <c:pt idx="85">
                  <c:v>45383</c:v>
                </c:pt>
                <c:pt idx="86">
                  <c:v>45413</c:v>
                </c:pt>
                <c:pt idx="87">
                  <c:v>45444</c:v>
                </c:pt>
                <c:pt idx="88">
                  <c:v>45474</c:v>
                </c:pt>
                <c:pt idx="89">
                  <c:v>45505</c:v>
                </c:pt>
                <c:pt idx="90">
                  <c:v>45536</c:v>
                </c:pt>
                <c:pt idx="91">
                  <c:v>45566</c:v>
                </c:pt>
                <c:pt idx="92">
                  <c:v>45597</c:v>
                </c:pt>
                <c:pt idx="93">
                  <c:v>45627</c:v>
                </c:pt>
                <c:pt idx="94">
                  <c:v>45658</c:v>
                </c:pt>
                <c:pt idx="95">
                  <c:v>45689</c:v>
                </c:pt>
                <c:pt idx="96">
                  <c:v>45717</c:v>
                </c:pt>
                <c:pt idx="97">
                  <c:v>45748</c:v>
                </c:pt>
              </c:numCache>
            </c:numRef>
          </c:cat>
          <c:val>
            <c:numRef>
              <c:f>'Datos para Graficos'!$BF$81:$EY$81</c:f>
              <c:numCache>
                <c:formatCode>General</c:formatCode>
                <c:ptCount val="98"/>
                <c:pt idx="0">
                  <c:v>10.190000000000001</c:v>
                </c:pt>
                <c:pt idx="1">
                  <c:v>11.05</c:v>
                </c:pt>
                <c:pt idx="4">
                  <c:v>7.3500000000000005</c:v>
                </c:pt>
                <c:pt idx="5">
                  <c:v>7.63</c:v>
                </c:pt>
                <c:pt idx="8">
                  <c:v>6.55</c:v>
                </c:pt>
                <c:pt idx="11">
                  <c:v>7.53</c:v>
                </c:pt>
                <c:pt idx="12">
                  <c:v>8.7200000000000006</c:v>
                </c:pt>
                <c:pt idx="13">
                  <c:v>10.55</c:v>
                </c:pt>
                <c:pt idx="14">
                  <c:v>11.280000000000001</c:v>
                </c:pt>
                <c:pt idx="16">
                  <c:v>11.350000000000001</c:v>
                </c:pt>
                <c:pt idx="17">
                  <c:v>10.91</c:v>
                </c:pt>
                <c:pt idx="19">
                  <c:v>6.51</c:v>
                </c:pt>
                <c:pt idx="21">
                  <c:v>7.71</c:v>
                </c:pt>
                <c:pt idx="22">
                  <c:v>7.31</c:v>
                </c:pt>
                <c:pt idx="23">
                  <c:v>8.120000000000001</c:v>
                </c:pt>
                <c:pt idx="25">
                  <c:v>12.930000000000001</c:v>
                </c:pt>
                <c:pt idx="26">
                  <c:v>14.31</c:v>
                </c:pt>
                <c:pt idx="27">
                  <c:v>10.050000000000001</c:v>
                </c:pt>
                <c:pt idx="28">
                  <c:v>7.8500000000000005</c:v>
                </c:pt>
                <c:pt idx="29">
                  <c:v>7.61</c:v>
                </c:pt>
                <c:pt idx="31">
                  <c:v>6.28</c:v>
                </c:pt>
                <c:pt idx="33">
                  <c:v>6.4399999999999995</c:v>
                </c:pt>
                <c:pt idx="34">
                  <c:v>7.3999999999999995</c:v>
                </c:pt>
                <c:pt idx="36">
                  <c:v>16.05</c:v>
                </c:pt>
                <c:pt idx="37">
                  <c:v>10.870000000000001</c:v>
                </c:pt>
                <c:pt idx="38">
                  <c:v>12.85</c:v>
                </c:pt>
                <c:pt idx="39">
                  <c:v>7.2700000000000005</c:v>
                </c:pt>
                <c:pt idx="40">
                  <c:v>6.79</c:v>
                </c:pt>
                <c:pt idx="42">
                  <c:v>6.0100000000000007</c:v>
                </c:pt>
                <c:pt idx="43">
                  <c:v>4.91</c:v>
                </c:pt>
                <c:pt idx="48">
                  <c:v>7.02</c:v>
                </c:pt>
                <c:pt idx="49">
                  <c:v>5.26</c:v>
                </c:pt>
                <c:pt idx="50">
                  <c:v>7.22</c:v>
                </c:pt>
                <c:pt idx="53">
                  <c:v>3.9399999999999995</c:v>
                </c:pt>
                <c:pt idx="56">
                  <c:v>5.78</c:v>
                </c:pt>
                <c:pt idx="57">
                  <c:v>6.35</c:v>
                </c:pt>
                <c:pt idx="59">
                  <c:v>8.620000000000001</c:v>
                </c:pt>
                <c:pt idx="60">
                  <c:v>8.370000000000001</c:v>
                </c:pt>
                <c:pt idx="62">
                  <c:v>8.120000000000001</c:v>
                </c:pt>
                <c:pt idx="66">
                  <c:v>5.04</c:v>
                </c:pt>
                <c:pt idx="69">
                  <c:v>6.92</c:v>
                </c:pt>
                <c:pt idx="70">
                  <c:v>5.63</c:v>
                </c:pt>
                <c:pt idx="71">
                  <c:v>5.52</c:v>
                </c:pt>
                <c:pt idx="73">
                  <c:v>16.43</c:v>
                </c:pt>
                <c:pt idx="74">
                  <c:v>10.450000000000001</c:v>
                </c:pt>
                <c:pt idx="75">
                  <c:v>8.2800000000000011</c:v>
                </c:pt>
                <c:pt idx="76">
                  <c:v>5.89</c:v>
                </c:pt>
                <c:pt idx="78">
                  <c:v>5.5</c:v>
                </c:pt>
                <c:pt idx="79">
                  <c:v>4.3199999999999994</c:v>
                </c:pt>
                <c:pt idx="80">
                  <c:v>4.4799999999999995</c:v>
                </c:pt>
                <c:pt idx="81">
                  <c:v>5.13</c:v>
                </c:pt>
                <c:pt idx="82">
                  <c:v>7.169999999999999</c:v>
                </c:pt>
                <c:pt idx="83">
                  <c:v>7.3999999999999995</c:v>
                </c:pt>
                <c:pt idx="84">
                  <c:v>9.6100000000000012</c:v>
                </c:pt>
                <c:pt idx="85">
                  <c:v>17.02</c:v>
                </c:pt>
                <c:pt idx="86">
                  <c:v>16.850000000000001</c:v>
                </c:pt>
                <c:pt idx="89">
                  <c:v>6.6499999999999995</c:v>
                </c:pt>
                <c:pt idx="90">
                  <c:v>6.3999999999999995</c:v>
                </c:pt>
                <c:pt idx="91">
                  <c:v>6.54</c:v>
                </c:pt>
                <c:pt idx="92">
                  <c:v>6.12</c:v>
                </c:pt>
                <c:pt idx="94">
                  <c:v>7.089999999999999</c:v>
                </c:pt>
                <c:pt idx="95">
                  <c:v>8.0500000000000007</c:v>
                </c:pt>
                <c:pt idx="96">
                  <c:v>8.84</c:v>
                </c:pt>
                <c:pt idx="97">
                  <c:v>16.760000000000002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04-44EF-9BA6-AFB400D3FD99}"/>
            </c:ext>
          </c:extLst>
        </c:ser>
        <c:ser>
          <c:idx val="0"/>
          <c:order val="1"/>
          <c:marker>
            <c:symbol val="circle"/>
            <c:size val="5"/>
          </c:marker>
          <c:cat>
            <c:numRef>
              <c:f>'Datos para Graficos'!$BF$2:$EY$2</c:f>
              <c:numCache>
                <c:formatCode>mmm\-yy</c:formatCode>
                <c:ptCount val="98"/>
                <c:pt idx="0">
                  <c:v>42795</c:v>
                </c:pt>
                <c:pt idx="1">
                  <c:v>42826</c:v>
                </c:pt>
                <c:pt idx="2">
                  <c:v>42856</c:v>
                </c:pt>
                <c:pt idx="3">
                  <c:v>42887</c:v>
                </c:pt>
                <c:pt idx="4">
                  <c:v>42917</c:v>
                </c:pt>
                <c:pt idx="5">
                  <c:v>42948</c:v>
                </c:pt>
                <c:pt idx="6">
                  <c:v>42979</c:v>
                </c:pt>
                <c:pt idx="7">
                  <c:v>43009</c:v>
                </c:pt>
                <c:pt idx="8">
                  <c:v>43040</c:v>
                </c:pt>
                <c:pt idx="9">
                  <c:v>43070</c:v>
                </c:pt>
                <c:pt idx="10">
                  <c:v>43101</c:v>
                </c:pt>
                <c:pt idx="11">
                  <c:v>43132</c:v>
                </c:pt>
                <c:pt idx="12">
                  <c:v>43160</c:v>
                </c:pt>
                <c:pt idx="13">
                  <c:v>43191</c:v>
                </c:pt>
                <c:pt idx="14">
                  <c:v>43221</c:v>
                </c:pt>
                <c:pt idx="15">
                  <c:v>43252</c:v>
                </c:pt>
                <c:pt idx="16">
                  <c:v>43282</c:v>
                </c:pt>
                <c:pt idx="17">
                  <c:v>43313</c:v>
                </c:pt>
                <c:pt idx="18">
                  <c:v>43344</c:v>
                </c:pt>
                <c:pt idx="19">
                  <c:v>43374</c:v>
                </c:pt>
                <c:pt idx="20">
                  <c:v>43405</c:v>
                </c:pt>
                <c:pt idx="21">
                  <c:v>43435</c:v>
                </c:pt>
                <c:pt idx="22">
                  <c:v>43466</c:v>
                </c:pt>
                <c:pt idx="23">
                  <c:v>43497</c:v>
                </c:pt>
                <c:pt idx="24">
                  <c:v>43525</c:v>
                </c:pt>
                <c:pt idx="25">
                  <c:v>43556</c:v>
                </c:pt>
                <c:pt idx="26">
                  <c:v>43586</c:v>
                </c:pt>
                <c:pt idx="27">
                  <c:v>43617</c:v>
                </c:pt>
                <c:pt idx="28">
                  <c:v>43647</c:v>
                </c:pt>
                <c:pt idx="29">
                  <c:v>43678</c:v>
                </c:pt>
                <c:pt idx="30">
                  <c:v>43709</c:v>
                </c:pt>
                <c:pt idx="31">
                  <c:v>43739</c:v>
                </c:pt>
                <c:pt idx="32">
                  <c:v>43770</c:v>
                </c:pt>
                <c:pt idx="33">
                  <c:v>43800</c:v>
                </c:pt>
                <c:pt idx="34">
                  <c:v>43831</c:v>
                </c:pt>
                <c:pt idx="35">
                  <c:v>43862</c:v>
                </c:pt>
                <c:pt idx="36">
                  <c:v>43891</c:v>
                </c:pt>
                <c:pt idx="37">
                  <c:v>43922</c:v>
                </c:pt>
                <c:pt idx="38">
                  <c:v>43952</c:v>
                </c:pt>
                <c:pt idx="39">
                  <c:v>43983</c:v>
                </c:pt>
                <c:pt idx="40">
                  <c:v>44013</c:v>
                </c:pt>
                <c:pt idx="41">
                  <c:v>44044</c:v>
                </c:pt>
                <c:pt idx="42">
                  <c:v>44075</c:v>
                </c:pt>
                <c:pt idx="43">
                  <c:v>44105</c:v>
                </c:pt>
                <c:pt idx="44">
                  <c:v>44136</c:v>
                </c:pt>
                <c:pt idx="45">
                  <c:v>44166</c:v>
                </c:pt>
                <c:pt idx="46">
                  <c:v>44197</c:v>
                </c:pt>
                <c:pt idx="47">
                  <c:v>44228</c:v>
                </c:pt>
                <c:pt idx="48">
                  <c:v>44256</c:v>
                </c:pt>
                <c:pt idx="49">
                  <c:v>44287</c:v>
                </c:pt>
                <c:pt idx="50">
                  <c:v>44317</c:v>
                </c:pt>
                <c:pt idx="51">
                  <c:v>44348</c:v>
                </c:pt>
                <c:pt idx="52">
                  <c:v>44378</c:v>
                </c:pt>
                <c:pt idx="53">
                  <c:v>44409</c:v>
                </c:pt>
                <c:pt idx="54">
                  <c:v>44440</c:v>
                </c:pt>
                <c:pt idx="55">
                  <c:v>44470</c:v>
                </c:pt>
                <c:pt idx="56">
                  <c:v>44501</c:v>
                </c:pt>
                <c:pt idx="57">
                  <c:v>44531</c:v>
                </c:pt>
                <c:pt idx="58">
                  <c:v>44562</c:v>
                </c:pt>
                <c:pt idx="59">
                  <c:v>44593</c:v>
                </c:pt>
                <c:pt idx="60">
                  <c:v>44621</c:v>
                </c:pt>
                <c:pt idx="61">
                  <c:v>44652</c:v>
                </c:pt>
                <c:pt idx="62">
                  <c:v>44682</c:v>
                </c:pt>
                <c:pt idx="63">
                  <c:v>44713</c:v>
                </c:pt>
                <c:pt idx="64">
                  <c:v>44743</c:v>
                </c:pt>
                <c:pt idx="65">
                  <c:v>44774</c:v>
                </c:pt>
                <c:pt idx="66">
                  <c:v>44805</c:v>
                </c:pt>
                <c:pt idx="67">
                  <c:v>44835</c:v>
                </c:pt>
                <c:pt idx="68">
                  <c:v>44866</c:v>
                </c:pt>
                <c:pt idx="69">
                  <c:v>44896</c:v>
                </c:pt>
                <c:pt idx="70">
                  <c:v>44927</c:v>
                </c:pt>
                <c:pt idx="71">
                  <c:v>44958</c:v>
                </c:pt>
                <c:pt idx="72">
                  <c:v>44986</c:v>
                </c:pt>
                <c:pt idx="73">
                  <c:v>45017</c:v>
                </c:pt>
                <c:pt idx="74">
                  <c:v>45047</c:v>
                </c:pt>
                <c:pt idx="75">
                  <c:v>45078</c:v>
                </c:pt>
                <c:pt idx="76">
                  <c:v>45108</c:v>
                </c:pt>
                <c:pt idx="77">
                  <c:v>45139</c:v>
                </c:pt>
                <c:pt idx="78">
                  <c:v>45170</c:v>
                </c:pt>
                <c:pt idx="79">
                  <c:v>45200</c:v>
                </c:pt>
                <c:pt idx="80">
                  <c:v>45231</c:v>
                </c:pt>
                <c:pt idx="81">
                  <c:v>45261</c:v>
                </c:pt>
                <c:pt idx="82">
                  <c:v>45292</c:v>
                </c:pt>
                <c:pt idx="83">
                  <c:v>45323</c:v>
                </c:pt>
                <c:pt idx="84">
                  <c:v>45352</c:v>
                </c:pt>
                <c:pt idx="85">
                  <c:v>45383</c:v>
                </c:pt>
                <c:pt idx="86">
                  <c:v>45413</c:v>
                </c:pt>
                <c:pt idx="87">
                  <c:v>45444</c:v>
                </c:pt>
                <c:pt idx="88">
                  <c:v>45474</c:v>
                </c:pt>
                <c:pt idx="89">
                  <c:v>45505</c:v>
                </c:pt>
                <c:pt idx="90">
                  <c:v>45536</c:v>
                </c:pt>
                <c:pt idx="91">
                  <c:v>45566</c:v>
                </c:pt>
                <c:pt idx="92">
                  <c:v>45597</c:v>
                </c:pt>
                <c:pt idx="93">
                  <c:v>45627</c:v>
                </c:pt>
                <c:pt idx="94">
                  <c:v>45658</c:v>
                </c:pt>
                <c:pt idx="95">
                  <c:v>45689</c:v>
                </c:pt>
                <c:pt idx="96">
                  <c:v>45717</c:v>
                </c:pt>
                <c:pt idx="97">
                  <c:v>45748</c:v>
                </c:pt>
              </c:numCache>
            </c:numRef>
          </c:cat>
          <c:val>
            <c:numRef>
              <c:f>'Datos para Graficos'!$BF$80:$EY$80</c:f>
              <c:numCache>
                <c:formatCode>General</c:formatCode>
                <c:ptCount val="98"/>
                <c:pt idx="2">
                  <c:v>6.41</c:v>
                </c:pt>
                <c:pt idx="3">
                  <c:v>4.8499999999999996</c:v>
                </c:pt>
                <c:pt idx="6">
                  <c:v>3.7800000000000002</c:v>
                </c:pt>
                <c:pt idx="9">
                  <c:v>4.41</c:v>
                </c:pt>
                <c:pt idx="10">
                  <c:v>5.0199999999999996</c:v>
                </c:pt>
                <c:pt idx="15">
                  <c:v>7.669999999999999</c:v>
                </c:pt>
                <c:pt idx="18">
                  <c:v>7.5200000000000005</c:v>
                </c:pt>
                <c:pt idx="20">
                  <c:v>4.12</c:v>
                </c:pt>
                <c:pt idx="24">
                  <c:v>7.2700000000000005</c:v>
                </c:pt>
                <c:pt idx="32">
                  <c:v>6.43</c:v>
                </c:pt>
                <c:pt idx="35">
                  <c:v>2.5700000000000003</c:v>
                </c:pt>
                <c:pt idx="44">
                  <c:v>3.49</c:v>
                </c:pt>
                <c:pt idx="45">
                  <c:v>5.92</c:v>
                </c:pt>
                <c:pt idx="46">
                  <c:v>4.8</c:v>
                </c:pt>
                <c:pt idx="47">
                  <c:v>5.46</c:v>
                </c:pt>
                <c:pt idx="52">
                  <c:v>7.8199999999999994</c:v>
                </c:pt>
                <c:pt idx="54">
                  <c:v>4.75</c:v>
                </c:pt>
                <c:pt idx="58">
                  <c:v>5.39</c:v>
                </c:pt>
                <c:pt idx="61">
                  <c:v>8.16</c:v>
                </c:pt>
                <c:pt idx="63">
                  <c:v>2.3499999999999996</c:v>
                </c:pt>
                <c:pt idx="64">
                  <c:v>4.2</c:v>
                </c:pt>
                <c:pt idx="65">
                  <c:v>4.08</c:v>
                </c:pt>
                <c:pt idx="67">
                  <c:v>4.12</c:v>
                </c:pt>
                <c:pt idx="68">
                  <c:v>3.96</c:v>
                </c:pt>
                <c:pt idx="72">
                  <c:v>5.9399999999999995</c:v>
                </c:pt>
                <c:pt idx="77">
                  <c:v>4.7299999999999995</c:v>
                </c:pt>
                <c:pt idx="87">
                  <c:v>3.75</c:v>
                </c:pt>
                <c:pt idx="88">
                  <c:v>4.1399999999999997</c:v>
                </c:pt>
                <c:pt idx="93">
                  <c:v>4.08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04-44EF-9BA6-AFB400D3F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4880"/>
        <c:axId val="1"/>
      </c:lineChart>
      <c:catAx>
        <c:axId val="6768248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4"/>
        <c:noMultiLvlLbl val="0"/>
      </c:catAx>
      <c:valAx>
        <c:axId val="1"/>
        <c:scaling>
          <c:orientation val="maxMin"/>
          <c:max val="1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48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 Black Stalion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Graficos'!$BD$81:$BO$81</c:f>
              <c:numCache>
                <c:formatCode>General</c:formatCode>
                <c:ptCount val="12"/>
                <c:pt idx="2">
                  <c:v>10.190000000000001</c:v>
                </c:pt>
                <c:pt idx="3">
                  <c:v>11.05</c:v>
                </c:pt>
                <c:pt idx="6">
                  <c:v>7.3500000000000005</c:v>
                </c:pt>
                <c:pt idx="7">
                  <c:v>7.63</c:v>
                </c:pt>
                <c:pt idx="10">
                  <c:v>6.55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AC-41FA-AE54-3FA81E157856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Graficos'!$BP$81:$CA$81</c:f>
              <c:numCache>
                <c:formatCode>General</c:formatCode>
                <c:ptCount val="12"/>
                <c:pt idx="1">
                  <c:v>7.53</c:v>
                </c:pt>
                <c:pt idx="2">
                  <c:v>8.7200000000000006</c:v>
                </c:pt>
                <c:pt idx="3">
                  <c:v>10.55</c:v>
                </c:pt>
                <c:pt idx="4">
                  <c:v>11.280000000000001</c:v>
                </c:pt>
                <c:pt idx="6">
                  <c:v>11.350000000000001</c:v>
                </c:pt>
                <c:pt idx="7">
                  <c:v>10.91</c:v>
                </c:pt>
                <c:pt idx="9">
                  <c:v>6.51</c:v>
                </c:pt>
                <c:pt idx="11">
                  <c:v>7.71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AC-41FA-AE54-3FA81E157856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Graficos'!$CB$81:$CM$81</c:f>
              <c:numCache>
                <c:formatCode>General</c:formatCode>
                <c:ptCount val="12"/>
                <c:pt idx="0">
                  <c:v>7.31</c:v>
                </c:pt>
                <c:pt idx="1">
                  <c:v>8.120000000000001</c:v>
                </c:pt>
                <c:pt idx="3">
                  <c:v>12.930000000000001</c:v>
                </c:pt>
                <c:pt idx="4">
                  <c:v>14.31</c:v>
                </c:pt>
                <c:pt idx="5">
                  <c:v>10.050000000000001</c:v>
                </c:pt>
                <c:pt idx="6">
                  <c:v>7.8500000000000005</c:v>
                </c:pt>
                <c:pt idx="7">
                  <c:v>7.61</c:v>
                </c:pt>
                <c:pt idx="9">
                  <c:v>6.28</c:v>
                </c:pt>
                <c:pt idx="11">
                  <c:v>6.4399999999999995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AC-41FA-AE54-3FA81E157856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Graficos'!$CN$81:$CY$81</c:f>
              <c:numCache>
                <c:formatCode>General</c:formatCode>
                <c:ptCount val="12"/>
                <c:pt idx="0">
                  <c:v>7.3999999999999995</c:v>
                </c:pt>
                <c:pt idx="2">
                  <c:v>16.05</c:v>
                </c:pt>
                <c:pt idx="3">
                  <c:v>10.870000000000001</c:v>
                </c:pt>
                <c:pt idx="4">
                  <c:v>12.85</c:v>
                </c:pt>
                <c:pt idx="5">
                  <c:v>7.2700000000000005</c:v>
                </c:pt>
                <c:pt idx="6">
                  <c:v>6.79</c:v>
                </c:pt>
                <c:pt idx="8">
                  <c:v>6.0100000000000007</c:v>
                </c:pt>
                <c:pt idx="9">
                  <c:v>4.91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AC-41FA-AE54-3FA81E157856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Graficos'!$CZ$81:$DK$81</c:f>
              <c:numCache>
                <c:formatCode>General</c:formatCode>
                <c:ptCount val="12"/>
                <c:pt idx="2">
                  <c:v>7.02</c:v>
                </c:pt>
                <c:pt idx="3">
                  <c:v>5.26</c:v>
                </c:pt>
                <c:pt idx="4">
                  <c:v>7.22</c:v>
                </c:pt>
                <c:pt idx="7">
                  <c:v>3.9399999999999995</c:v>
                </c:pt>
                <c:pt idx="10">
                  <c:v>5.78</c:v>
                </c:pt>
                <c:pt idx="11">
                  <c:v>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5AC-41FA-AE54-3FA81E157856}"/>
            </c:ext>
          </c:extLst>
        </c:ser>
        <c:ser>
          <c:idx val="3"/>
          <c:order val="5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Graficos'!$DL$81:$DW$81</c:f>
              <c:numCache>
                <c:formatCode>General</c:formatCode>
                <c:ptCount val="12"/>
                <c:pt idx="1">
                  <c:v>8.620000000000001</c:v>
                </c:pt>
                <c:pt idx="2">
                  <c:v>8.370000000000001</c:v>
                </c:pt>
                <c:pt idx="4">
                  <c:v>8.120000000000001</c:v>
                </c:pt>
                <c:pt idx="8">
                  <c:v>5.04</c:v>
                </c:pt>
                <c:pt idx="11">
                  <c:v>6.92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2D-4AC7-8D70-690F675E614F}"/>
            </c:ext>
          </c:extLst>
        </c:ser>
        <c:ser>
          <c:idx val="6"/>
          <c:order val="6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Graficos'!$DX$81:$EI$81</c:f>
              <c:numCache>
                <c:formatCode>General</c:formatCode>
                <c:ptCount val="12"/>
                <c:pt idx="0">
                  <c:v>5.63</c:v>
                </c:pt>
                <c:pt idx="1">
                  <c:v>5.52</c:v>
                </c:pt>
                <c:pt idx="3">
                  <c:v>16.43</c:v>
                </c:pt>
                <c:pt idx="4">
                  <c:v>10.450000000000001</c:v>
                </c:pt>
                <c:pt idx="5">
                  <c:v>8.2800000000000011</c:v>
                </c:pt>
                <c:pt idx="6">
                  <c:v>5.89</c:v>
                </c:pt>
                <c:pt idx="8">
                  <c:v>5.5</c:v>
                </c:pt>
                <c:pt idx="9">
                  <c:v>4.3199999999999994</c:v>
                </c:pt>
                <c:pt idx="10">
                  <c:v>4.4799999999999995</c:v>
                </c:pt>
                <c:pt idx="11">
                  <c:v>5.13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00-46B8-9A87-49E52C2AE0EE}"/>
            </c:ext>
          </c:extLst>
        </c:ser>
        <c:ser>
          <c:idx val="8"/>
          <c:order val="7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Graficos'!$EJ$81:$EU$81</c:f>
              <c:numCache>
                <c:formatCode>General</c:formatCode>
                <c:ptCount val="12"/>
                <c:pt idx="0">
                  <c:v>7.169999999999999</c:v>
                </c:pt>
                <c:pt idx="1">
                  <c:v>7.3999999999999995</c:v>
                </c:pt>
                <c:pt idx="2">
                  <c:v>9.6100000000000012</c:v>
                </c:pt>
                <c:pt idx="3">
                  <c:v>17.02</c:v>
                </c:pt>
                <c:pt idx="4">
                  <c:v>16.850000000000001</c:v>
                </c:pt>
                <c:pt idx="7">
                  <c:v>6.6499999999999995</c:v>
                </c:pt>
                <c:pt idx="8">
                  <c:v>6.3999999999999995</c:v>
                </c:pt>
                <c:pt idx="9">
                  <c:v>6.54</c:v>
                </c:pt>
                <c:pt idx="10">
                  <c:v>6.12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D4-445D-B8FA-723F89EAD789}"/>
            </c:ext>
          </c:extLst>
        </c:ser>
        <c:ser>
          <c:idx val="7"/>
          <c:order val="8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Graficos'!$EV$81:$FG$81</c:f>
              <c:numCache>
                <c:formatCode>General</c:formatCode>
                <c:ptCount val="12"/>
                <c:pt idx="0">
                  <c:v>7.089999999999999</c:v>
                </c:pt>
                <c:pt idx="1">
                  <c:v>8.0500000000000007</c:v>
                </c:pt>
                <c:pt idx="2">
                  <c:v>8.84</c:v>
                </c:pt>
                <c:pt idx="3">
                  <c:v>16.760000000000002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D4-445D-B8FA-723F89EAD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02000"/>
        <c:axId val="1"/>
      </c:lineChart>
      <c:catAx>
        <c:axId val="67680200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8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020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930730533683274"/>
          <c:y val="0.22376081882498253"/>
          <c:w val="0.13094488188976378"/>
          <c:h val="0.6731547829877666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 Matapalo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marker>
            <c:symbol val="circle"/>
            <c:size val="5"/>
          </c:marker>
          <c:cat>
            <c:numRef>
              <c:f>'Datos para Graficos'!$BF$2:$EY$2</c:f>
              <c:numCache>
                <c:formatCode>mmm\-yy</c:formatCode>
                <c:ptCount val="98"/>
                <c:pt idx="0">
                  <c:v>42795</c:v>
                </c:pt>
                <c:pt idx="1">
                  <c:v>42826</c:v>
                </c:pt>
                <c:pt idx="2">
                  <c:v>42856</c:v>
                </c:pt>
                <c:pt idx="3">
                  <c:v>42887</c:v>
                </c:pt>
                <c:pt idx="4">
                  <c:v>42917</c:v>
                </c:pt>
                <c:pt idx="5">
                  <c:v>42948</c:v>
                </c:pt>
                <c:pt idx="6">
                  <c:v>42979</c:v>
                </c:pt>
                <c:pt idx="7">
                  <c:v>43009</c:v>
                </c:pt>
                <c:pt idx="8">
                  <c:v>43040</c:v>
                </c:pt>
                <c:pt idx="9">
                  <c:v>43070</c:v>
                </c:pt>
                <c:pt idx="10">
                  <c:v>43101</c:v>
                </c:pt>
                <c:pt idx="11">
                  <c:v>43132</c:v>
                </c:pt>
                <c:pt idx="12">
                  <c:v>43160</c:v>
                </c:pt>
                <c:pt idx="13">
                  <c:v>43191</c:v>
                </c:pt>
                <c:pt idx="14">
                  <c:v>43221</c:v>
                </c:pt>
                <c:pt idx="15">
                  <c:v>43252</c:v>
                </c:pt>
                <c:pt idx="16">
                  <c:v>43282</c:v>
                </c:pt>
                <c:pt idx="17">
                  <c:v>43313</c:v>
                </c:pt>
                <c:pt idx="18">
                  <c:v>43344</c:v>
                </c:pt>
                <c:pt idx="19">
                  <c:v>43374</c:v>
                </c:pt>
                <c:pt idx="20">
                  <c:v>43405</c:v>
                </c:pt>
                <c:pt idx="21">
                  <c:v>43435</c:v>
                </c:pt>
                <c:pt idx="22">
                  <c:v>43466</c:v>
                </c:pt>
                <c:pt idx="23">
                  <c:v>43497</c:v>
                </c:pt>
                <c:pt idx="24">
                  <c:v>43525</c:v>
                </c:pt>
                <c:pt idx="25">
                  <c:v>43556</c:v>
                </c:pt>
                <c:pt idx="26">
                  <c:v>43586</c:v>
                </c:pt>
                <c:pt idx="27">
                  <c:v>43617</c:v>
                </c:pt>
                <c:pt idx="28">
                  <c:v>43647</c:v>
                </c:pt>
                <c:pt idx="29">
                  <c:v>43678</c:v>
                </c:pt>
                <c:pt idx="30">
                  <c:v>43709</c:v>
                </c:pt>
                <c:pt idx="31">
                  <c:v>43739</c:v>
                </c:pt>
                <c:pt idx="32">
                  <c:v>43770</c:v>
                </c:pt>
                <c:pt idx="33">
                  <c:v>43800</c:v>
                </c:pt>
                <c:pt idx="34">
                  <c:v>43831</c:v>
                </c:pt>
                <c:pt idx="35">
                  <c:v>43862</c:v>
                </c:pt>
                <c:pt idx="36">
                  <c:v>43891</c:v>
                </c:pt>
                <c:pt idx="37">
                  <c:v>43922</c:v>
                </c:pt>
                <c:pt idx="38">
                  <c:v>43952</c:v>
                </c:pt>
                <c:pt idx="39">
                  <c:v>43983</c:v>
                </c:pt>
                <c:pt idx="40">
                  <c:v>44013</c:v>
                </c:pt>
                <c:pt idx="41">
                  <c:v>44044</c:v>
                </c:pt>
                <c:pt idx="42">
                  <c:v>44075</c:v>
                </c:pt>
                <c:pt idx="43">
                  <c:v>44105</c:v>
                </c:pt>
                <c:pt idx="44">
                  <c:v>44136</c:v>
                </c:pt>
                <c:pt idx="45">
                  <c:v>44166</c:v>
                </c:pt>
                <c:pt idx="46">
                  <c:v>44197</c:v>
                </c:pt>
                <c:pt idx="47">
                  <c:v>44228</c:v>
                </c:pt>
                <c:pt idx="48">
                  <c:v>44256</c:v>
                </c:pt>
                <c:pt idx="49">
                  <c:v>44287</c:v>
                </c:pt>
                <c:pt idx="50">
                  <c:v>44317</c:v>
                </c:pt>
                <c:pt idx="51">
                  <c:v>44348</c:v>
                </c:pt>
                <c:pt idx="52">
                  <c:v>44378</c:v>
                </c:pt>
                <c:pt idx="53">
                  <c:v>44409</c:v>
                </c:pt>
                <c:pt idx="54">
                  <c:v>44440</c:v>
                </c:pt>
                <c:pt idx="55">
                  <c:v>44470</c:v>
                </c:pt>
                <c:pt idx="56">
                  <c:v>44501</c:v>
                </c:pt>
                <c:pt idx="57">
                  <c:v>44531</c:v>
                </c:pt>
                <c:pt idx="58">
                  <c:v>44562</c:v>
                </c:pt>
                <c:pt idx="59">
                  <c:v>44593</c:v>
                </c:pt>
                <c:pt idx="60">
                  <c:v>44621</c:v>
                </c:pt>
                <c:pt idx="61">
                  <c:v>44652</c:v>
                </c:pt>
                <c:pt idx="62">
                  <c:v>44682</c:v>
                </c:pt>
                <c:pt idx="63">
                  <c:v>44713</c:v>
                </c:pt>
                <c:pt idx="64">
                  <c:v>44743</c:v>
                </c:pt>
                <c:pt idx="65">
                  <c:v>44774</c:v>
                </c:pt>
                <c:pt idx="66">
                  <c:v>44805</c:v>
                </c:pt>
                <c:pt idx="67">
                  <c:v>44835</c:v>
                </c:pt>
                <c:pt idx="68">
                  <c:v>44866</c:v>
                </c:pt>
                <c:pt idx="69">
                  <c:v>44896</c:v>
                </c:pt>
                <c:pt idx="70">
                  <c:v>44927</c:v>
                </c:pt>
                <c:pt idx="71">
                  <c:v>44958</c:v>
                </c:pt>
                <c:pt idx="72">
                  <c:v>44986</c:v>
                </c:pt>
                <c:pt idx="73">
                  <c:v>45017</c:v>
                </c:pt>
                <c:pt idx="74">
                  <c:v>45047</c:v>
                </c:pt>
                <c:pt idx="75">
                  <c:v>45078</c:v>
                </c:pt>
                <c:pt idx="76">
                  <c:v>45108</c:v>
                </c:pt>
                <c:pt idx="77">
                  <c:v>45139</c:v>
                </c:pt>
                <c:pt idx="78">
                  <c:v>45170</c:v>
                </c:pt>
                <c:pt idx="79">
                  <c:v>45200</c:v>
                </c:pt>
                <c:pt idx="80">
                  <c:v>45231</c:v>
                </c:pt>
                <c:pt idx="81">
                  <c:v>45261</c:v>
                </c:pt>
                <c:pt idx="82">
                  <c:v>45292</c:v>
                </c:pt>
                <c:pt idx="83">
                  <c:v>45323</c:v>
                </c:pt>
                <c:pt idx="84">
                  <c:v>45352</c:v>
                </c:pt>
                <c:pt idx="85">
                  <c:v>45383</c:v>
                </c:pt>
                <c:pt idx="86">
                  <c:v>45413</c:v>
                </c:pt>
                <c:pt idx="87">
                  <c:v>45444</c:v>
                </c:pt>
                <c:pt idx="88">
                  <c:v>45474</c:v>
                </c:pt>
                <c:pt idx="89">
                  <c:v>45505</c:v>
                </c:pt>
                <c:pt idx="90">
                  <c:v>45536</c:v>
                </c:pt>
                <c:pt idx="91">
                  <c:v>45566</c:v>
                </c:pt>
                <c:pt idx="92">
                  <c:v>45597</c:v>
                </c:pt>
                <c:pt idx="93">
                  <c:v>45627</c:v>
                </c:pt>
                <c:pt idx="94">
                  <c:v>45658</c:v>
                </c:pt>
                <c:pt idx="95">
                  <c:v>45689</c:v>
                </c:pt>
                <c:pt idx="96">
                  <c:v>45717</c:v>
                </c:pt>
                <c:pt idx="97">
                  <c:v>45748</c:v>
                </c:pt>
              </c:numCache>
            </c:numRef>
          </c:cat>
          <c:val>
            <c:numRef>
              <c:f>'Datos para Graficos'!$BF$83:$EY$83</c:f>
              <c:numCache>
                <c:formatCode>General</c:formatCode>
                <c:ptCount val="98"/>
                <c:pt idx="5">
                  <c:v>5.6</c:v>
                </c:pt>
                <c:pt idx="6">
                  <c:v>5.61</c:v>
                </c:pt>
                <c:pt idx="8">
                  <c:v>5.35</c:v>
                </c:pt>
                <c:pt idx="13">
                  <c:v>5.52</c:v>
                </c:pt>
                <c:pt idx="17">
                  <c:v>5.72</c:v>
                </c:pt>
                <c:pt idx="18">
                  <c:v>9.91</c:v>
                </c:pt>
                <c:pt idx="21">
                  <c:v>3.7699999999999996</c:v>
                </c:pt>
                <c:pt idx="22">
                  <c:v>9.35</c:v>
                </c:pt>
                <c:pt idx="23">
                  <c:v>7.9499999999999993</c:v>
                </c:pt>
                <c:pt idx="24">
                  <c:v>10.27</c:v>
                </c:pt>
                <c:pt idx="25">
                  <c:v>10.58</c:v>
                </c:pt>
                <c:pt idx="26">
                  <c:v>11.24</c:v>
                </c:pt>
                <c:pt idx="27">
                  <c:v>5.51</c:v>
                </c:pt>
                <c:pt idx="28">
                  <c:v>9.67</c:v>
                </c:pt>
                <c:pt idx="29">
                  <c:v>5.6</c:v>
                </c:pt>
                <c:pt idx="30">
                  <c:v>5.49</c:v>
                </c:pt>
                <c:pt idx="31">
                  <c:v>6.05</c:v>
                </c:pt>
                <c:pt idx="32">
                  <c:v>5.43</c:v>
                </c:pt>
                <c:pt idx="33">
                  <c:v>8.85</c:v>
                </c:pt>
                <c:pt idx="34">
                  <c:v>5.95</c:v>
                </c:pt>
                <c:pt idx="35">
                  <c:v>9.23</c:v>
                </c:pt>
                <c:pt idx="36">
                  <c:v>7.73</c:v>
                </c:pt>
                <c:pt idx="37">
                  <c:v>8.15</c:v>
                </c:pt>
                <c:pt idx="42">
                  <c:v>5.5100000000000016</c:v>
                </c:pt>
                <c:pt idx="43">
                  <c:v>5.6</c:v>
                </c:pt>
                <c:pt idx="44">
                  <c:v>5.4</c:v>
                </c:pt>
                <c:pt idx="45">
                  <c:v>0.12</c:v>
                </c:pt>
                <c:pt idx="46">
                  <c:v>5.61</c:v>
                </c:pt>
                <c:pt idx="48">
                  <c:v>5.63</c:v>
                </c:pt>
                <c:pt idx="49">
                  <c:v>5.65</c:v>
                </c:pt>
                <c:pt idx="50">
                  <c:v>10.59</c:v>
                </c:pt>
                <c:pt idx="53">
                  <c:v>9.61</c:v>
                </c:pt>
                <c:pt idx="54">
                  <c:v>8.9700000000000006</c:v>
                </c:pt>
                <c:pt idx="59">
                  <c:v>10.87</c:v>
                </c:pt>
                <c:pt idx="60">
                  <c:v>11.45</c:v>
                </c:pt>
                <c:pt idx="61">
                  <c:v>15.600000000000001</c:v>
                </c:pt>
                <c:pt idx="62">
                  <c:v>10.49</c:v>
                </c:pt>
                <c:pt idx="63">
                  <c:v>6.89</c:v>
                </c:pt>
                <c:pt idx="64">
                  <c:v>5.71</c:v>
                </c:pt>
                <c:pt idx="65">
                  <c:v>7.5</c:v>
                </c:pt>
                <c:pt idx="66">
                  <c:v>7.48</c:v>
                </c:pt>
                <c:pt idx="67">
                  <c:v>8.42</c:v>
                </c:pt>
                <c:pt idx="68">
                  <c:v>8.0500000000000007</c:v>
                </c:pt>
                <c:pt idx="69">
                  <c:v>7.93</c:v>
                </c:pt>
                <c:pt idx="70">
                  <c:v>10.46</c:v>
                </c:pt>
                <c:pt idx="71">
                  <c:v>5.45</c:v>
                </c:pt>
                <c:pt idx="72">
                  <c:v>11.37</c:v>
                </c:pt>
                <c:pt idx="73">
                  <c:v>11.11</c:v>
                </c:pt>
                <c:pt idx="74">
                  <c:v>11.95</c:v>
                </c:pt>
                <c:pt idx="75">
                  <c:v>5.32</c:v>
                </c:pt>
                <c:pt idx="76">
                  <c:v>10.95</c:v>
                </c:pt>
                <c:pt idx="77">
                  <c:v>6.89</c:v>
                </c:pt>
                <c:pt idx="78">
                  <c:v>9.25</c:v>
                </c:pt>
                <c:pt idx="79">
                  <c:v>9.39</c:v>
                </c:pt>
                <c:pt idx="80">
                  <c:v>5.74</c:v>
                </c:pt>
                <c:pt idx="81">
                  <c:v>5.51</c:v>
                </c:pt>
                <c:pt idx="82">
                  <c:v>9</c:v>
                </c:pt>
                <c:pt idx="83">
                  <c:v>11.96</c:v>
                </c:pt>
                <c:pt idx="84">
                  <c:v>13.46</c:v>
                </c:pt>
                <c:pt idx="85">
                  <c:v>12.34</c:v>
                </c:pt>
                <c:pt idx="86">
                  <c:v>11.83</c:v>
                </c:pt>
                <c:pt idx="87">
                  <c:v>6.3</c:v>
                </c:pt>
                <c:pt idx="88">
                  <c:v>5.35</c:v>
                </c:pt>
                <c:pt idx="90">
                  <c:v>6.42</c:v>
                </c:pt>
                <c:pt idx="91">
                  <c:v>5.47</c:v>
                </c:pt>
                <c:pt idx="93">
                  <c:v>6.84</c:v>
                </c:pt>
                <c:pt idx="94">
                  <c:v>5.53</c:v>
                </c:pt>
                <c:pt idx="95">
                  <c:v>10.25</c:v>
                </c:pt>
                <c:pt idx="96">
                  <c:v>9.19</c:v>
                </c:pt>
                <c:pt idx="97">
                  <c:v>12.04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CD-4FE1-9849-BF5D0F1BD5DF}"/>
            </c:ext>
          </c:extLst>
        </c:ser>
        <c:ser>
          <c:idx val="0"/>
          <c:order val="1"/>
          <c:marker>
            <c:symbol val="circle"/>
            <c:size val="5"/>
          </c:marker>
          <c:cat>
            <c:numRef>
              <c:f>'Datos para Graficos'!$BF$2:$EY$2</c:f>
              <c:numCache>
                <c:formatCode>mmm\-yy</c:formatCode>
                <c:ptCount val="98"/>
                <c:pt idx="0">
                  <c:v>42795</c:v>
                </c:pt>
                <c:pt idx="1">
                  <c:v>42826</c:v>
                </c:pt>
                <c:pt idx="2">
                  <c:v>42856</c:v>
                </c:pt>
                <c:pt idx="3">
                  <c:v>42887</c:v>
                </c:pt>
                <c:pt idx="4">
                  <c:v>42917</c:v>
                </c:pt>
                <c:pt idx="5">
                  <c:v>42948</c:v>
                </c:pt>
                <c:pt idx="6">
                  <c:v>42979</c:v>
                </c:pt>
                <c:pt idx="7">
                  <c:v>43009</c:v>
                </c:pt>
                <c:pt idx="8">
                  <c:v>43040</c:v>
                </c:pt>
                <c:pt idx="9">
                  <c:v>43070</c:v>
                </c:pt>
                <c:pt idx="10">
                  <c:v>43101</c:v>
                </c:pt>
                <c:pt idx="11">
                  <c:v>43132</c:v>
                </c:pt>
                <c:pt idx="12">
                  <c:v>43160</c:v>
                </c:pt>
                <c:pt idx="13">
                  <c:v>43191</c:v>
                </c:pt>
                <c:pt idx="14">
                  <c:v>43221</c:v>
                </c:pt>
                <c:pt idx="15">
                  <c:v>43252</c:v>
                </c:pt>
                <c:pt idx="16">
                  <c:v>43282</c:v>
                </c:pt>
                <c:pt idx="17">
                  <c:v>43313</c:v>
                </c:pt>
                <c:pt idx="18">
                  <c:v>43344</c:v>
                </c:pt>
                <c:pt idx="19">
                  <c:v>43374</c:v>
                </c:pt>
                <c:pt idx="20">
                  <c:v>43405</c:v>
                </c:pt>
                <c:pt idx="21">
                  <c:v>43435</c:v>
                </c:pt>
                <c:pt idx="22">
                  <c:v>43466</c:v>
                </c:pt>
                <c:pt idx="23">
                  <c:v>43497</c:v>
                </c:pt>
                <c:pt idx="24">
                  <c:v>43525</c:v>
                </c:pt>
                <c:pt idx="25">
                  <c:v>43556</c:v>
                </c:pt>
                <c:pt idx="26">
                  <c:v>43586</c:v>
                </c:pt>
                <c:pt idx="27">
                  <c:v>43617</c:v>
                </c:pt>
                <c:pt idx="28">
                  <c:v>43647</c:v>
                </c:pt>
                <c:pt idx="29">
                  <c:v>43678</c:v>
                </c:pt>
                <c:pt idx="30">
                  <c:v>43709</c:v>
                </c:pt>
                <c:pt idx="31">
                  <c:v>43739</c:v>
                </c:pt>
                <c:pt idx="32">
                  <c:v>43770</c:v>
                </c:pt>
                <c:pt idx="33">
                  <c:v>43800</c:v>
                </c:pt>
                <c:pt idx="34">
                  <c:v>43831</c:v>
                </c:pt>
                <c:pt idx="35">
                  <c:v>43862</c:v>
                </c:pt>
                <c:pt idx="36">
                  <c:v>43891</c:v>
                </c:pt>
                <c:pt idx="37">
                  <c:v>43922</c:v>
                </c:pt>
                <c:pt idx="38">
                  <c:v>43952</c:v>
                </c:pt>
                <c:pt idx="39">
                  <c:v>43983</c:v>
                </c:pt>
                <c:pt idx="40">
                  <c:v>44013</c:v>
                </c:pt>
                <c:pt idx="41">
                  <c:v>44044</c:v>
                </c:pt>
                <c:pt idx="42">
                  <c:v>44075</c:v>
                </c:pt>
                <c:pt idx="43">
                  <c:v>44105</c:v>
                </c:pt>
                <c:pt idx="44">
                  <c:v>44136</c:v>
                </c:pt>
                <c:pt idx="45">
                  <c:v>44166</c:v>
                </c:pt>
                <c:pt idx="46">
                  <c:v>44197</c:v>
                </c:pt>
                <c:pt idx="47">
                  <c:v>44228</c:v>
                </c:pt>
                <c:pt idx="48">
                  <c:v>44256</c:v>
                </c:pt>
                <c:pt idx="49">
                  <c:v>44287</c:v>
                </c:pt>
                <c:pt idx="50">
                  <c:v>44317</c:v>
                </c:pt>
                <c:pt idx="51">
                  <c:v>44348</c:v>
                </c:pt>
                <c:pt idx="52">
                  <c:v>44378</c:v>
                </c:pt>
                <c:pt idx="53">
                  <c:v>44409</c:v>
                </c:pt>
                <c:pt idx="54">
                  <c:v>44440</c:v>
                </c:pt>
                <c:pt idx="55">
                  <c:v>44470</c:v>
                </c:pt>
                <c:pt idx="56">
                  <c:v>44501</c:v>
                </c:pt>
                <c:pt idx="57">
                  <c:v>44531</c:v>
                </c:pt>
                <c:pt idx="58">
                  <c:v>44562</c:v>
                </c:pt>
                <c:pt idx="59">
                  <c:v>44593</c:v>
                </c:pt>
                <c:pt idx="60">
                  <c:v>44621</c:v>
                </c:pt>
                <c:pt idx="61">
                  <c:v>44652</c:v>
                </c:pt>
                <c:pt idx="62">
                  <c:v>44682</c:v>
                </c:pt>
                <c:pt idx="63">
                  <c:v>44713</c:v>
                </c:pt>
                <c:pt idx="64">
                  <c:v>44743</c:v>
                </c:pt>
                <c:pt idx="65">
                  <c:v>44774</c:v>
                </c:pt>
                <c:pt idx="66">
                  <c:v>44805</c:v>
                </c:pt>
                <c:pt idx="67">
                  <c:v>44835</c:v>
                </c:pt>
                <c:pt idx="68">
                  <c:v>44866</c:v>
                </c:pt>
                <c:pt idx="69">
                  <c:v>44896</c:v>
                </c:pt>
                <c:pt idx="70">
                  <c:v>44927</c:v>
                </c:pt>
                <c:pt idx="71">
                  <c:v>44958</c:v>
                </c:pt>
                <c:pt idx="72">
                  <c:v>44986</c:v>
                </c:pt>
                <c:pt idx="73">
                  <c:v>45017</c:v>
                </c:pt>
                <c:pt idx="74">
                  <c:v>45047</c:v>
                </c:pt>
                <c:pt idx="75">
                  <c:v>45078</c:v>
                </c:pt>
                <c:pt idx="76">
                  <c:v>45108</c:v>
                </c:pt>
                <c:pt idx="77">
                  <c:v>45139</c:v>
                </c:pt>
                <c:pt idx="78">
                  <c:v>45170</c:v>
                </c:pt>
                <c:pt idx="79">
                  <c:v>45200</c:v>
                </c:pt>
                <c:pt idx="80">
                  <c:v>45231</c:v>
                </c:pt>
                <c:pt idx="81">
                  <c:v>45261</c:v>
                </c:pt>
                <c:pt idx="82">
                  <c:v>45292</c:v>
                </c:pt>
                <c:pt idx="83">
                  <c:v>45323</c:v>
                </c:pt>
                <c:pt idx="84">
                  <c:v>45352</c:v>
                </c:pt>
                <c:pt idx="85">
                  <c:v>45383</c:v>
                </c:pt>
                <c:pt idx="86">
                  <c:v>45413</c:v>
                </c:pt>
                <c:pt idx="87">
                  <c:v>45444</c:v>
                </c:pt>
                <c:pt idx="88">
                  <c:v>45474</c:v>
                </c:pt>
                <c:pt idx="89">
                  <c:v>45505</c:v>
                </c:pt>
                <c:pt idx="90">
                  <c:v>45536</c:v>
                </c:pt>
                <c:pt idx="91">
                  <c:v>45566</c:v>
                </c:pt>
                <c:pt idx="92">
                  <c:v>45597</c:v>
                </c:pt>
                <c:pt idx="93">
                  <c:v>45627</c:v>
                </c:pt>
                <c:pt idx="94">
                  <c:v>45658</c:v>
                </c:pt>
                <c:pt idx="95">
                  <c:v>45689</c:v>
                </c:pt>
                <c:pt idx="96">
                  <c:v>45717</c:v>
                </c:pt>
                <c:pt idx="97">
                  <c:v>45748</c:v>
                </c:pt>
              </c:numCache>
            </c:numRef>
          </c:cat>
          <c:val>
            <c:numRef>
              <c:f>'Datos para Graficos'!$BF$82:$EY$82</c:f>
              <c:numCache>
                <c:formatCode>General</c:formatCode>
                <c:ptCount val="98"/>
                <c:pt idx="15">
                  <c:v>4.21</c:v>
                </c:pt>
                <c:pt idx="16">
                  <c:v>4.49</c:v>
                </c:pt>
                <c:pt idx="19">
                  <c:v>2.35</c:v>
                </c:pt>
                <c:pt idx="20">
                  <c:v>2.63</c:v>
                </c:pt>
                <c:pt idx="38">
                  <c:v>5.69</c:v>
                </c:pt>
                <c:pt idx="39">
                  <c:v>3.84</c:v>
                </c:pt>
                <c:pt idx="40">
                  <c:v>2.78</c:v>
                </c:pt>
                <c:pt idx="41">
                  <c:v>3.24</c:v>
                </c:pt>
                <c:pt idx="47">
                  <c:v>4.09</c:v>
                </c:pt>
                <c:pt idx="52">
                  <c:v>4.5</c:v>
                </c:pt>
                <c:pt idx="56">
                  <c:v>2.64</c:v>
                </c:pt>
                <c:pt idx="57">
                  <c:v>3.8099999999999996</c:v>
                </c:pt>
                <c:pt idx="58">
                  <c:v>3.4400000000000004</c:v>
                </c:pt>
                <c:pt idx="89">
                  <c:v>2.39</c:v>
                </c:pt>
                <c:pt idx="92">
                  <c:v>1.7599999999999998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CD-4FE1-9849-BF5D0F1BD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03248"/>
        <c:axId val="1"/>
      </c:lineChart>
      <c:catAx>
        <c:axId val="67680324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4"/>
        <c:noMultiLvlLbl val="0"/>
      </c:catAx>
      <c:valAx>
        <c:axId val="1"/>
        <c:scaling>
          <c:orientation val="maxMin"/>
          <c:max val="1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03248"/>
        <c:crosses val="autoZero"/>
        <c:crossBetween val="between"/>
        <c:majorUnit val="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 Matapalo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Graficos'!$BD$83:$BO$83</c:f>
              <c:numCache>
                <c:formatCode>General</c:formatCode>
                <c:ptCount val="12"/>
                <c:pt idx="7">
                  <c:v>5.6</c:v>
                </c:pt>
                <c:pt idx="8">
                  <c:v>5.61</c:v>
                </c:pt>
                <c:pt idx="10">
                  <c:v>5.35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8-43D6-A940-A57A9E0F8525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Graficos'!$BP$83:$CA$83</c:f>
              <c:numCache>
                <c:formatCode>General</c:formatCode>
                <c:ptCount val="12"/>
                <c:pt idx="3">
                  <c:v>5.52</c:v>
                </c:pt>
                <c:pt idx="7">
                  <c:v>5.72</c:v>
                </c:pt>
                <c:pt idx="8">
                  <c:v>9.91</c:v>
                </c:pt>
                <c:pt idx="11">
                  <c:v>3.7699999999999996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8-43D6-A940-A57A9E0F8525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Graficos'!$CB$83:$CM$83</c:f>
              <c:numCache>
                <c:formatCode>General</c:formatCode>
                <c:ptCount val="12"/>
                <c:pt idx="0">
                  <c:v>9.35</c:v>
                </c:pt>
                <c:pt idx="1">
                  <c:v>7.9499999999999993</c:v>
                </c:pt>
                <c:pt idx="2">
                  <c:v>10.27</c:v>
                </c:pt>
                <c:pt idx="3">
                  <c:v>10.58</c:v>
                </c:pt>
                <c:pt idx="4">
                  <c:v>11.24</c:v>
                </c:pt>
                <c:pt idx="5">
                  <c:v>5.51</c:v>
                </c:pt>
                <c:pt idx="6">
                  <c:v>9.67</c:v>
                </c:pt>
                <c:pt idx="7">
                  <c:v>5.6</c:v>
                </c:pt>
                <c:pt idx="8">
                  <c:v>5.49</c:v>
                </c:pt>
                <c:pt idx="9">
                  <c:v>6.05</c:v>
                </c:pt>
                <c:pt idx="10">
                  <c:v>5.43</c:v>
                </c:pt>
                <c:pt idx="11">
                  <c:v>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68-43D6-A940-A57A9E0F8525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Graficos'!$CN$83:$CY$83</c:f>
              <c:numCache>
                <c:formatCode>General</c:formatCode>
                <c:ptCount val="12"/>
                <c:pt idx="0">
                  <c:v>5.95</c:v>
                </c:pt>
                <c:pt idx="1">
                  <c:v>9.23</c:v>
                </c:pt>
                <c:pt idx="2">
                  <c:v>7.73</c:v>
                </c:pt>
                <c:pt idx="3">
                  <c:v>8.15</c:v>
                </c:pt>
                <c:pt idx="8">
                  <c:v>5.5100000000000016</c:v>
                </c:pt>
                <c:pt idx="9">
                  <c:v>5.6</c:v>
                </c:pt>
                <c:pt idx="10">
                  <c:v>5.4</c:v>
                </c:pt>
                <c:pt idx="11">
                  <c:v>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68-43D6-A940-A57A9E0F8525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Graficos'!$CZ$83:$DK$83</c:f>
              <c:numCache>
                <c:formatCode>General</c:formatCode>
                <c:ptCount val="12"/>
                <c:pt idx="0">
                  <c:v>5.61</c:v>
                </c:pt>
                <c:pt idx="2">
                  <c:v>5.63</c:v>
                </c:pt>
                <c:pt idx="3">
                  <c:v>5.65</c:v>
                </c:pt>
                <c:pt idx="4">
                  <c:v>10.59</c:v>
                </c:pt>
                <c:pt idx="7">
                  <c:v>9.61</c:v>
                </c:pt>
                <c:pt idx="8">
                  <c:v>8.9700000000000006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68-43D6-A940-A57A9E0F8525}"/>
            </c:ext>
          </c:extLst>
        </c:ser>
        <c:ser>
          <c:idx val="3"/>
          <c:order val="5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Graficos'!$DL$83:$DW$83</c:f>
              <c:numCache>
                <c:formatCode>General</c:formatCode>
                <c:ptCount val="12"/>
                <c:pt idx="1">
                  <c:v>10.87</c:v>
                </c:pt>
                <c:pt idx="2">
                  <c:v>11.45</c:v>
                </c:pt>
                <c:pt idx="3">
                  <c:v>15.600000000000001</c:v>
                </c:pt>
                <c:pt idx="4">
                  <c:v>10.49</c:v>
                </c:pt>
                <c:pt idx="5">
                  <c:v>6.89</c:v>
                </c:pt>
                <c:pt idx="6">
                  <c:v>5.71</c:v>
                </c:pt>
                <c:pt idx="7">
                  <c:v>7.5</c:v>
                </c:pt>
                <c:pt idx="8">
                  <c:v>7.48</c:v>
                </c:pt>
                <c:pt idx="9">
                  <c:v>8.42</c:v>
                </c:pt>
                <c:pt idx="10">
                  <c:v>8.0500000000000007</c:v>
                </c:pt>
                <c:pt idx="11">
                  <c:v>7.93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6B-4F77-A88F-3AB1F89B207C}"/>
            </c:ext>
          </c:extLst>
        </c:ser>
        <c:ser>
          <c:idx val="6"/>
          <c:order val="6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Graficos'!$DX$83:$EI$83</c:f>
              <c:numCache>
                <c:formatCode>General</c:formatCode>
                <c:ptCount val="12"/>
                <c:pt idx="0">
                  <c:v>10.46</c:v>
                </c:pt>
                <c:pt idx="1">
                  <c:v>5.45</c:v>
                </c:pt>
                <c:pt idx="2">
                  <c:v>11.37</c:v>
                </c:pt>
                <c:pt idx="3">
                  <c:v>11.11</c:v>
                </c:pt>
                <c:pt idx="4">
                  <c:v>11.95</c:v>
                </c:pt>
                <c:pt idx="5">
                  <c:v>5.32</c:v>
                </c:pt>
                <c:pt idx="6">
                  <c:v>10.95</c:v>
                </c:pt>
                <c:pt idx="7">
                  <c:v>6.89</c:v>
                </c:pt>
                <c:pt idx="8">
                  <c:v>9.25</c:v>
                </c:pt>
                <c:pt idx="9">
                  <c:v>9.39</c:v>
                </c:pt>
                <c:pt idx="10">
                  <c:v>5.74</c:v>
                </c:pt>
                <c:pt idx="11">
                  <c:v>5.51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DC-431E-BC46-84B3A45599A2}"/>
            </c:ext>
          </c:extLst>
        </c:ser>
        <c:ser>
          <c:idx val="7"/>
          <c:order val="7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Graficos'!$EV$83:$FG$83</c:f>
              <c:numCache>
                <c:formatCode>General</c:formatCode>
                <c:ptCount val="12"/>
                <c:pt idx="0">
                  <c:v>5.53</c:v>
                </c:pt>
                <c:pt idx="1">
                  <c:v>10.25</c:v>
                </c:pt>
                <c:pt idx="2">
                  <c:v>9.19</c:v>
                </c:pt>
                <c:pt idx="3">
                  <c:v>12.04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2C-4FF3-A122-8C4AC62E9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09904"/>
        <c:axId val="1"/>
      </c:lineChart>
      <c:catAx>
        <c:axId val="67680990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0990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2"/>
          <c:y val="0.29757858122405978"/>
          <c:w val="0.13094488188976378"/>
          <c:h val="0.59835980710023706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 Tevita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marker>
            <c:symbol val="circle"/>
            <c:size val="5"/>
          </c:marker>
          <c:cat>
            <c:numRef>
              <c:f>'Datos para Graficos'!$BF$2:$EY$2</c:f>
              <c:numCache>
                <c:formatCode>mmm\-yy</c:formatCode>
                <c:ptCount val="98"/>
                <c:pt idx="0">
                  <c:v>42795</c:v>
                </c:pt>
                <c:pt idx="1">
                  <c:v>42826</c:v>
                </c:pt>
                <c:pt idx="2">
                  <c:v>42856</c:v>
                </c:pt>
                <c:pt idx="3">
                  <c:v>42887</c:v>
                </c:pt>
                <c:pt idx="4">
                  <c:v>42917</c:v>
                </c:pt>
                <c:pt idx="5">
                  <c:v>42948</c:v>
                </c:pt>
                <c:pt idx="6">
                  <c:v>42979</c:v>
                </c:pt>
                <c:pt idx="7">
                  <c:v>43009</c:v>
                </c:pt>
                <c:pt idx="8">
                  <c:v>43040</c:v>
                </c:pt>
                <c:pt idx="9">
                  <c:v>43070</c:v>
                </c:pt>
                <c:pt idx="10">
                  <c:v>43101</c:v>
                </c:pt>
                <c:pt idx="11">
                  <c:v>43132</c:v>
                </c:pt>
                <c:pt idx="12">
                  <c:v>43160</c:v>
                </c:pt>
                <c:pt idx="13">
                  <c:v>43191</c:v>
                </c:pt>
                <c:pt idx="14">
                  <c:v>43221</c:v>
                </c:pt>
                <c:pt idx="15">
                  <c:v>43252</c:v>
                </c:pt>
                <c:pt idx="16">
                  <c:v>43282</c:v>
                </c:pt>
                <c:pt idx="17">
                  <c:v>43313</c:v>
                </c:pt>
                <c:pt idx="18">
                  <c:v>43344</c:v>
                </c:pt>
                <c:pt idx="19">
                  <c:v>43374</c:v>
                </c:pt>
                <c:pt idx="20">
                  <c:v>43405</c:v>
                </c:pt>
                <c:pt idx="21">
                  <c:v>43435</c:v>
                </c:pt>
                <c:pt idx="22">
                  <c:v>43466</c:v>
                </c:pt>
                <c:pt idx="23">
                  <c:v>43497</c:v>
                </c:pt>
                <c:pt idx="24">
                  <c:v>43525</c:v>
                </c:pt>
                <c:pt idx="25">
                  <c:v>43556</c:v>
                </c:pt>
                <c:pt idx="26">
                  <c:v>43586</c:v>
                </c:pt>
                <c:pt idx="27">
                  <c:v>43617</c:v>
                </c:pt>
                <c:pt idx="28">
                  <c:v>43647</c:v>
                </c:pt>
                <c:pt idx="29">
                  <c:v>43678</c:v>
                </c:pt>
                <c:pt idx="30">
                  <c:v>43709</c:v>
                </c:pt>
                <c:pt idx="31">
                  <c:v>43739</c:v>
                </c:pt>
                <c:pt idx="32">
                  <c:v>43770</c:v>
                </c:pt>
                <c:pt idx="33">
                  <c:v>43800</c:v>
                </c:pt>
                <c:pt idx="34">
                  <c:v>43831</c:v>
                </c:pt>
                <c:pt idx="35">
                  <c:v>43862</c:v>
                </c:pt>
                <c:pt idx="36">
                  <c:v>43891</c:v>
                </c:pt>
                <c:pt idx="37">
                  <c:v>43922</c:v>
                </c:pt>
                <c:pt idx="38">
                  <c:v>43952</c:v>
                </c:pt>
                <c:pt idx="39">
                  <c:v>43983</c:v>
                </c:pt>
                <c:pt idx="40">
                  <c:v>44013</c:v>
                </c:pt>
                <c:pt idx="41">
                  <c:v>44044</c:v>
                </c:pt>
                <c:pt idx="42">
                  <c:v>44075</c:v>
                </c:pt>
                <c:pt idx="43">
                  <c:v>44105</c:v>
                </c:pt>
                <c:pt idx="44">
                  <c:v>44136</c:v>
                </c:pt>
                <c:pt idx="45">
                  <c:v>44166</c:v>
                </c:pt>
                <c:pt idx="46">
                  <c:v>44197</c:v>
                </c:pt>
                <c:pt idx="47">
                  <c:v>44228</c:v>
                </c:pt>
                <c:pt idx="48">
                  <c:v>44256</c:v>
                </c:pt>
                <c:pt idx="49">
                  <c:v>44287</c:v>
                </c:pt>
                <c:pt idx="50">
                  <c:v>44317</c:v>
                </c:pt>
                <c:pt idx="51">
                  <c:v>44348</c:v>
                </c:pt>
                <c:pt idx="52">
                  <c:v>44378</c:v>
                </c:pt>
                <c:pt idx="53">
                  <c:v>44409</c:v>
                </c:pt>
                <c:pt idx="54">
                  <c:v>44440</c:v>
                </c:pt>
                <c:pt idx="55">
                  <c:v>44470</c:v>
                </c:pt>
                <c:pt idx="56">
                  <c:v>44501</c:v>
                </c:pt>
                <c:pt idx="57">
                  <c:v>44531</c:v>
                </c:pt>
                <c:pt idx="58">
                  <c:v>44562</c:v>
                </c:pt>
                <c:pt idx="59">
                  <c:v>44593</c:v>
                </c:pt>
                <c:pt idx="60">
                  <c:v>44621</c:v>
                </c:pt>
                <c:pt idx="61">
                  <c:v>44652</c:v>
                </c:pt>
                <c:pt idx="62">
                  <c:v>44682</c:v>
                </c:pt>
                <c:pt idx="63">
                  <c:v>44713</c:v>
                </c:pt>
                <c:pt idx="64">
                  <c:v>44743</c:v>
                </c:pt>
                <c:pt idx="65">
                  <c:v>44774</c:v>
                </c:pt>
                <c:pt idx="66">
                  <c:v>44805</c:v>
                </c:pt>
                <c:pt idx="67">
                  <c:v>44835</c:v>
                </c:pt>
                <c:pt idx="68">
                  <c:v>44866</c:v>
                </c:pt>
                <c:pt idx="69">
                  <c:v>44896</c:v>
                </c:pt>
                <c:pt idx="70">
                  <c:v>44927</c:v>
                </c:pt>
                <c:pt idx="71">
                  <c:v>44958</c:v>
                </c:pt>
                <c:pt idx="72">
                  <c:v>44986</c:v>
                </c:pt>
                <c:pt idx="73">
                  <c:v>45017</c:v>
                </c:pt>
                <c:pt idx="74">
                  <c:v>45047</c:v>
                </c:pt>
                <c:pt idx="75">
                  <c:v>45078</c:v>
                </c:pt>
                <c:pt idx="76">
                  <c:v>45108</c:v>
                </c:pt>
                <c:pt idx="77">
                  <c:v>45139</c:v>
                </c:pt>
                <c:pt idx="78">
                  <c:v>45170</c:v>
                </c:pt>
                <c:pt idx="79">
                  <c:v>45200</c:v>
                </c:pt>
                <c:pt idx="80">
                  <c:v>45231</c:v>
                </c:pt>
                <c:pt idx="81">
                  <c:v>45261</c:v>
                </c:pt>
                <c:pt idx="82">
                  <c:v>45292</c:v>
                </c:pt>
                <c:pt idx="83">
                  <c:v>45323</c:v>
                </c:pt>
                <c:pt idx="84">
                  <c:v>45352</c:v>
                </c:pt>
                <c:pt idx="85">
                  <c:v>45383</c:v>
                </c:pt>
                <c:pt idx="86">
                  <c:v>45413</c:v>
                </c:pt>
                <c:pt idx="87">
                  <c:v>45444</c:v>
                </c:pt>
                <c:pt idx="88">
                  <c:v>45474</c:v>
                </c:pt>
                <c:pt idx="89">
                  <c:v>45505</c:v>
                </c:pt>
                <c:pt idx="90">
                  <c:v>45536</c:v>
                </c:pt>
                <c:pt idx="91">
                  <c:v>45566</c:v>
                </c:pt>
                <c:pt idx="92">
                  <c:v>45597</c:v>
                </c:pt>
                <c:pt idx="93">
                  <c:v>45627</c:v>
                </c:pt>
                <c:pt idx="94">
                  <c:v>45658</c:v>
                </c:pt>
                <c:pt idx="95">
                  <c:v>45689</c:v>
                </c:pt>
                <c:pt idx="96">
                  <c:v>45717</c:v>
                </c:pt>
                <c:pt idx="97">
                  <c:v>45748</c:v>
                </c:pt>
              </c:numCache>
            </c:numRef>
          </c:cat>
          <c:val>
            <c:numRef>
              <c:f>'Datos para Graficos'!$BF$85:$EY$85</c:f>
              <c:numCache>
                <c:formatCode>General</c:formatCode>
                <c:ptCount val="98"/>
                <c:pt idx="5">
                  <c:v>2.5599999999999996</c:v>
                </c:pt>
                <c:pt idx="10">
                  <c:v>3.76</c:v>
                </c:pt>
                <c:pt idx="11">
                  <c:v>5.52</c:v>
                </c:pt>
                <c:pt idx="12">
                  <c:v>2.83</c:v>
                </c:pt>
                <c:pt idx="13">
                  <c:v>3.3999999999999995</c:v>
                </c:pt>
                <c:pt idx="17">
                  <c:v>5.01</c:v>
                </c:pt>
                <c:pt idx="18">
                  <c:v>4.24</c:v>
                </c:pt>
                <c:pt idx="19">
                  <c:v>3.8999999999999995</c:v>
                </c:pt>
                <c:pt idx="20">
                  <c:v>3.6099999999999994</c:v>
                </c:pt>
                <c:pt idx="21">
                  <c:v>3.9699999999999998</c:v>
                </c:pt>
                <c:pt idx="22">
                  <c:v>4.3899999999999997</c:v>
                </c:pt>
                <c:pt idx="23">
                  <c:v>4.46</c:v>
                </c:pt>
                <c:pt idx="25">
                  <c:v>9.4300000000000015</c:v>
                </c:pt>
                <c:pt idx="26">
                  <c:v>11.040000000000001</c:v>
                </c:pt>
                <c:pt idx="31">
                  <c:v>5.74</c:v>
                </c:pt>
                <c:pt idx="32">
                  <c:v>5.1899999999999995</c:v>
                </c:pt>
                <c:pt idx="33">
                  <c:v>4.9000000000000004</c:v>
                </c:pt>
                <c:pt idx="36">
                  <c:v>10.120000000000001</c:v>
                </c:pt>
                <c:pt idx="37">
                  <c:v>6.87</c:v>
                </c:pt>
                <c:pt idx="40">
                  <c:v>6.14</c:v>
                </c:pt>
                <c:pt idx="42">
                  <c:v>4.7600000000000007</c:v>
                </c:pt>
                <c:pt idx="44">
                  <c:v>3.3599999999999994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5D-441E-B715-595AE357832C}"/>
            </c:ext>
          </c:extLst>
        </c:ser>
        <c:ser>
          <c:idx val="0"/>
          <c:order val="1"/>
          <c:marker>
            <c:symbol val="circle"/>
            <c:size val="5"/>
          </c:marker>
          <c:cat>
            <c:numRef>
              <c:f>'Datos para Graficos'!$BF$2:$EY$2</c:f>
              <c:numCache>
                <c:formatCode>mmm\-yy</c:formatCode>
                <c:ptCount val="98"/>
                <c:pt idx="0">
                  <c:v>42795</c:v>
                </c:pt>
                <c:pt idx="1">
                  <c:v>42826</c:v>
                </c:pt>
                <c:pt idx="2">
                  <c:v>42856</c:v>
                </c:pt>
                <c:pt idx="3">
                  <c:v>42887</c:v>
                </c:pt>
                <c:pt idx="4">
                  <c:v>42917</c:v>
                </c:pt>
                <c:pt idx="5">
                  <c:v>42948</c:v>
                </c:pt>
                <c:pt idx="6">
                  <c:v>42979</c:v>
                </c:pt>
                <c:pt idx="7">
                  <c:v>43009</c:v>
                </c:pt>
                <c:pt idx="8">
                  <c:v>43040</c:v>
                </c:pt>
                <c:pt idx="9">
                  <c:v>43070</c:v>
                </c:pt>
                <c:pt idx="10">
                  <c:v>43101</c:v>
                </c:pt>
                <c:pt idx="11">
                  <c:v>43132</c:v>
                </c:pt>
                <c:pt idx="12">
                  <c:v>43160</c:v>
                </c:pt>
                <c:pt idx="13">
                  <c:v>43191</c:v>
                </c:pt>
                <c:pt idx="14">
                  <c:v>43221</c:v>
                </c:pt>
                <c:pt idx="15">
                  <c:v>43252</c:v>
                </c:pt>
                <c:pt idx="16">
                  <c:v>43282</c:v>
                </c:pt>
                <c:pt idx="17">
                  <c:v>43313</c:v>
                </c:pt>
                <c:pt idx="18">
                  <c:v>43344</c:v>
                </c:pt>
                <c:pt idx="19">
                  <c:v>43374</c:v>
                </c:pt>
                <c:pt idx="20">
                  <c:v>43405</c:v>
                </c:pt>
                <c:pt idx="21">
                  <c:v>43435</c:v>
                </c:pt>
                <c:pt idx="22">
                  <c:v>43466</c:v>
                </c:pt>
                <c:pt idx="23">
                  <c:v>43497</c:v>
                </c:pt>
                <c:pt idx="24">
                  <c:v>43525</c:v>
                </c:pt>
                <c:pt idx="25">
                  <c:v>43556</c:v>
                </c:pt>
                <c:pt idx="26">
                  <c:v>43586</c:v>
                </c:pt>
                <c:pt idx="27">
                  <c:v>43617</c:v>
                </c:pt>
                <c:pt idx="28">
                  <c:v>43647</c:v>
                </c:pt>
                <c:pt idx="29">
                  <c:v>43678</c:v>
                </c:pt>
                <c:pt idx="30">
                  <c:v>43709</c:v>
                </c:pt>
                <c:pt idx="31">
                  <c:v>43739</c:v>
                </c:pt>
                <c:pt idx="32">
                  <c:v>43770</c:v>
                </c:pt>
                <c:pt idx="33">
                  <c:v>43800</c:v>
                </c:pt>
                <c:pt idx="34">
                  <c:v>43831</c:v>
                </c:pt>
                <c:pt idx="35">
                  <c:v>43862</c:v>
                </c:pt>
                <c:pt idx="36">
                  <c:v>43891</c:v>
                </c:pt>
                <c:pt idx="37">
                  <c:v>43922</c:v>
                </c:pt>
                <c:pt idx="38">
                  <c:v>43952</c:v>
                </c:pt>
                <c:pt idx="39">
                  <c:v>43983</c:v>
                </c:pt>
                <c:pt idx="40">
                  <c:v>44013</c:v>
                </c:pt>
                <c:pt idx="41">
                  <c:v>44044</c:v>
                </c:pt>
                <c:pt idx="42">
                  <c:v>44075</c:v>
                </c:pt>
                <c:pt idx="43">
                  <c:v>44105</c:v>
                </c:pt>
                <c:pt idx="44">
                  <c:v>44136</c:v>
                </c:pt>
                <c:pt idx="45">
                  <c:v>44166</c:v>
                </c:pt>
                <c:pt idx="46">
                  <c:v>44197</c:v>
                </c:pt>
                <c:pt idx="47">
                  <c:v>44228</c:v>
                </c:pt>
                <c:pt idx="48">
                  <c:v>44256</c:v>
                </c:pt>
                <c:pt idx="49">
                  <c:v>44287</c:v>
                </c:pt>
                <c:pt idx="50">
                  <c:v>44317</c:v>
                </c:pt>
                <c:pt idx="51">
                  <c:v>44348</c:v>
                </c:pt>
                <c:pt idx="52">
                  <c:v>44378</c:v>
                </c:pt>
                <c:pt idx="53">
                  <c:v>44409</c:v>
                </c:pt>
                <c:pt idx="54">
                  <c:v>44440</c:v>
                </c:pt>
                <c:pt idx="55">
                  <c:v>44470</c:v>
                </c:pt>
                <c:pt idx="56">
                  <c:v>44501</c:v>
                </c:pt>
                <c:pt idx="57">
                  <c:v>44531</c:v>
                </c:pt>
                <c:pt idx="58">
                  <c:v>44562</c:v>
                </c:pt>
                <c:pt idx="59">
                  <c:v>44593</c:v>
                </c:pt>
                <c:pt idx="60">
                  <c:v>44621</c:v>
                </c:pt>
                <c:pt idx="61">
                  <c:v>44652</c:v>
                </c:pt>
                <c:pt idx="62">
                  <c:v>44682</c:v>
                </c:pt>
                <c:pt idx="63">
                  <c:v>44713</c:v>
                </c:pt>
                <c:pt idx="64">
                  <c:v>44743</c:v>
                </c:pt>
                <c:pt idx="65">
                  <c:v>44774</c:v>
                </c:pt>
                <c:pt idx="66">
                  <c:v>44805</c:v>
                </c:pt>
                <c:pt idx="67">
                  <c:v>44835</c:v>
                </c:pt>
                <c:pt idx="68">
                  <c:v>44866</c:v>
                </c:pt>
                <c:pt idx="69">
                  <c:v>44896</c:v>
                </c:pt>
                <c:pt idx="70">
                  <c:v>44927</c:v>
                </c:pt>
                <c:pt idx="71">
                  <c:v>44958</c:v>
                </c:pt>
                <c:pt idx="72">
                  <c:v>44986</c:v>
                </c:pt>
                <c:pt idx="73">
                  <c:v>45017</c:v>
                </c:pt>
                <c:pt idx="74">
                  <c:v>45047</c:v>
                </c:pt>
                <c:pt idx="75">
                  <c:v>45078</c:v>
                </c:pt>
                <c:pt idx="76">
                  <c:v>45108</c:v>
                </c:pt>
                <c:pt idx="77">
                  <c:v>45139</c:v>
                </c:pt>
                <c:pt idx="78">
                  <c:v>45170</c:v>
                </c:pt>
                <c:pt idx="79">
                  <c:v>45200</c:v>
                </c:pt>
                <c:pt idx="80">
                  <c:v>45231</c:v>
                </c:pt>
                <c:pt idx="81">
                  <c:v>45261</c:v>
                </c:pt>
                <c:pt idx="82">
                  <c:v>45292</c:v>
                </c:pt>
                <c:pt idx="83">
                  <c:v>45323</c:v>
                </c:pt>
                <c:pt idx="84">
                  <c:v>45352</c:v>
                </c:pt>
                <c:pt idx="85">
                  <c:v>45383</c:v>
                </c:pt>
                <c:pt idx="86">
                  <c:v>45413</c:v>
                </c:pt>
                <c:pt idx="87">
                  <c:v>45444</c:v>
                </c:pt>
                <c:pt idx="88">
                  <c:v>45474</c:v>
                </c:pt>
                <c:pt idx="89">
                  <c:v>45505</c:v>
                </c:pt>
                <c:pt idx="90">
                  <c:v>45536</c:v>
                </c:pt>
                <c:pt idx="91">
                  <c:v>45566</c:v>
                </c:pt>
                <c:pt idx="92">
                  <c:v>45597</c:v>
                </c:pt>
                <c:pt idx="93">
                  <c:v>45627</c:v>
                </c:pt>
                <c:pt idx="94">
                  <c:v>45658</c:v>
                </c:pt>
                <c:pt idx="95">
                  <c:v>45689</c:v>
                </c:pt>
                <c:pt idx="96">
                  <c:v>45717</c:v>
                </c:pt>
                <c:pt idx="97">
                  <c:v>45748</c:v>
                </c:pt>
              </c:numCache>
            </c:numRef>
          </c:cat>
          <c:val>
            <c:numRef>
              <c:f>'Datos para Graficos'!$BF$84:$EY$84</c:f>
              <c:numCache>
                <c:formatCode>General</c:formatCode>
                <c:ptCount val="98"/>
                <c:pt idx="6">
                  <c:v>2.88</c:v>
                </c:pt>
                <c:pt idx="8">
                  <c:v>3.0300000000000002</c:v>
                </c:pt>
                <c:pt idx="9">
                  <c:v>3.09</c:v>
                </c:pt>
                <c:pt idx="14">
                  <c:v>1</c:v>
                </c:pt>
                <c:pt idx="15">
                  <c:v>4.21</c:v>
                </c:pt>
                <c:pt idx="16">
                  <c:v>3.91</c:v>
                </c:pt>
                <c:pt idx="27">
                  <c:v>3.3</c:v>
                </c:pt>
                <c:pt idx="28">
                  <c:v>3.7</c:v>
                </c:pt>
                <c:pt idx="29">
                  <c:v>3.6799999999999997</c:v>
                </c:pt>
                <c:pt idx="30">
                  <c:v>3.62</c:v>
                </c:pt>
                <c:pt idx="34">
                  <c:v>3.45</c:v>
                </c:pt>
                <c:pt idx="35">
                  <c:v>3.79</c:v>
                </c:pt>
                <c:pt idx="38">
                  <c:v>4.93</c:v>
                </c:pt>
                <c:pt idx="39">
                  <c:v>3.3899999999999997</c:v>
                </c:pt>
                <c:pt idx="43">
                  <c:v>3.09</c:v>
                </c:pt>
                <c:pt idx="45">
                  <c:v>3.2700000000000005</c:v>
                </c:pt>
                <c:pt idx="46">
                  <c:v>3.34</c:v>
                </c:pt>
                <c:pt idx="47">
                  <c:v>3.34</c:v>
                </c:pt>
                <c:pt idx="48">
                  <c:v>3.5300000000000002</c:v>
                </c:pt>
                <c:pt idx="49">
                  <c:v>3.5199999999999996</c:v>
                </c:pt>
                <c:pt idx="50">
                  <c:v>3.88</c:v>
                </c:pt>
                <c:pt idx="52">
                  <c:v>3.7699999999999996</c:v>
                </c:pt>
                <c:pt idx="53">
                  <c:v>3.4699999999999998</c:v>
                </c:pt>
                <c:pt idx="54">
                  <c:v>3.3599999999999994</c:v>
                </c:pt>
                <c:pt idx="56">
                  <c:v>3.24</c:v>
                </c:pt>
                <c:pt idx="57">
                  <c:v>3.38</c:v>
                </c:pt>
                <c:pt idx="58">
                  <c:v>4.3499999999999996</c:v>
                </c:pt>
                <c:pt idx="59">
                  <c:v>3.55</c:v>
                </c:pt>
                <c:pt idx="60">
                  <c:v>4.25</c:v>
                </c:pt>
                <c:pt idx="61">
                  <c:v>5.0999999999999996</c:v>
                </c:pt>
                <c:pt idx="62">
                  <c:v>4.4399999999999995</c:v>
                </c:pt>
                <c:pt idx="63">
                  <c:v>3.2700000000000005</c:v>
                </c:pt>
                <c:pt idx="64">
                  <c:v>2.99</c:v>
                </c:pt>
                <c:pt idx="65">
                  <c:v>3.0300000000000002</c:v>
                </c:pt>
                <c:pt idx="66">
                  <c:v>3.09</c:v>
                </c:pt>
                <c:pt idx="67">
                  <c:v>2.7300000000000004</c:v>
                </c:pt>
                <c:pt idx="68">
                  <c:v>4.16</c:v>
                </c:pt>
                <c:pt idx="69">
                  <c:v>3.3</c:v>
                </c:pt>
                <c:pt idx="70">
                  <c:v>3.4299999999999997</c:v>
                </c:pt>
                <c:pt idx="71">
                  <c:v>3.45</c:v>
                </c:pt>
                <c:pt idx="72">
                  <c:v>3.4699999999999998</c:v>
                </c:pt>
                <c:pt idx="73">
                  <c:v>3.8</c:v>
                </c:pt>
                <c:pt idx="74">
                  <c:v>4.42</c:v>
                </c:pt>
                <c:pt idx="75">
                  <c:v>3.5599999999999996</c:v>
                </c:pt>
                <c:pt idx="76">
                  <c:v>3.5</c:v>
                </c:pt>
                <c:pt idx="77">
                  <c:v>3.33</c:v>
                </c:pt>
                <c:pt idx="78">
                  <c:v>3.29</c:v>
                </c:pt>
                <c:pt idx="79">
                  <c:v>3.2700000000000005</c:v>
                </c:pt>
                <c:pt idx="80">
                  <c:v>3.25</c:v>
                </c:pt>
                <c:pt idx="81">
                  <c:v>3.45</c:v>
                </c:pt>
                <c:pt idx="82">
                  <c:v>3.55</c:v>
                </c:pt>
                <c:pt idx="83">
                  <c:v>3.5699999999999994</c:v>
                </c:pt>
                <c:pt idx="84">
                  <c:v>3.66</c:v>
                </c:pt>
                <c:pt idx="85">
                  <c:v>4.66</c:v>
                </c:pt>
                <c:pt idx="86">
                  <c:v>4.43</c:v>
                </c:pt>
                <c:pt idx="87">
                  <c:v>3.26</c:v>
                </c:pt>
                <c:pt idx="88">
                  <c:v>3.0999999999999996</c:v>
                </c:pt>
                <c:pt idx="89">
                  <c:v>3.3599999999999994</c:v>
                </c:pt>
                <c:pt idx="90">
                  <c:v>3.1900000000000004</c:v>
                </c:pt>
                <c:pt idx="91">
                  <c:v>3.3</c:v>
                </c:pt>
                <c:pt idx="92">
                  <c:v>5.37</c:v>
                </c:pt>
                <c:pt idx="93">
                  <c:v>3.4299999999999997</c:v>
                </c:pt>
                <c:pt idx="94">
                  <c:v>3.6399999999999997</c:v>
                </c:pt>
                <c:pt idx="95">
                  <c:v>3.63</c:v>
                </c:pt>
                <c:pt idx="96">
                  <c:v>3.7</c:v>
                </c:pt>
                <c:pt idx="97">
                  <c:v>3.9399999999999995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5D-441E-B715-595AE3578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1968"/>
        <c:axId val="1"/>
      </c:lineChart>
      <c:catAx>
        <c:axId val="67682196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4"/>
        <c:noMultiLvlLbl val="0"/>
      </c:catAx>
      <c:valAx>
        <c:axId val="1"/>
        <c:scaling>
          <c:orientation val="maxMin"/>
          <c:max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1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 Tevita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Graficos'!$BD$84:$BO$84</c:f>
              <c:numCache>
                <c:formatCode>General</c:formatCode>
                <c:ptCount val="12"/>
                <c:pt idx="8">
                  <c:v>2.88</c:v>
                </c:pt>
                <c:pt idx="10">
                  <c:v>3.0300000000000002</c:v>
                </c:pt>
                <c:pt idx="11">
                  <c:v>3.09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40-43FA-9967-42B4CCBD37B4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Graficos'!$BP$84:$CA$84</c:f>
              <c:numCache>
                <c:formatCode>General</c:formatCode>
                <c:ptCount val="12"/>
                <c:pt idx="4">
                  <c:v>1</c:v>
                </c:pt>
                <c:pt idx="5">
                  <c:v>4.21</c:v>
                </c:pt>
                <c:pt idx="6">
                  <c:v>3.91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40-43FA-9967-42B4CCBD37B4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Graficos'!$CB$84:$CM$84</c:f>
              <c:numCache>
                <c:formatCode>General</c:formatCode>
                <c:ptCount val="12"/>
                <c:pt idx="5">
                  <c:v>3.3</c:v>
                </c:pt>
                <c:pt idx="6">
                  <c:v>3.7</c:v>
                </c:pt>
                <c:pt idx="7">
                  <c:v>3.6799999999999997</c:v>
                </c:pt>
                <c:pt idx="8">
                  <c:v>3.62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40-43FA-9967-42B4CCBD37B4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Graficos'!$CN$84:$CY$84</c:f>
              <c:numCache>
                <c:formatCode>General</c:formatCode>
                <c:ptCount val="12"/>
                <c:pt idx="0">
                  <c:v>3.45</c:v>
                </c:pt>
                <c:pt idx="1">
                  <c:v>3.79</c:v>
                </c:pt>
                <c:pt idx="4">
                  <c:v>4.93</c:v>
                </c:pt>
                <c:pt idx="5">
                  <c:v>3.3899999999999997</c:v>
                </c:pt>
                <c:pt idx="9">
                  <c:v>3.09</c:v>
                </c:pt>
                <c:pt idx="11">
                  <c:v>3.2700000000000005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F40-43FA-9967-42B4CCBD37B4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Graficos'!$CZ$84:$DK$84</c:f>
              <c:numCache>
                <c:formatCode>General</c:formatCode>
                <c:ptCount val="12"/>
                <c:pt idx="0">
                  <c:v>3.34</c:v>
                </c:pt>
                <c:pt idx="1">
                  <c:v>3.34</c:v>
                </c:pt>
                <c:pt idx="2">
                  <c:v>3.5300000000000002</c:v>
                </c:pt>
                <c:pt idx="3">
                  <c:v>3.5199999999999996</c:v>
                </c:pt>
                <c:pt idx="4">
                  <c:v>3.88</c:v>
                </c:pt>
                <c:pt idx="6">
                  <c:v>3.7699999999999996</c:v>
                </c:pt>
                <c:pt idx="7">
                  <c:v>3.4699999999999998</c:v>
                </c:pt>
                <c:pt idx="8">
                  <c:v>3.3599999999999994</c:v>
                </c:pt>
                <c:pt idx="10">
                  <c:v>3.24</c:v>
                </c:pt>
                <c:pt idx="11">
                  <c:v>3.38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F40-43FA-9967-42B4CCBD37B4}"/>
            </c:ext>
          </c:extLst>
        </c:ser>
        <c:ser>
          <c:idx val="3"/>
          <c:order val="5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Graficos'!$DL$84:$DW$84</c:f>
              <c:numCache>
                <c:formatCode>General</c:formatCode>
                <c:ptCount val="12"/>
                <c:pt idx="0">
                  <c:v>4.3499999999999996</c:v>
                </c:pt>
                <c:pt idx="1">
                  <c:v>3.55</c:v>
                </c:pt>
                <c:pt idx="2">
                  <c:v>4.25</c:v>
                </c:pt>
                <c:pt idx="3">
                  <c:v>5.0999999999999996</c:v>
                </c:pt>
                <c:pt idx="4">
                  <c:v>4.4399999999999995</c:v>
                </c:pt>
                <c:pt idx="5">
                  <c:v>3.2700000000000005</c:v>
                </c:pt>
                <c:pt idx="6">
                  <c:v>2.99</c:v>
                </c:pt>
                <c:pt idx="7">
                  <c:v>3.0300000000000002</c:v>
                </c:pt>
                <c:pt idx="8">
                  <c:v>3.09</c:v>
                </c:pt>
                <c:pt idx="9">
                  <c:v>2.7300000000000004</c:v>
                </c:pt>
                <c:pt idx="10">
                  <c:v>4.16</c:v>
                </c:pt>
                <c:pt idx="11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F40-43FA-9967-42B4CCBD37B4}"/>
            </c:ext>
          </c:extLst>
        </c:ser>
        <c:ser>
          <c:idx val="6"/>
          <c:order val="6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Graficos'!$DX$84:$EI$84</c:f>
              <c:numCache>
                <c:formatCode>General</c:formatCode>
                <c:ptCount val="12"/>
                <c:pt idx="0">
                  <c:v>3.4299999999999997</c:v>
                </c:pt>
                <c:pt idx="1">
                  <c:v>3.45</c:v>
                </c:pt>
                <c:pt idx="2">
                  <c:v>3.4699999999999998</c:v>
                </c:pt>
                <c:pt idx="3">
                  <c:v>3.8</c:v>
                </c:pt>
                <c:pt idx="4">
                  <c:v>4.42</c:v>
                </c:pt>
                <c:pt idx="5">
                  <c:v>3.5599999999999996</c:v>
                </c:pt>
                <c:pt idx="6">
                  <c:v>3.5</c:v>
                </c:pt>
                <c:pt idx="7">
                  <c:v>3.33</c:v>
                </c:pt>
                <c:pt idx="8">
                  <c:v>3.29</c:v>
                </c:pt>
                <c:pt idx="9">
                  <c:v>3.2700000000000005</c:v>
                </c:pt>
                <c:pt idx="10">
                  <c:v>3.25</c:v>
                </c:pt>
                <c:pt idx="11">
                  <c:v>3.45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26-45BB-B43B-2EAA3A2A1D57}"/>
            </c:ext>
          </c:extLst>
        </c:ser>
        <c:ser>
          <c:idx val="8"/>
          <c:order val="7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Graficos'!$EJ$84:$EU$84</c:f>
              <c:numCache>
                <c:formatCode>General</c:formatCode>
                <c:ptCount val="12"/>
                <c:pt idx="0">
                  <c:v>3.55</c:v>
                </c:pt>
                <c:pt idx="1">
                  <c:v>3.5699999999999994</c:v>
                </c:pt>
                <c:pt idx="2">
                  <c:v>3.66</c:v>
                </c:pt>
                <c:pt idx="3">
                  <c:v>4.66</c:v>
                </c:pt>
                <c:pt idx="4">
                  <c:v>4.43</c:v>
                </c:pt>
                <c:pt idx="5">
                  <c:v>3.26</c:v>
                </c:pt>
                <c:pt idx="6">
                  <c:v>3.0999999999999996</c:v>
                </c:pt>
                <c:pt idx="7">
                  <c:v>3.3599999999999994</c:v>
                </c:pt>
                <c:pt idx="8">
                  <c:v>3.1900000000000004</c:v>
                </c:pt>
                <c:pt idx="9">
                  <c:v>3.3</c:v>
                </c:pt>
                <c:pt idx="10">
                  <c:v>5.37</c:v>
                </c:pt>
                <c:pt idx="11">
                  <c:v>3.4299999999999997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42-42E5-8F0B-8B529AE9295D}"/>
            </c:ext>
          </c:extLst>
        </c:ser>
        <c:ser>
          <c:idx val="7"/>
          <c:order val="8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Graficos'!$EV$84:$FG$84</c:f>
              <c:numCache>
                <c:formatCode>General</c:formatCode>
                <c:ptCount val="12"/>
                <c:pt idx="0">
                  <c:v>3.6399999999999997</c:v>
                </c:pt>
                <c:pt idx="1">
                  <c:v>3.63</c:v>
                </c:pt>
                <c:pt idx="2">
                  <c:v>3.7</c:v>
                </c:pt>
                <c:pt idx="3">
                  <c:v>3.9399999999999995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42-42E5-8F0B-8B529AE92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19472"/>
        <c:axId val="1"/>
      </c:lineChart>
      <c:catAx>
        <c:axId val="67681947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194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53"/>
          <c:y val="0.24221525942475181"/>
          <c:w val="0.13094488188976378"/>
          <c:h val="0.6731547829877666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P2 Jobo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Graficos'!$H$34:$S$34</c:f>
              <c:numCache>
                <c:formatCode>General</c:formatCode>
                <c:ptCount val="12"/>
                <c:pt idx="5">
                  <c:v>8.34</c:v>
                </c:pt>
                <c:pt idx="6">
                  <c:v>8.120000000000001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3A-4421-8C52-3619C6B6737A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Graficos'!$T$34:$AE$34</c:f>
              <c:numCache>
                <c:formatCode>General</c:formatCode>
                <c:ptCount val="12"/>
                <c:pt idx="0">
                  <c:v>2.5100000000000002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3A-4421-8C52-3619C6B6737A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Graficos'!$AF$34:$AQ$34</c:f>
              <c:numCache>
                <c:formatCode>General</c:formatCode>
                <c:ptCount val="12"/>
                <c:pt idx="9">
                  <c:v>9.5299999999999994</c:v>
                </c:pt>
                <c:pt idx="11">
                  <c:v>7.38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3A-4421-8C52-3619C6B6737A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Graficos'!$AR$34:$BC$34</c:f>
              <c:numCache>
                <c:formatCode>General</c:formatCode>
                <c:ptCount val="12"/>
                <c:pt idx="0">
                  <c:v>6.95</c:v>
                </c:pt>
                <c:pt idx="1">
                  <c:v>9.57</c:v>
                </c:pt>
                <c:pt idx="5">
                  <c:v>10.690000000000001</c:v>
                </c:pt>
                <c:pt idx="8">
                  <c:v>1.79</c:v>
                </c:pt>
                <c:pt idx="9" formatCode="0.00">
                  <c:v>1.2000000000000002</c:v>
                </c:pt>
                <c:pt idx="11" formatCode="0.00">
                  <c:v>1.1299999999999999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33A-4421-8C52-3619C6B6737A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Graficos'!$BD$34:$BO$34</c:f>
              <c:numCache>
                <c:formatCode>General</c:formatCode>
                <c:ptCount val="12"/>
                <c:pt idx="7" formatCode="0.00">
                  <c:v>1.79</c:v>
                </c:pt>
                <c:pt idx="8" formatCode="0.00">
                  <c:v>1.71</c:v>
                </c:pt>
                <c:pt idx="9" formatCode="0.00">
                  <c:v>2.73</c:v>
                </c:pt>
                <c:pt idx="10" formatCode="0.00">
                  <c:v>1.0700000000000003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33A-4421-8C52-3619C6B6737A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Graficos'!$BP$34:$CA$34</c:f>
              <c:numCache>
                <c:formatCode>General</c:formatCode>
                <c:ptCount val="12"/>
                <c:pt idx="4">
                  <c:v>9.8099999999999987</c:v>
                </c:pt>
                <c:pt idx="10">
                  <c:v>1.1800000000000002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33A-4421-8C52-3619C6B6737A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Graficos'!$CB$34:$CM$34</c:f>
              <c:numCache>
                <c:formatCode>General</c:formatCode>
                <c:ptCount val="12"/>
                <c:pt idx="11">
                  <c:v>2.39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33A-4421-8C52-3619C6B6737A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Graficos'!$CN$34:$CY$34</c:f>
              <c:numCache>
                <c:formatCode>General</c:formatCode>
                <c:ptCount val="12"/>
                <c:pt idx="3">
                  <c:v>9.3500000000000014</c:v>
                </c:pt>
                <c:pt idx="9">
                  <c:v>1.0100000000000002</c:v>
                </c:pt>
                <c:pt idx="10">
                  <c:v>0.57000000000000006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33A-4421-8C52-3619C6B6737A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Graficos'!$CZ$34:$DK$34</c:f>
              <c:numCache>
                <c:formatCode>General</c:formatCode>
                <c:ptCount val="12"/>
                <c:pt idx="2">
                  <c:v>4.51</c:v>
                </c:pt>
                <c:pt idx="8">
                  <c:v>6.22</c:v>
                </c:pt>
                <c:pt idx="9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33A-4421-8C52-3619C6B6737A}"/>
            </c:ext>
          </c:extLst>
        </c:ser>
        <c:ser>
          <c:idx val="9"/>
          <c:order val="9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Graficos'!$EJ$34:$EU$34</c:f>
              <c:numCache>
                <c:formatCode>General</c:formatCode>
                <c:ptCount val="12"/>
                <c:pt idx="2">
                  <c:v>4.18</c:v>
                </c:pt>
                <c:pt idx="6">
                  <c:v>1.0300000000000002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FB-4CDC-BDBB-13B65CE5C582}"/>
            </c:ext>
          </c:extLst>
        </c:ser>
        <c:ser>
          <c:idx val="10"/>
          <c:order val="10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Graficos'!$DL$34:$DW$34</c:f>
              <c:numCache>
                <c:formatCode>General</c:formatCode>
                <c:ptCount val="12"/>
                <c:pt idx="5">
                  <c:v>1.1200000000000001</c:v>
                </c:pt>
                <c:pt idx="7">
                  <c:v>1.85</c:v>
                </c:pt>
                <c:pt idx="9">
                  <c:v>1.77</c:v>
                </c:pt>
                <c:pt idx="10">
                  <c:v>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FB-4CDC-BDBB-13B65CE5C582}"/>
            </c:ext>
          </c:extLst>
        </c:ser>
        <c:ser>
          <c:idx val="11"/>
          <c:order val="11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Graficos'!$DX$34:$EI$34</c:f>
              <c:numCache>
                <c:formatCode>General</c:formatCode>
                <c:ptCount val="12"/>
                <c:pt idx="8">
                  <c:v>2.06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FB-4CDC-BDBB-13B65CE5C582}"/>
            </c:ext>
          </c:extLst>
        </c:ser>
        <c:ser>
          <c:idx val="12"/>
          <c:order val="12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Graficos'!$EJ$34:$EU$34</c:f>
              <c:numCache>
                <c:formatCode>General</c:formatCode>
                <c:ptCount val="12"/>
                <c:pt idx="2">
                  <c:v>4.18</c:v>
                </c:pt>
                <c:pt idx="6">
                  <c:v>1.0300000000000002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FB-4CDC-BDBB-13B65CE5C582}"/>
            </c:ext>
          </c:extLst>
        </c:ser>
        <c:ser>
          <c:idx val="13"/>
          <c:order val="13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Graficos'!$EV$34:$FG$34</c:f>
              <c:numCache>
                <c:formatCode>General</c:formatCode>
                <c:ptCount val="12"/>
                <c:pt idx="2">
                  <c:v>3.1100000000000003</c:v>
                </c:pt>
                <c:pt idx="3">
                  <c:v>3.6900000000000004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5-4B03-BBEB-44D2961EC4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03664"/>
        <c:axId val="1"/>
      </c:lineChart>
      <c:catAx>
        <c:axId val="67680366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036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472223580748051"/>
          <c:y val="7.7547025371828518E-2"/>
          <c:w val="0.12897170462387852"/>
          <c:h val="0.84566236512102655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Villarreal P1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para Graficos'!$BN$2:$EY$2</c:f>
              <c:numCache>
                <c:formatCode>mmm\-yy</c:formatCode>
                <c:ptCount val="90"/>
                <c:pt idx="0">
                  <c:v>43040</c:v>
                </c:pt>
                <c:pt idx="1">
                  <c:v>43070</c:v>
                </c:pt>
                <c:pt idx="2">
                  <c:v>43101</c:v>
                </c:pt>
                <c:pt idx="3">
                  <c:v>43132</c:v>
                </c:pt>
                <c:pt idx="4">
                  <c:v>43160</c:v>
                </c:pt>
                <c:pt idx="5">
                  <c:v>43191</c:v>
                </c:pt>
                <c:pt idx="6">
                  <c:v>43221</c:v>
                </c:pt>
                <c:pt idx="7">
                  <c:v>43252</c:v>
                </c:pt>
                <c:pt idx="8">
                  <c:v>43282</c:v>
                </c:pt>
                <c:pt idx="9">
                  <c:v>43313</c:v>
                </c:pt>
                <c:pt idx="10">
                  <c:v>43344</c:v>
                </c:pt>
                <c:pt idx="11">
                  <c:v>43374</c:v>
                </c:pt>
                <c:pt idx="12">
                  <c:v>43405</c:v>
                </c:pt>
                <c:pt idx="13">
                  <c:v>43435</c:v>
                </c:pt>
                <c:pt idx="14">
                  <c:v>43466</c:v>
                </c:pt>
                <c:pt idx="15">
                  <c:v>43497</c:v>
                </c:pt>
                <c:pt idx="16">
                  <c:v>43525</c:v>
                </c:pt>
                <c:pt idx="17">
                  <c:v>43556</c:v>
                </c:pt>
                <c:pt idx="18">
                  <c:v>43586</c:v>
                </c:pt>
                <c:pt idx="19">
                  <c:v>43617</c:v>
                </c:pt>
                <c:pt idx="20">
                  <c:v>43647</c:v>
                </c:pt>
                <c:pt idx="21">
                  <c:v>43678</c:v>
                </c:pt>
                <c:pt idx="22">
                  <c:v>43709</c:v>
                </c:pt>
                <c:pt idx="23">
                  <c:v>43739</c:v>
                </c:pt>
                <c:pt idx="24">
                  <c:v>43770</c:v>
                </c:pt>
                <c:pt idx="25">
                  <c:v>43800</c:v>
                </c:pt>
                <c:pt idx="26">
                  <c:v>43831</c:v>
                </c:pt>
                <c:pt idx="27">
                  <c:v>43862</c:v>
                </c:pt>
                <c:pt idx="28">
                  <c:v>43891</c:v>
                </c:pt>
                <c:pt idx="29">
                  <c:v>43922</c:v>
                </c:pt>
                <c:pt idx="30">
                  <c:v>43952</c:v>
                </c:pt>
                <c:pt idx="31">
                  <c:v>43983</c:v>
                </c:pt>
                <c:pt idx="32">
                  <c:v>44013</c:v>
                </c:pt>
                <c:pt idx="33">
                  <c:v>44044</c:v>
                </c:pt>
                <c:pt idx="34">
                  <c:v>44075</c:v>
                </c:pt>
                <c:pt idx="35">
                  <c:v>44105</c:v>
                </c:pt>
                <c:pt idx="36">
                  <c:v>44136</c:v>
                </c:pt>
                <c:pt idx="37">
                  <c:v>44166</c:v>
                </c:pt>
                <c:pt idx="38">
                  <c:v>44197</c:v>
                </c:pt>
                <c:pt idx="39">
                  <c:v>44228</c:v>
                </c:pt>
                <c:pt idx="40">
                  <c:v>44256</c:v>
                </c:pt>
                <c:pt idx="41">
                  <c:v>44287</c:v>
                </c:pt>
                <c:pt idx="42">
                  <c:v>44317</c:v>
                </c:pt>
                <c:pt idx="43">
                  <c:v>44348</c:v>
                </c:pt>
                <c:pt idx="44">
                  <c:v>44378</c:v>
                </c:pt>
                <c:pt idx="45">
                  <c:v>44409</c:v>
                </c:pt>
                <c:pt idx="46">
                  <c:v>44440</c:v>
                </c:pt>
                <c:pt idx="47">
                  <c:v>44470</c:v>
                </c:pt>
                <c:pt idx="48">
                  <c:v>44501</c:v>
                </c:pt>
                <c:pt idx="49">
                  <c:v>44531</c:v>
                </c:pt>
                <c:pt idx="50">
                  <c:v>44562</c:v>
                </c:pt>
                <c:pt idx="51">
                  <c:v>44593</c:v>
                </c:pt>
                <c:pt idx="52">
                  <c:v>44621</c:v>
                </c:pt>
                <c:pt idx="53">
                  <c:v>44652</c:v>
                </c:pt>
                <c:pt idx="54">
                  <c:v>44682</c:v>
                </c:pt>
                <c:pt idx="55">
                  <c:v>44713</c:v>
                </c:pt>
                <c:pt idx="56">
                  <c:v>44743</c:v>
                </c:pt>
                <c:pt idx="57">
                  <c:v>44774</c:v>
                </c:pt>
                <c:pt idx="58">
                  <c:v>44805</c:v>
                </c:pt>
                <c:pt idx="59">
                  <c:v>44835</c:v>
                </c:pt>
                <c:pt idx="60">
                  <c:v>44866</c:v>
                </c:pt>
                <c:pt idx="61">
                  <c:v>44896</c:v>
                </c:pt>
                <c:pt idx="62">
                  <c:v>44927</c:v>
                </c:pt>
                <c:pt idx="63">
                  <c:v>44958</c:v>
                </c:pt>
                <c:pt idx="64">
                  <c:v>44986</c:v>
                </c:pt>
                <c:pt idx="65">
                  <c:v>45017</c:v>
                </c:pt>
                <c:pt idx="66">
                  <c:v>45047</c:v>
                </c:pt>
                <c:pt idx="67">
                  <c:v>45078</c:v>
                </c:pt>
                <c:pt idx="68">
                  <c:v>45108</c:v>
                </c:pt>
                <c:pt idx="69">
                  <c:v>45139</c:v>
                </c:pt>
                <c:pt idx="70">
                  <c:v>45170</c:v>
                </c:pt>
                <c:pt idx="71">
                  <c:v>45200</c:v>
                </c:pt>
                <c:pt idx="72">
                  <c:v>45231</c:v>
                </c:pt>
                <c:pt idx="73">
                  <c:v>45261</c:v>
                </c:pt>
                <c:pt idx="74">
                  <c:v>45292</c:v>
                </c:pt>
                <c:pt idx="75">
                  <c:v>45323</c:v>
                </c:pt>
                <c:pt idx="76">
                  <c:v>45352</c:v>
                </c:pt>
                <c:pt idx="77">
                  <c:v>45383</c:v>
                </c:pt>
                <c:pt idx="78">
                  <c:v>45413</c:v>
                </c:pt>
                <c:pt idx="79">
                  <c:v>45444</c:v>
                </c:pt>
                <c:pt idx="80">
                  <c:v>45474</c:v>
                </c:pt>
                <c:pt idx="81">
                  <c:v>45505</c:v>
                </c:pt>
                <c:pt idx="82">
                  <c:v>45536</c:v>
                </c:pt>
                <c:pt idx="83">
                  <c:v>45566</c:v>
                </c:pt>
                <c:pt idx="84">
                  <c:v>45597</c:v>
                </c:pt>
                <c:pt idx="85">
                  <c:v>45627</c:v>
                </c:pt>
                <c:pt idx="86">
                  <c:v>45658</c:v>
                </c:pt>
                <c:pt idx="87">
                  <c:v>45689</c:v>
                </c:pt>
                <c:pt idx="88">
                  <c:v>45717</c:v>
                </c:pt>
                <c:pt idx="89">
                  <c:v>45748</c:v>
                </c:pt>
              </c:numCache>
            </c:numRef>
          </c:cat>
          <c:val>
            <c:numRef>
              <c:f>'Datos para Graficos'!$BN$10:$EY$10</c:f>
              <c:numCache>
                <c:formatCode>General</c:formatCode>
                <c:ptCount val="90"/>
                <c:pt idx="1">
                  <c:v>2.2999999999999998</c:v>
                </c:pt>
                <c:pt idx="2">
                  <c:v>2.6</c:v>
                </c:pt>
                <c:pt idx="3">
                  <c:v>3.12</c:v>
                </c:pt>
                <c:pt idx="4">
                  <c:v>4</c:v>
                </c:pt>
                <c:pt idx="5">
                  <c:v>5.07</c:v>
                </c:pt>
                <c:pt idx="7">
                  <c:v>4.37</c:v>
                </c:pt>
                <c:pt idx="8">
                  <c:v>4.72</c:v>
                </c:pt>
                <c:pt idx="9">
                  <c:v>4.79</c:v>
                </c:pt>
                <c:pt idx="11">
                  <c:v>1.75</c:v>
                </c:pt>
                <c:pt idx="12">
                  <c:v>2.31</c:v>
                </c:pt>
                <c:pt idx="13">
                  <c:v>2.4700000000000002</c:v>
                </c:pt>
                <c:pt idx="14">
                  <c:v>3.22</c:v>
                </c:pt>
                <c:pt idx="15">
                  <c:v>4.41</c:v>
                </c:pt>
                <c:pt idx="16">
                  <c:v>5.81</c:v>
                </c:pt>
                <c:pt idx="17">
                  <c:v>6.54</c:v>
                </c:pt>
                <c:pt idx="18">
                  <c:v>7.15</c:v>
                </c:pt>
                <c:pt idx="19">
                  <c:v>3.5</c:v>
                </c:pt>
                <c:pt idx="20">
                  <c:v>3.26</c:v>
                </c:pt>
                <c:pt idx="21">
                  <c:v>3.41</c:v>
                </c:pt>
                <c:pt idx="22">
                  <c:v>2.46</c:v>
                </c:pt>
                <c:pt idx="23">
                  <c:v>1.8199999999999998</c:v>
                </c:pt>
                <c:pt idx="24">
                  <c:v>2.5499999999999998</c:v>
                </c:pt>
                <c:pt idx="25">
                  <c:v>1.65</c:v>
                </c:pt>
                <c:pt idx="26">
                  <c:v>3.5999999999999996</c:v>
                </c:pt>
                <c:pt idx="27">
                  <c:v>4.5599999999999996</c:v>
                </c:pt>
                <c:pt idx="28">
                  <c:v>5.63</c:v>
                </c:pt>
                <c:pt idx="30">
                  <c:v>7.03</c:v>
                </c:pt>
                <c:pt idx="31">
                  <c:v>3.6399999999999997</c:v>
                </c:pt>
                <c:pt idx="32">
                  <c:v>2.75</c:v>
                </c:pt>
                <c:pt idx="33">
                  <c:v>3.17</c:v>
                </c:pt>
                <c:pt idx="34">
                  <c:v>1.7100000000000009</c:v>
                </c:pt>
                <c:pt idx="35">
                  <c:v>1.7999999999999998</c:v>
                </c:pt>
                <c:pt idx="36">
                  <c:v>1.1299999999999999</c:v>
                </c:pt>
                <c:pt idx="37">
                  <c:v>2.16</c:v>
                </c:pt>
                <c:pt idx="38">
                  <c:v>2.52</c:v>
                </c:pt>
                <c:pt idx="39">
                  <c:v>2.91</c:v>
                </c:pt>
                <c:pt idx="42">
                  <c:v>5.48</c:v>
                </c:pt>
                <c:pt idx="43">
                  <c:v>5.64</c:v>
                </c:pt>
                <c:pt idx="44">
                  <c:v>5.5</c:v>
                </c:pt>
                <c:pt idx="45">
                  <c:v>3.87</c:v>
                </c:pt>
                <c:pt idx="46">
                  <c:v>2.41</c:v>
                </c:pt>
                <c:pt idx="47">
                  <c:v>2</c:v>
                </c:pt>
                <c:pt idx="48">
                  <c:v>2.44</c:v>
                </c:pt>
                <c:pt idx="50">
                  <c:v>3.54</c:v>
                </c:pt>
                <c:pt idx="51">
                  <c:v>5.04</c:v>
                </c:pt>
                <c:pt idx="57">
                  <c:v>2.2000000000000002</c:v>
                </c:pt>
                <c:pt idx="58">
                  <c:v>1.58</c:v>
                </c:pt>
                <c:pt idx="59">
                  <c:v>1.7200000000000002</c:v>
                </c:pt>
                <c:pt idx="60">
                  <c:v>2.11</c:v>
                </c:pt>
                <c:pt idx="70">
                  <c:v>3.63</c:v>
                </c:pt>
                <c:pt idx="74">
                  <c:v>2.93</c:v>
                </c:pt>
                <c:pt idx="76">
                  <c:v>5</c:v>
                </c:pt>
                <c:pt idx="79">
                  <c:v>1.03</c:v>
                </c:pt>
                <c:pt idx="83">
                  <c:v>2.02</c:v>
                </c:pt>
                <c:pt idx="85">
                  <c:v>2.5099999999999998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3B-47B1-8B05-15389801C9B5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para Graficos'!$BN$2:$EY$2</c:f>
              <c:numCache>
                <c:formatCode>mmm\-yy</c:formatCode>
                <c:ptCount val="90"/>
                <c:pt idx="0">
                  <c:v>43040</c:v>
                </c:pt>
                <c:pt idx="1">
                  <c:v>43070</c:v>
                </c:pt>
                <c:pt idx="2">
                  <c:v>43101</c:v>
                </c:pt>
                <c:pt idx="3">
                  <c:v>43132</c:v>
                </c:pt>
                <c:pt idx="4">
                  <c:v>43160</c:v>
                </c:pt>
                <c:pt idx="5">
                  <c:v>43191</c:v>
                </c:pt>
                <c:pt idx="6">
                  <c:v>43221</c:v>
                </c:pt>
                <c:pt idx="7">
                  <c:v>43252</c:v>
                </c:pt>
                <c:pt idx="8">
                  <c:v>43282</c:v>
                </c:pt>
                <c:pt idx="9">
                  <c:v>43313</c:v>
                </c:pt>
                <c:pt idx="10">
                  <c:v>43344</c:v>
                </c:pt>
                <c:pt idx="11">
                  <c:v>43374</c:v>
                </c:pt>
                <c:pt idx="12">
                  <c:v>43405</c:v>
                </c:pt>
                <c:pt idx="13">
                  <c:v>43435</c:v>
                </c:pt>
                <c:pt idx="14">
                  <c:v>43466</c:v>
                </c:pt>
                <c:pt idx="15">
                  <c:v>43497</c:v>
                </c:pt>
                <c:pt idx="16">
                  <c:v>43525</c:v>
                </c:pt>
                <c:pt idx="17">
                  <c:v>43556</c:v>
                </c:pt>
                <c:pt idx="18">
                  <c:v>43586</c:v>
                </c:pt>
                <c:pt idx="19">
                  <c:v>43617</c:v>
                </c:pt>
                <c:pt idx="20">
                  <c:v>43647</c:v>
                </c:pt>
                <c:pt idx="21">
                  <c:v>43678</c:v>
                </c:pt>
                <c:pt idx="22">
                  <c:v>43709</c:v>
                </c:pt>
                <c:pt idx="23">
                  <c:v>43739</c:v>
                </c:pt>
                <c:pt idx="24">
                  <c:v>43770</c:v>
                </c:pt>
                <c:pt idx="25">
                  <c:v>43800</c:v>
                </c:pt>
                <c:pt idx="26">
                  <c:v>43831</c:v>
                </c:pt>
                <c:pt idx="27">
                  <c:v>43862</c:v>
                </c:pt>
                <c:pt idx="28">
                  <c:v>43891</c:v>
                </c:pt>
                <c:pt idx="29">
                  <c:v>43922</c:v>
                </c:pt>
                <c:pt idx="30">
                  <c:v>43952</c:v>
                </c:pt>
                <c:pt idx="31">
                  <c:v>43983</c:v>
                </c:pt>
                <c:pt idx="32">
                  <c:v>44013</c:v>
                </c:pt>
                <c:pt idx="33">
                  <c:v>44044</c:v>
                </c:pt>
                <c:pt idx="34">
                  <c:v>44075</c:v>
                </c:pt>
                <c:pt idx="35">
                  <c:v>44105</c:v>
                </c:pt>
                <c:pt idx="36">
                  <c:v>44136</c:v>
                </c:pt>
                <c:pt idx="37">
                  <c:v>44166</c:v>
                </c:pt>
                <c:pt idx="38">
                  <c:v>44197</c:v>
                </c:pt>
                <c:pt idx="39">
                  <c:v>44228</c:v>
                </c:pt>
                <c:pt idx="40">
                  <c:v>44256</c:v>
                </c:pt>
                <c:pt idx="41">
                  <c:v>44287</c:v>
                </c:pt>
                <c:pt idx="42">
                  <c:v>44317</c:v>
                </c:pt>
                <c:pt idx="43">
                  <c:v>44348</c:v>
                </c:pt>
                <c:pt idx="44">
                  <c:v>44378</c:v>
                </c:pt>
                <c:pt idx="45">
                  <c:v>44409</c:v>
                </c:pt>
                <c:pt idx="46">
                  <c:v>44440</c:v>
                </c:pt>
                <c:pt idx="47">
                  <c:v>44470</c:v>
                </c:pt>
                <c:pt idx="48">
                  <c:v>44501</c:v>
                </c:pt>
                <c:pt idx="49">
                  <c:v>44531</c:v>
                </c:pt>
                <c:pt idx="50">
                  <c:v>44562</c:v>
                </c:pt>
                <c:pt idx="51">
                  <c:v>44593</c:v>
                </c:pt>
                <c:pt idx="52">
                  <c:v>44621</c:v>
                </c:pt>
                <c:pt idx="53">
                  <c:v>44652</c:v>
                </c:pt>
                <c:pt idx="54">
                  <c:v>44682</c:v>
                </c:pt>
                <c:pt idx="55">
                  <c:v>44713</c:v>
                </c:pt>
                <c:pt idx="56">
                  <c:v>44743</c:v>
                </c:pt>
                <c:pt idx="57">
                  <c:v>44774</c:v>
                </c:pt>
                <c:pt idx="58">
                  <c:v>44805</c:v>
                </c:pt>
                <c:pt idx="59">
                  <c:v>44835</c:v>
                </c:pt>
                <c:pt idx="60">
                  <c:v>44866</c:v>
                </c:pt>
                <c:pt idx="61">
                  <c:v>44896</c:v>
                </c:pt>
                <c:pt idx="62">
                  <c:v>44927</c:v>
                </c:pt>
                <c:pt idx="63">
                  <c:v>44958</c:v>
                </c:pt>
                <c:pt idx="64">
                  <c:v>44986</c:v>
                </c:pt>
                <c:pt idx="65">
                  <c:v>45017</c:v>
                </c:pt>
                <c:pt idx="66">
                  <c:v>45047</c:v>
                </c:pt>
                <c:pt idx="67">
                  <c:v>45078</c:v>
                </c:pt>
                <c:pt idx="68">
                  <c:v>45108</c:v>
                </c:pt>
                <c:pt idx="69">
                  <c:v>45139</c:v>
                </c:pt>
                <c:pt idx="70">
                  <c:v>45170</c:v>
                </c:pt>
                <c:pt idx="71">
                  <c:v>45200</c:v>
                </c:pt>
                <c:pt idx="72">
                  <c:v>45231</c:v>
                </c:pt>
                <c:pt idx="73">
                  <c:v>45261</c:v>
                </c:pt>
                <c:pt idx="74">
                  <c:v>45292</c:v>
                </c:pt>
                <c:pt idx="75">
                  <c:v>45323</c:v>
                </c:pt>
                <c:pt idx="76">
                  <c:v>45352</c:v>
                </c:pt>
                <c:pt idx="77">
                  <c:v>45383</c:v>
                </c:pt>
                <c:pt idx="78">
                  <c:v>45413</c:v>
                </c:pt>
                <c:pt idx="79">
                  <c:v>45444</c:v>
                </c:pt>
                <c:pt idx="80">
                  <c:v>45474</c:v>
                </c:pt>
                <c:pt idx="81">
                  <c:v>45505</c:v>
                </c:pt>
                <c:pt idx="82">
                  <c:v>45536</c:v>
                </c:pt>
                <c:pt idx="83">
                  <c:v>45566</c:v>
                </c:pt>
                <c:pt idx="84">
                  <c:v>45597</c:v>
                </c:pt>
                <c:pt idx="85">
                  <c:v>45627</c:v>
                </c:pt>
                <c:pt idx="86">
                  <c:v>45658</c:v>
                </c:pt>
                <c:pt idx="87">
                  <c:v>45689</c:v>
                </c:pt>
                <c:pt idx="88">
                  <c:v>45717</c:v>
                </c:pt>
                <c:pt idx="89">
                  <c:v>45748</c:v>
                </c:pt>
              </c:numCache>
            </c:numRef>
          </c:cat>
          <c:val>
            <c:numRef>
              <c:f>'Datos para Graficos'!$BN$11:$EY$11</c:f>
              <c:numCache>
                <c:formatCode>General</c:formatCode>
                <c:ptCount val="90"/>
                <c:pt idx="0">
                  <c:v>2.62</c:v>
                </c:pt>
                <c:pt idx="6">
                  <c:v>6.03</c:v>
                </c:pt>
                <c:pt idx="10">
                  <c:v>5.69</c:v>
                </c:pt>
                <c:pt idx="29">
                  <c:v>8.84</c:v>
                </c:pt>
                <c:pt idx="40">
                  <c:v>4.88</c:v>
                </c:pt>
                <c:pt idx="41">
                  <c:v>5.48</c:v>
                </c:pt>
                <c:pt idx="49">
                  <c:v>3.45</c:v>
                </c:pt>
                <c:pt idx="52">
                  <c:v>6.8</c:v>
                </c:pt>
                <c:pt idx="53">
                  <c:v>8.09</c:v>
                </c:pt>
                <c:pt idx="54">
                  <c:v>7.12</c:v>
                </c:pt>
                <c:pt idx="55">
                  <c:v>3.7199999999999998</c:v>
                </c:pt>
                <c:pt idx="56">
                  <c:v>2.67</c:v>
                </c:pt>
                <c:pt idx="62">
                  <c:v>3.54</c:v>
                </c:pt>
                <c:pt idx="63">
                  <c:v>4.3099999999999996</c:v>
                </c:pt>
                <c:pt idx="64">
                  <c:v>4.57</c:v>
                </c:pt>
                <c:pt idx="65">
                  <c:v>6.07</c:v>
                </c:pt>
                <c:pt idx="66">
                  <c:v>6.75</c:v>
                </c:pt>
                <c:pt idx="67">
                  <c:v>6.47</c:v>
                </c:pt>
                <c:pt idx="68">
                  <c:v>6.49</c:v>
                </c:pt>
                <c:pt idx="69">
                  <c:v>5.25</c:v>
                </c:pt>
                <c:pt idx="71">
                  <c:v>2.85</c:v>
                </c:pt>
                <c:pt idx="72">
                  <c:v>2.79</c:v>
                </c:pt>
                <c:pt idx="73">
                  <c:v>3.27</c:v>
                </c:pt>
                <c:pt idx="75">
                  <c:v>4.9000000000000004</c:v>
                </c:pt>
                <c:pt idx="77">
                  <c:v>7.2</c:v>
                </c:pt>
                <c:pt idx="78">
                  <c:v>7.38</c:v>
                </c:pt>
                <c:pt idx="80">
                  <c:v>2.69</c:v>
                </c:pt>
                <c:pt idx="81">
                  <c:v>4.2300000000000004</c:v>
                </c:pt>
                <c:pt idx="82">
                  <c:v>2.2400000000000002</c:v>
                </c:pt>
                <c:pt idx="84">
                  <c:v>2.39</c:v>
                </c:pt>
                <c:pt idx="86">
                  <c:v>3.2</c:v>
                </c:pt>
                <c:pt idx="87">
                  <c:v>3.59</c:v>
                </c:pt>
                <c:pt idx="88">
                  <c:v>4.78</c:v>
                </c:pt>
                <c:pt idx="89">
                  <c:v>6.13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3B-47B1-8B05-15389801C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06160"/>
        <c:axId val="1"/>
      </c:lineChart>
      <c:catAx>
        <c:axId val="67680616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4"/>
        <c:noMultiLvlLbl val="0"/>
      </c:catAx>
      <c:valAx>
        <c:axId val="1"/>
        <c:scaling>
          <c:orientation val="maxMin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061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Villarreal P1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Graficos'!$BM$10:$BO$10</c:f>
              <c:numCache>
                <c:formatCode>General</c:formatCode>
                <c:ptCount val="3"/>
                <c:pt idx="0">
                  <c:v>1.6</c:v>
                </c:pt>
                <c:pt idx="2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B4-4CFE-9D28-8FCFD975D80E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Graficos'!$BP$10:$CA$10</c:f>
              <c:numCache>
                <c:formatCode>General</c:formatCode>
                <c:ptCount val="12"/>
                <c:pt idx="0">
                  <c:v>2.6</c:v>
                </c:pt>
                <c:pt idx="1">
                  <c:v>3.12</c:v>
                </c:pt>
                <c:pt idx="2">
                  <c:v>4</c:v>
                </c:pt>
                <c:pt idx="3">
                  <c:v>5.07</c:v>
                </c:pt>
                <c:pt idx="5">
                  <c:v>4.37</c:v>
                </c:pt>
                <c:pt idx="6">
                  <c:v>4.72</c:v>
                </c:pt>
                <c:pt idx="7">
                  <c:v>4.79</c:v>
                </c:pt>
                <c:pt idx="9">
                  <c:v>1.75</c:v>
                </c:pt>
                <c:pt idx="10">
                  <c:v>2.31</c:v>
                </c:pt>
                <c:pt idx="11">
                  <c:v>2.4700000000000002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B4-4CFE-9D28-8FCFD975D80E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Graficos'!$CB$10:$CM$10</c:f>
              <c:numCache>
                <c:formatCode>General</c:formatCode>
                <c:ptCount val="12"/>
                <c:pt idx="0">
                  <c:v>3.22</c:v>
                </c:pt>
                <c:pt idx="1">
                  <c:v>4.41</c:v>
                </c:pt>
                <c:pt idx="2">
                  <c:v>5.81</c:v>
                </c:pt>
                <c:pt idx="3">
                  <c:v>6.54</c:v>
                </c:pt>
                <c:pt idx="4">
                  <c:v>7.15</c:v>
                </c:pt>
                <c:pt idx="5">
                  <c:v>3.5</c:v>
                </c:pt>
                <c:pt idx="6">
                  <c:v>3.26</c:v>
                </c:pt>
                <c:pt idx="7">
                  <c:v>3.41</c:v>
                </c:pt>
                <c:pt idx="8">
                  <c:v>2.46</c:v>
                </c:pt>
                <c:pt idx="9">
                  <c:v>1.8199999999999998</c:v>
                </c:pt>
                <c:pt idx="10">
                  <c:v>2.5499999999999998</c:v>
                </c:pt>
                <c:pt idx="11">
                  <c:v>1.65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B4-4CFE-9D28-8FCFD975D80E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Graficos'!$CN$10:$CY$10</c:f>
              <c:numCache>
                <c:formatCode>General</c:formatCode>
                <c:ptCount val="12"/>
                <c:pt idx="0">
                  <c:v>3.5999999999999996</c:v>
                </c:pt>
                <c:pt idx="1">
                  <c:v>4.5599999999999996</c:v>
                </c:pt>
                <c:pt idx="2">
                  <c:v>5.63</c:v>
                </c:pt>
                <c:pt idx="4">
                  <c:v>7.03</c:v>
                </c:pt>
                <c:pt idx="5">
                  <c:v>3.6399999999999997</c:v>
                </c:pt>
                <c:pt idx="6">
                  <c:v>2.75</c:v>
                </c:pt>
                <c:pt idx="7">
                  <c:v>3.17</c:v>
                </c:pt>
                <c:pt idx="8">
                  <c:v>1.7100000000000009</c:v>
                </c:pt>
                <c:pt idx="9">
                  <c:v>1.7999999999999998</c:v>
                </c:pt>
                <c:pt idx="10">
                  <c:v>1.1299999999999999</c:v>
                </c:pt>
                <c:pt idx="11">
                  <c:v>2.16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B4-4CFE-9D28-8FCFD975D80E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Graficos'!$CZ$10:$DK$10</c:f>
              <c:numCache>
                <c:formatCode>General</c:formatCode>
                <c:ptCount val="12"/>
                <c:pt idx="0">
                  <c:v>2.52</c:v>
                </c:pt>
                <c:pt idx="1">
                  <c:v>2.91</c:v>
                </c:pt>
                <c:pt idx="4">
                  <c:v>5.48</c:v>
                </c:pt>
                <c:pt idx="5">
                  <c:v>5.64</c:v>
                </c:pt>
                <c:pt idx="6">
                  <c:v>5.5</c:v>
                </c:pt>
                <c:pt idx="7">
                  <c:v>3.87</c:v>
                </c:pt>
                <c:pt idx="8">
                  <c:v>2.41</c:v>
                </c:pt>
                <c:pt idx="9">
                  <c:v>2</c:v>
                </c:pt>
                <c:pt idx="10">
                  <c:v>2.44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B4-4CFE-9D28-8FCFD975D80E}"/>
            </c:ext>
          </c:extLst>
        </c:ser>
        <c:ser>
          <c:idx val="3"/>
          <c:order val="5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Graficos'!$DL$10:$DW$10</c:f>
              <c:numCache>
                <c:formatCode>General</c:formatCode>
                <c:ptCount val="12"/>
                <c:pt idx="0">
                  <c:v>3.54</c:v>
                </c:pt>
                <c:pt idx="1">
                  <c:v>5.04</c:v>
                </c:pt>
                <c:pt idx="7">
                  <c:v>2.2000000000000002</c:v>
                </c:pt>
                <c:pt idx="8">
                  <c:v>1.58</c:v>
                </c:pt>
                <c:pt idx="9">
                  <c:v>1.7200000000000002</c:v>
                </c:pt>
                <c:pt idx="10">
                  <c:v>2.11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B4-4CFE-9D28-8FCFD975D80E}"/>
            </c:ext>
          </c:extLst>
        </c:ser>
        <c:ser>
          <c:idx val="6"/>
          <c:order val="6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Graficos'!$DX$10:$EI$10</c:f>
              <c:numCache>
                <c:formatCode>General</c:formatCode>
                <c:ptCount val="12"/>
                <c:pt idx="8">
                  <c:v>3.63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FC-45EB-82F5-21ACF8D133F9}"/>
            </c:ext>
          </c:extLst>
        </c:ser>
        <c:ser>
          <c:idx val="7"/>
          <c:order val="7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Graficos'!$EJ$10:$EU$10</c:f>
              <c:numCache>
                <c:formatCode>General</c:formatCode>
                <c:ptCount val="12"/>
                <c:pt idx="0">
                  <c:v>2.93</c:v>
                </c:pt>
                <c:pt idx="2">
                  <c:v>5</c:v>
                </c:pt>
                <c:pt idx="5">
                  <c:v>1.03</c:v>
                </c:pt>
                <c:pt idx="9">
                  <c:v>2.02</c:v>
                </c:pt>
                <c:pt idx="11">
                  <c:v>2.5099999999999998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FC-45EB-82F5-21ACF8D133F9}"/>
            </c:ext>
          </c:extLst>
        </c:ser>
        <c:ser>
          <c:idx val="8"/>
          <c:order val="8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Graficos'!$EV$10:$FG$10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67-409A-9CD7-4C39E7B45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6128"/>
        <c:axId val="1"/>
      </c:lineChart>
      <c:catAx>
        <c:axId val="67682612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6128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139063867016618"/>
          <c:y val="0.1949257553878429"/>
          <c:w val="0.12977777777777777"/>
          <c:h val="0.66308803095114854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Villarreal P1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Graficos'!$BD$11:$BO$11</c:f>
              <c:numCache>
                <c:formatCode>General</c:formatCode>
                <c:ptCount val="12"/>
                <c:pt idx="6">
                  <c:v>2.93</c:v>
                </c:pt>
                <c:pt idx="10">
                  <c:v>2.62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8C-4C4B-B9D1-4A749CC0C637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Graficos'!$BP$11:$CA$11</c:f>
              <c:numCache>
                <c:formatCode>General</c:formatCode>
                <c:ptCount val="12"/>
                <c:pt idx="4">
                  <c:v>6.03</c:v>
                </c:pt>
                <c:pt idx="8">
                  <c:v>5.69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8C-4C4B-B9D1-4A749CC0C637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Graficos'!$CB$11:$CM$11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8C-4C4B-B9D1-4A749CC0C637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Graficos'!$CN$11:$CY$11</c:f>
              <c:numCache>
                <c:formatCode>General</c:formatCode>
                <c:ptCount val="12"/>
                <c:pt idx="3">
                  <c:v>8.84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8C-4C4B-B9D1-4A749CC0C637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Graficos'!$CZ$11:$DK$11</c:f>
              <c:numCache>
                <c:formatCode>General</c:formatCode>
                <c:ptCount val="12"/>
                <c:pt idx="2">
                  <c:v>4.88</c:v>
                </c:pt>
                <c:pt idx="3">
                  <c:v>5.48</c:v>
                </c:pt>
                <c:pt idx="11">
                  <c:v>3.45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8C-4C4B-B9D1-4A749CC0C637}"/>
            </c:ext>
          </c:extLst>
        </c:ser>
        <c:ser>
          <c:idx val="3"/>
          <c:order val="5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Graficos'!$DL$11:$DW$11</c:f>
              <c:numCache>
                <c:formatCode>General</c:formatCode>
                <c:ptCount val="12"/>
                <c:pt idx="2">
                  <c:v>6.8</c:v>
                </c:pt>
                <c:pt idx="3">
                  <c:v>8.09</c:v>
                </c:pt>
                <c:pt idx="4">
                  <c:v>7.12</c:v>
                </c:pt>
                <c:pt idx="5">
                  <c:v>3.7199999999999998</c:v>
                </c:pt>
                <c:pt idx="6">
                  <c:v>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6A-4182-807A-776D3861CEE4}"/>
            </c:ext>
          </c:extLst>
        </c:ser>
        <c:ser>
          <c:idx val="6"/>
          <c:order val="6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Graficos'!$DX$11:$EI$11</c:f>
              <c:numCache>
                <c:formatCode>General</c:formatCode>
                <c:ptCount val="12"/>
                <c:pt idx="0">
                  <c:v>3.54</c:v>
                </c:pt>
                <c:pt idx="1">
                  <c:v>4.3099999999999996</c:v>
                </c:pt>
                <c:pt idx="2">
                  <c:v>4.57</c:v>
                </c:pt>
                <c:pt idx="3">
                  <c:v>6.07</c:v>
                </c:pt>
                <c:pt idx="4">
                  <c:v>6.75</c:v>
                </c:pt>
                <c:pt idx="5">
                  <c:v>6.47</c:v>
                </c:pt>
                <c:pt idx="6">
                  <c:v>6.49</c:v>
                </c:pt>
                <c:pt idx="7">
                  <c:v>5.25</c:v>
                </c:pt>
                <c:pt idx="9">
                  <c:v>2.85</c:v>
                </c:pt>
                <c:pt idx="10">
                  <c:v>2.79</c:v>
                </c:pt>
                <c:pt idx="11">
                  <c:v>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6A-4182-807A-776D3861CEE4}"/>
            </c:ext>
          </c:extLst>
        </c:ser>
        <c:ser>
          <c:idx val="7"/>
          <c:order val="7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Graficos'!$EJ$11:$EU$11</c:f>
              <c:numCache>
                <c:formatCode>General</c:formatCode>
                <c:ptCount val="12"/>
                <c:pt idx="1">
                  <c:v>4.9000000000000004</c:v>
                </c:pt>
                <c:pt idx="3">
                  <c:v>7.2</c:v>
                </c:pt>
                <c:pt idx="4">
                  <c:v>7.38</c:v>
                </c:pt>
                <c:pt idx="6">
                  <c:v>2.69</c:v>
                </c:pt>
                <c:pt idx="7">
                  <c:v>4.2300000000000004</c:v>
                </c:pt>
                <c:pt idx="8">
                  <c:v>2.2400000000000002</c:v>
                </c:pt>
                <c:pt idx="10">
                  <c:v>2.39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F9-4332-A816-6F5C30A89B67}"/>
            </c:ext>
          </c:extLst>
        </c:ser>
        <c:ser>
          <c:idx val="8"/>
          <c:order val="8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Graficos'!$EV$11:$FG$11</c:f>
              <c:numCache>
                <c:formatCode>General</c:formatCode>
                <c:ptCount val="12"/>
                <c:pt idx="0">
                  <c:v>3.2</c:v>
                </c:pt>
                <c:pt idx="1">
                  <c:v>3.59</c:v>
                </c:pt>
                <c:pt idx="2">
                  <c:v>4.78</c:v>
                </c:pt>
                <c:pt idx="3">
                  <c:v>6.13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48-4D71-A099-9EF657B0A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6544"/>
        <c:axId val="1"/>
      </c:lineChart>
      <c:catAx>
        <c:axId val="67682654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6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386221294363263"/>
          <c:y val="0.24221525942475181"/>
          <c:w val="0.13004871259568546"/>
          <c:h val="0.66308803095114854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P2 Virgilio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Graficos'!$H$38:$S$38</c:f>
              <c:numCache>
                <c:formatCode>General</c:formatCode>
                <c:ptCount val="12"/>
                <c:pt idx="7">
                  <c:v>4.59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0-4952-9352-300D6C23A260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Graficos'!$T$38:$AE$38</c:f>
              <c:numCache>
                <c:formatCode>General</c:formatCode>
                <c:ptCount val="12"/>
                <c:pt idx="0">
                  <c:v>5.2700000000000005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0-4952-9352-300D6C23A260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Graficos'!$AF$38:$AQ$38</c:f>
              <c:numCache>
                <c:formatCode>General</c:formatCode>
                <c:ptCount val="12"/>
                <c:pt idx="7">
                  <c:v>9.59</c:v>
                </c:pt>
                <c:pt idx="8">
                  <c:v>9.7199999999999989</c:v>
                </c:pt>
                <c:pt idx="9">
                  <c:v>7.35</c:v>
                </c:pt>
                <c:pt idx="10">
                  <c:v>4.9400000000000004</c:v>
                </c:pt>
                <c:pt idx="11">
                  <c:v>4.6900000000000004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0-4952-9352-300D6C23A260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Graficos'!$AR$38:$BC$38</c:f>
              <c:numCache>
                <c:formatCode>General</c:formatCode>
                <c:ptCount val="12"/>
                <c:pt idx="2">
                  <c:v>9.0299999999999994</c:v>
                </c:pt>
                <c:pt idx="5">
                  <c:v>8.52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50-4952-9352-300D6C23A260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Graficos'!$BD$38:$BO$38</c:f>
              <c:numCache>
                <c:formatCode>0.00</c:formatCode>
                <c:ptCount val="12"/>
                <c:pt idx="1">
                  <c:v>4.87</c:v>
                </c:pt>
                <c:pt idx="3">
                  <c:v>5.4</c:v>
                </c:pt>
                <c:pt idx="4">
                  <c:v>5.4300000000000006</c:v>
                </c:pt>
                <c:pt idx="5">
                  <c:v>4.6900000000000004</c:v>
                </c:pt>
                <c:pt idx="8">
                  <c:v>1.44</c:v>
                </c:pt>
                <c:pt idx="11">
                  <c:v>2.2199999999999998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350-4952-9352-300D6C23A260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Graficos'!$BP$38:$CA$38</c:f>
              <c:numCache>
                <c:formatCode>General</c:formatCode>
                <c:ptCount val="12"/>
                <c:pt idx="2">
                  <c:v>4.7</c:v>
                </c:pt>
                <c:pt idx="4">
                  <c:v>6.7</c:v>
                </c:pt>
                <c:pt idx="5">
                  <c:v>7.19</c:v>
                </c:pt>
                <c:pt idx="7">
                  <c:v>7.660000000000001</c:v>
                </c:pt>
                <c:pt idx="9">
                  <c:v>3.37</c:v>
                </c:pt>
                <c:pt idx="10">
                  <c:v>3.79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350-4952-9352-300D6C23A260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Graficos'!$CB$38:$CM$38</c:f>
              <c:numCache>
                <c:formatCode>General</c:formatCode>
                <c:ptCount val="12"/>
                <c:pt idx="0">
                  <c:v>5.96</c:v>
                </c:pt>
                <c:pt idx="5">
                  <c:v>6.08</c:v>
                </c:pt>
                <c:pt idx="6">
                  <c:v>6.26</c:v>
                </c:pt>
                <c:pt idx="9">
                  <c:v>2.74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50-4952-9352-300D6C23A260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Graficos'!$CN$38:$CY$38</c:f>
              <c:numCache>
                <c:formatCode>General</c:formatCode>
                <c:ptCount val="12"/>
                <c:pt idx="3">
                  <c:v>8.0499999999999989</c:v>
                </c:pt>
                <c:pt idx="5">
                  <c:v>5.92</c:v>
                </c:pt>
                <c:pt idx="7">
                  <c:v>3.4800000000000004</c:v>
                </c:pt>
                <c:pt idx="9">
                  <c:v>2.8</c:v>
                </c:pt>
                <c:pt idx="10">
                  <c:v>1.8</c:v>
                </c:pt>
                <c:pt idx="11">
                  <c:v>2.6100000000000003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350-4952-9352-300D6C23A260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Graficos'!$CZ$38:$DK$38</c:f>
              <c:numCache>
                <c:formatCode>General</c:formatCode>
                <c:ptCount val="12"/>
                <c:pt idx="1">
                  <c:v>5.01</c:v>
                </c:pt>
                <c:pt idx="5">
                  <c:v>7.28</c:v>
                </c:pt>
                <c:pt idx="6">
                  <c:v>7.8999999999999995</c:v>
                </c:pt>
                <c:pt idx="7">
                  <c:v>6.23</c:v>
                </c:pt>
                <c:pt idx="8">
                  <c:v>2.41</c:v>
                </c:pt>
                <c:pt idx="9">
                  <c:v>1.64</c:v>
                </c:pt>
                <c:pt idx="10">
                  <c:v>3.8100000000000005</c:v>
                </c:pt>
                <c:pt idx="11">
                  <c:v>3.9699999999999998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350-4952-9352-300D6C23A260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Graficos'!$DL$38:$DW$38</c:f>
              <c:numCache>
                <c:formatCode>General</c:formatCode>
                <c:ptCount val="12"/>
                <c:pt idx="1">
                  <c:v>6.7</c:v>
                </c:pt>
                <c:pt idx="2">
                  <c:v>7.08</c:v>
                </c:pt>
                <c:pt idx="3">
                  <c:v>7.830000000000001</c:v>
                </c:pt>
                <c:pt idx="4">
                  <c:v>5.37</c:v>
                </c:pt>
                <c:pt idx="5">
                  <c:v>4.03</c:v>
                </c:pt>
                <c:pt idx="6">
                  <c:v>2.8600000000000003</c:v>
                </c:pt>
                <c:pt idx="7">
                  <c:v>3.24</c:v>
                </c:pt>
                <c:pt idx="8">
                  <c:v>2.2800000000000002</c:v>
                </c:pt>
                <c:pt idx="9">
                  <c:v>2.9000000000000004</c:v>
                </c:pt>
                <c:pt idx="11">
                  <c:v>5.29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C4-435B-9B22-B8D8CDC8D285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Graficos'!$DX$38:$EI$38</c:f>
              <c:numCache>
                <c:formatCode>General</c:formatCode>
                <c:ptCount val="12"/>
                <c:pt idx="0">
                  <c:v>5.05</c:v>
                </c:pt>
                <c:pt idx="3">
                  <c:v>6.7</c:v>
                </c:pt>
                <c:pt idx="5">
                  <c:v>6.66</c:v>
                </c:pt>
                <c:pt idx="6">
                  <c:v>7.05</c:v>
                </c:pt>
                <c:pt idx="7">
                  <c:v>6.42</c:v>
                </c:pt>
                <c:pt idx="8">
                  <c:v>4.3500000000000005</c:v>
                </c:pt>
                <c:pt idx="9">
                  <c:v>1.57</c:v>
                </c:pt>
                <c:pt idx="10">
                  <c:v>3.01</c:v>
                </c:pt>
                <c:pt idx="11">
                  <c:v>3.5200000000000005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76-476E-A17E-E3AB750433D5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Graficos'!$EJ$38:$EU$38</c:f>
              <c:numCache>
                <c:formatCode>General</c:formatCode>
                <c:ptCount val="12"/>
                <c:pt idx="5">
                  <c:v>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56-4A6E-B47D-31EFDA555543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Graficos'!$EV$39:$FG$39</c:f>
              <c:numCache>
                <c:formatCode>General</c:formatCode>
                <c:ptCount val="12"/>
                <c:pt idx="0">
                  <c:v>13.45</c:v>
                </c:pt>
                <c:pt idx="1">
                  <c:v>6.24</c:v>
                </c:pt>
                <c:pt idx="2">
                  <c:v>6.91</c:v>
                </c:pt>
                <c:pt idx="3">
                  <c:v>7.9899999999999993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AB-4615-B59B-86A90D366E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02416"/>
        <c:axId val="1"/>
      </c:lineChart>
      <c:catAx>
        <c:axId val="676802416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02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99671506758123"/>
          <c:y val="0.15224949822448663"/>
          <c:w val="0.1295079695079695"/>
          <c:h val="0.84734980791760894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P2b Virgilio (nuevo)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Graficos'!$H$40:$S$40</c:f>
              <c:numCache>
                <c:formatCode>General</c:formatCode>
                <c:ptCount val="12"/>
                <c:pt idx="9">
                  <c:v>4.1900000000000004</c:v>
                </c:pt>
                <c:pt idx="10">
                  <c:v>4.1999999999999993</c:v>
                </c:pt>
                <c:pt idx="11">
                  <c:v>4.7200000000000006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D-4E43-9F91-E426DBAF6FEC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Graficos'!$T$40:$AE$40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ED-4E43-9F91-E426DBAF6FEC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Graficos'!$AF$40:$AQ$40</c:f>
              <c:numCache>
                <c:formatCode>General</c:formatCode>
                <c:ptCount val="12"/>
                <c:pt idx="10">
                  <c:v>4.33</c:v>
                </c:pt>
                <c:pt idx="11">
                  <c:v>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ED-4E43-9F91-E426DBAF6FEC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Graficos'!$AR$40:$BC$40</c:f>
              <c:numCache>
                <c:formatCode>General</c:formatCode>
                <c:ptCount val="12"/>
                <c:pt idx="0">
                  <c:v>7.42</c:v>
                </c:pt>
                <c:pt idx="1">
                  <c:v>8.1</c:v>
                </c:pt>
                <c:pt idx="5">
                  <c:v>8.73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ED-4E43-9F91-E426DBAF6FEC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Graficos'!$BD$40:$BO$40</c:f>
              <c:numCache>
                <c:formatCode>General</c:formatCode>
                <c:ptCount val="12"/>
                <c:pt idx="8" formatCode="0.00">
                  <c:v>2</c:v>
                </c:pt>
                <c:pt idx="10" formatCode="0.00">
                  <c:v>3.02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1ED-4E43-9F91-E426DBAF6FEC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Graficos'!$BP$40:$CA$40</c:f>
              <c:numCache>
                <c:formatCode>General</c:formatCode>
                <c:ptCount val="12"/>
                <c:pt idx="4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1ED-4E43-9F91-E426DBAF6FEC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Graficos'!$CB$40:$CM$40</c:f>
              <c:numCache>
                <c:formatCode>General</c:formatCode>
                <c:ptCount val="12"/>
                <c:pt idx="8">
                  <c:v>6.0100000000000007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1ED-4E43-9F91-E426DBAF6FEC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Graficos'!$CN$40:$CY$40</c:f>
              <c:numCache>
                <c:formatCode>General</c:formatCode>
                <c:ptCount val="12"/>
                <c:pt idx="7">
                  <c:v>3.8299999999999996</c:v>
                </c:pt>
                <c:pt idx="11">
                  <c:v>3.07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1ED-4E43-9F91-E426DBAF6FEC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Graficos'!$CZ$40:$DK$40</c:f>
              <c:numCache>
                <c:formatCode>General</c:formatCode>
                <c:ptCount val="12"/>
                <c:pt idx="8">
                  <c:v>2.84</c:v>
                </c:pt>
                <c:pt idx="9">
                  <c:v>2.2399999999999998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1ED-4E43-9F91-E426DBAF6FEC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Graficos'!$DL$40:$DW$40</c:f>
              <c:numCache>
                <c:formatCode>General</c:formatCode>
                <c:ptCount val="12"/>
                <c:pt idx="4">
                  <c:v>5.7700000000000005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F9-4CD3-81F9-AA008F664A9D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Graficos'!$DX$40:$EI$40</c:f>
              <c:numCache>
                <c:formatCode>General</c:formatCode>
                <c:ptCount val="12"/>
                <c:pt idx="4">
                  <c:v>6.62</c:v>
                </c:pt>
                <c:pt idx="9">
                  <c:v>2.9699999999999998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F9-4CD3-81F9-AA008F664A9D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Graficos'!$EJ$40:$EU$40</c:f>
              <c:numCache>
                <c:formatCode>General</c:formatCode>
                <c:ptCount val="12"/>
                <c:pt idx="1">
                  <c:v>4.7700000000000005</c:v>
                </c:pt>
                <c:pt idx="2">
                  <c:v>5.96</c:v>
                </c:pt>
                <c:pt idx="8">
                  <c:v>9.75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F9-4CD3-81F9-AA008F664A9D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Graficos'!$EV$38:$FG$38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95-4F7F-BBDB-153EE7863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3632"/>
        <c:axId val="1"/>
      </c:lineChart>
      <c:catAx>
        <c:axId val="676823632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3632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0.11379310344827587"/>
          <c:w val="0.12977777777777777"/>
          <c:h val="0.86741641777536427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P4b Pochote (nuevo)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Graficos'!$H$46:$S$46</c:f>
              <c:numCache>
                <c:formatCode>General</c:formatCode>
                <c:ptCount val="12"/>
                <c:pt idx="1">
                  <c:v>4.8899999999999997</c:v>
                </c:pt>
                <c:pt idx="8">
                  <c:v>3.7299999999999995</c:v>
                </c:pt>
                <c:pt idx="11">
                  <c:v>3.8499999999999996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89-4AB1-B43A-F8E2797E4137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Graficos'!$T$46:$AE$46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89-4AB1-B43A-F8E2797E4137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Graficos'!$AF$46:$AQ$46</c:f>
              <c:numCache>
                <c:formatCode>General</c:formatCode>
                <c:ptCount val="12"/>
                <c:pt idx="9">
                  <c:v>8.0500000000000007</c:v>
                </c:pt>
                <c:pt idx="10">
                  <c:v>5.39</c:v>
                </c:pt>
                <c:pt idx="11">
                  <c:v>4.68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89-4AB1-B43A-F8E2797E4137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Graficos'!$AR$46:$BC$46</c:f>
              <c:numCache>
                <c:formatCode>General</c:formatCode>
                <c:ptCount val="12"/>
                <c:pt idx="5">
                  <c:v>9.9300000000000015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89-4AB1-B43A-F8E2797E4137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Graficos'!$BD$46:$BO$46</c:f>
              <c:numCache>
                <c:formatCode>0.00</c:formatCode>
                <c:ptCount val="12"/>
                <c:pt idx="1">
                  <c:v>12.33</c:v>
                </c:pt>
                <c:pt idx="4">
                  <c:v>16.580000000000002</c:v>
                </c:pt>
                <c:pt idx="8">
                  <c:v>2.8899999999999997</c:v>
                </c:pt>
                <c:pt idx="9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989-4AB1-B43A-F8E2797E4137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Graficos'!$BP$46:$CA$46</c:f>
              <c:numCache>
                <c:formatCode>General</c:formatCode>
                <c:ptCount val="12"/>
                <c:pt idx="4">
                  <c:v>9.0500000000000007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989-4AB1-B43A-F8E2797E4137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Graficos'!$CB$46:$CM$46</c:f>
              <c:numCache>
                <c:formatCode>General</c:formatCode>
                <c:ptCount val="12"/>
                <c:pt idx="5">
                  <c:v>5.13</c:v>
                </c:pt>
                <c:pt idx="6">
                  <c:v>4.71</c:v>
                </c:pt>
                <c:pt idx="7">
                  <c:v>5.97</c:v>
                </c:pt>
                <c:pt idx="8">
                  <c:v>5.3599999999999994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989-4AB1-B43A-F8E2797E4137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Graficos'!$CN$46:$CY$46</c:f>
              <c:numCache>
                <c:formatCode>General</c:formatCode>
                <c:ptCount val="12"/>
                <c:pt idx="3">
                  <c:v>6.67</c:v>
                </c:pt>
                <c:pt idx="7">
                  <c:v>3.8499999999999996</c:v>
                </c:pt>
                <c:pt idx="8">
                  <c:v>2.5300000000000002</c:v>
                </c:pt>
                <c:pt idx="9">
                  <c:v>2.48</c:v>
                </c:pt>
                <c:pt idx="10">
                  <c:v>4.84</c:v>
                </c:pt>
                <c:pt idx="11">
                  <c:v>2.82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989-4AB1-B43A-F8E2797E4137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Graficos'!$CZ$46:$DK$46</c:f>
              <c:numCache>
                <c:formatCode>General</c:formatCode>
                <c:ptCount val="12"/>
                <c:pt idx="4">
                  <c:v>5.93</c:v>
                </c:pt>
                <c:pt idx="5">
                  <c:v>6.05</c:v>
                </c:pt>
                <c:pt idx="6">
                  <c:v>6.16</c:v>
                </c:pt>
                <c:pt idx="7">
                  <c:v>5</c:v>
                </c:pt>
                <c:pt idx="8">
                  <c:v>3.9799999999999995</c:v>
                </c:pt>
                <c:pt idx="9">
                  <c:v>4.37</c:v>
                </c:pt>
                <c:pt idx="10">
                  <c:v>4.53</c:v>
                </c:pt>
                <c:pt idx="11">
                  <c:v>3.4499999999999997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989-4AB1-B43A-F8E2797E4137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Graficos'!$DL$46:$DW$46</c:f>
              <c:numCache>
                <c:formatCode>General</c:formatCode>
                <c:ptCount val="12"/>
                <c:pt idx="0">
                  <c:v>4.25</c:v>
                </c:pt>
                <c:pt idx="1">
                  <c:v>4.8499999999999996</c:v>
                </c:pt>
                <c:pt idx="2">
                  <c:v>5.25</c:v>
                </c:pt>
                <c:pt idx="3">
                  <c:v>6.27</c:v>
                </c:pt>
                <c:pt idx="4">
                  <c:v>5.99</c:v>
                </c:pt>
                <c:pt idx="5">
                  <c:v>3.4499999999999997</c:v>
                </c:pt>
                <c:pt idx="6">
                  <c:v>4.3099999999999996</c:v>
                </c:pt>
                <c:pt idx="7">
                  <c:v>4.92</c:v>
                </c:pt>
                <c:pt idx="8">
                  <c:v>2.38</c:v>
                </c:pt>
                <c:pt idx="9">
                  <c:v>2.6399999999999997</c:v>
                </c:pt>
                <c:pt idx="10">
                  <c:v>2.5799999999999996</c:v>
                </c:pt>
                <c:pt idx="11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989-4AB1-B43A-F8E2797E4137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Graficos'!$DX$46:$EI$46</c:f>
              <c:numCache>
                <c:formatCode>General</c:formatCode>
                <c:ptCount val="12"/>
                <c:pt idx="0">
                  <c:v>3.5999999999999996</c:v>
                </c:pt>
                <c:pt idx="1">
                  <c:v>4.01</c:v>
                </c:pt>
                <c:pt idx="3">
                  <c:v>5.1499999999999995</c:v>
                </c:pt>
                <c:pt idx="4">
                  <c:v>5.7299999999999995</c:v>
                </c:pt>
                <c:pt idx="5">
                  <c:v>5.8</c:v>
                </c:pt>
                <c:pt idx="6">
                  <c:v>5.0599999999999996</c:v>
                </c:pt>
                <c:pt idx="7">
                  <c:v>5.6899999999999995</c:v>
                </c:pt>
                <c:pt idx="8">
                  <c:v>4.9399999999999995</c:v>
                </c:pt>
                <c:pt idx="9">
                  <c:v>4.84</c:v>
                </c:pt>
                <c:pt idx="10">
                  <c:v>5.45</c:v>
                </c:pt>
                <c:pt idx="11">
                  <c:v>3.1399999999999997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E7-4475-8CC1-99494E57C2B5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Graficos'!$EJ$46:$EU$46</c:f>
              <c:numCache>
                <c:formatCode>General</c:formatCode>
                <c:ptCount val="12"/>
                <c:pt idx="0">
                  <c:v>3.8099999999999996</c:v>
                </c:pt>
                <c:pt idx="1">
                  <c:v>4.5999999999999996</c:v>
                </c:pt>
                <c:pt idx="4">
                  <c:v>9.8800000000000008</c:v>
                </c:pt>
                <c:pt idx="5">
                  <c:v>5.0999999999999996</c:v>
                </c:pt>
                <c:pt idx="6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50-48CA-ABCC-762282C7B83F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Graficos'!$EV$46:$FG$46</c:f>
              <c:numCache>
                <c:formatCode>General</c:formatCode>
                <c:ptCount val="12"/>
                <c:pt idx="1">
                  <c:v>4.2299999999999995</c:v>
                </c:pt>
                <c:pt idx="2">
                  <c:v>4.88</c:v>
                </c:pt>
                <c:pt idx="3">
                  <c:v>5.39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63-48ED-A4E7-AEAC9AE286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07824"/>
        <c:axId val="1"/>
      </c:lineChart>
      <c:catAx>
        <c:axId val="67680782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0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078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0.1"/>
          <c:w val="0.12977777777777777"/>
          <c:h val="0.85822101547651375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Matapalo P1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Graficos'!$H$53:$S$53</c:f>
              <c:numCache>
                <c:formatCode>General</c:formatCode>
                <c:ptCount val="12"/>
                <c:pt idx="1">
                  <c:v>5.48</c:v>
                </c:pt>
                <c:pt idx="2">
                  <c:v>5.65</c:v>
                </c:pt>
                <c:pt idx="6">
                  <c:v>4.9800000000000004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0A-49D8-A8BA-EFB90CDA5B3A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Graficos'!$T$53:$AE$53</c:f>
              <c:numCache>
                <c:formatCode>General</c:formatCode>
                <c:ptCount val="12"/>
                <c:pt idx="7">
                  <c:v>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0A-49D8-A8BA-EFB90CDA5B3A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Graficos'!$AF$53:$AQ$53</c:f>
              <c:numCache>
                <c:formatCode>General</c:formatCode>
                <c:ptCount val="12"/>
                <c:pt idx="4">
                  <c:v>7.89</c:v>
                </c:pt>
                <c:pt idx="7">
                  <c:v>8.1300000000000008</c:v>
                </c:pt>
                <c:pt idx="11">
                  <c:v>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0A-49D8-A8BA-EFB90CDA5B3A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Graficos'!$AR$53:$BC$53</c:f>
              <c:numCache>
                <c:formatCode>General</c:formatCode>
                <c:ptCount val="12"/>
                <c:pt idx="1">
                  <c:v>9.4600000000000009</c:v>
                </c:pt>
                <c:pt idx="7">
                  <c:v>6.43</c:v>
                </c:pt>
                <c:pt idx="8">
                  <c:v>3.9999999999999996</c:v>
                </c:pt>
                <c:pt idx="9" formatCode="0.00">
                  <c:v>3.8800000000000003</c:v>
                </c:pt>
                <c:pt idx="11" formatCode="0.00">
                  <c:v>3.8299999999999996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B0A-49D8-A8BA-EFB90CDA5B3A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Graficos'!$BD$53:$BO$53</c:f>
              <c:numCache>
                <c:formatCode>0.00</c:formatCode>
                <c:ptCount val="12"/>
                <c:pt idx="0">
                  <c:v>3.9099999999999997</c:v>
                </c:pt>
                <c:pt idx="1">
                  <c:v>4.2200000000000006</c:v>
                </c:pt>
                <c:pt idx="2">
                  <c:v>4.1400000000000006</c:v>
                </c:pt>
                <c:pt idx="5">
                  <c:v>3.52</c:v>
                </c:pt>
                <c:pt idx="6">
                  <c:v>4.9700000000000006</c:v>
                </c:pt>
                <c:pt idx="8">
                  <c:v>3.78</c:v>
                </c:pt>
                <c:pt idx="9">
                  <c:v>3.8299999999999996</c:v>
                </c:pt>
                <c:pt idx="10">
                  <c:v>5.07</c:v>
                </c:pt>
                <c:pt idx="11">
                  <c:v>3.89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B0A-49D8-A8BA-EFB90CDA5B3A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Graficos'!$BP$53:$CA$53</c:f>
              <c:numCache>
                <c:formatCode>General</c:formatCode>
                <c:ptCount val="12"/>
                <c:pt idx="0" formatCode="0.00">
                  <c:v>4.07</c:v>
                </c:pt>
                <c:pt idx="2">
                  <c:v>6.98</c:v>
                </c:pt>
                <c:pt idx="3">
                  <c:v>6.34</c:v>
                </c:pt>
                <c:pt idx="5">
                  <c:v>4.3599999999999994</c:v>
                </c:pt>
                <c:pt idx="10">
                  <c:v>3.7899999999999996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B0A-49D8-A8BA-EFB90CDA5B3A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Graficos'!$CB$53:$CM$53</c:f>
              <c:numCache>
                <c:formatCode>General</c:formatCode>
                <c:ptCount val="12"/>
                <c:pt idx="0">
                  <c:v>4.33</c:v>
                </c:pt>
                <c:pt idx="1">
                  <c:v>5.16</c:v>
                </c:pt>
                <c:pt idx="8">
                  <c:v>4.51</c:v>
                </c:pt>
                <c:pt idx="9">
                  <c:v>3.5399999999999996</c:v>
                </c:pt>
                <c:pt idx="10">
                  <c:v>3.8299999999999996</c:v>
                </c:pt>
                <c:pt idx="11">
                  <c:v>4.1500000000000004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B0A-49D8-A8BA-EFB90CDA5B3A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Graficos'!$CN$53:$CY$53</c:f>
              <c:numCache>
                <c:formatCode>General</c:formatCode>
                <c:ptCount val="12"/>
                <c:pt idx="0">
                  <c:v>4.09</c:v>
                </c:pt>
                <c:pt idx="4">
                  <c:v>7.01</c:v>
                </c:pt>
                <c:pt idx="5">
                  <c:v>4.43</c:v>
                </c:pt>
                <c:pt idx="10">
                  <c:v>3.05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B0A-49D8-A8BA-EFB90CDA5B3A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Graficos'!$CZ$53:$DK$53</c:f>
              <c:numCache>
                <c:formatCode>General</c:formatCode>
                <c:ptCount val="12"/>
                <c:pt idx="5">
                  <c:v>4.5399999999999991</c:v>
                </c:pt>
                <c:pt idx="6">
                  <c:v>4.43</c:v>
                </c:pt>
                <c:pt idx="7">
                  <c:v>4.0399999999999991</c:v>
                </c:pt>
                <c:pt idx="8">
                  <c:v>3.86</c:v>
                </c:pt>
                <c:pt idx="9">
                  <c:v>3.7100000000000004</c:v>
                </c:pt>
                <c:pt idx="11">
                  <c:v>3.9999999999999996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B0A-49D8-A8BA-EFB90CDA5B3A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Graficos'!$DL$53:$DW$53</c:f>
              <c:numCache>
                <c:formatCode>General</c:formatCode>
                <c:ptCount val="12"/>
                <c:pt idx="0">
                  <c:v>4.5</c:v>
                </c:pt>
                <c:pt idx="4">
                  <c:v>4.4800000000000004</c:v>
                </c:pt>
                <c:pt idx="5">
                  <c:v>3.94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B0A-49D8-A8BA-EFB90CDA5B3A}"/>
            </c:ext>
          </c:extLst>
        </c:ser>
        <c:ser>
          <c:idx val="10"/>
          <c:order val="10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Graficos'!$EJ$53:$EU$53</c:f>
              <c:numCache>
                <c:formatCode>General</c:formatCode>
                <c:ptCount val="12"/>
                <c:pt idx="2">
                  <c:v>5.0299999999999994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FE-4199-BB34-67433FE721D7}"/>
            </c:ext>
          </c:extLst>
        </c:ser>
        <c:ser>
          <c:idx val="11"/>
          <c:order val="11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Graficos'!$EV$53:$FG$53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2D-4614-A7E6-2264FFF20B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16144"/>
        <c:axId val="1"/>
      </c:lineChart>
      <c:catAx>
        <c:axId val="67681614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1614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99671506758123"/>
          <c:y val="0.19195402298850575"/>
          <c:w val="0.1295079695079695"/>
          <c:h val="0.80804597701149428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Tamarindo P1 Curia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Graficos'!$H$64:$S$64</c:f>
              <c:numCache>
                <c:formatCode>General</c:formatCode>
                <c:ptCount val="12"/>
                <c:pt idx="9">
                  <c:v>1.5</c:v>
                </c:pt>
                <c:pt idx="11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98-46D8-8C2D-38292A0A5B64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Graficos'!$T$64:$AE$64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98-46D8-8C2D-38292A0A5B64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Graficos'!$AF$64:$AQ$64</c:f>
              <c:numCache>
                <c:formatCode>General</c:formatCode>
                <c:ptCount val="12"/>
                <c:pt idx="7">
                  <c:v>8.48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98-46D8-8C2D-38292A0A5B64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Graficos'!$AR$64:$BC$64</c:f>
              <c:numCache>
                <c:formatCode>General</c:formatCode>
                <c:ptCount val="12"/>
                <c:pt idx="0">
                  <c:v>6.46</c:v>
                </c:pt>
                <c:pt idx="1">
                  <c:v>7.42</c:v>
                </c:pt>
                <c:pt idx="2">
                  <c:v>8.33</c:v>
                </c:pt>
                <c:pt idx="3">
                  <c:v>8.7100000000000009</c:v>
                </c:pt>
                <c:pt idx="4">
                  <c:v>9.06</c:v>
                </c:pt>
                <c:pt idx="5">
                  <c:v>3.57</c:v>
                </c:pt>
                <c:pt idx="6">
                  <c:v>8.5500000000000007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98-46D8-8C2D-38292A0A5B64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Graficos'!$BD$64:$BO$64</c:f>
              <c:numCache>
                <c:formatCode>General</c:formatCode>
                <c:ptCount val="12"/>
                <c:pt idx="3" formatCode="0.00">
                  <c:v>6.49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98-46D8-8C2D-38292A0A5B64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Graficos'!$BP$64:$CA$64</c:f>
              <c:numCache>
                <c:formatCode>General</c:formatCode>
                <c:ptCount val="12"/>
                <c:pt idx="2">
                  <c:v>5.5</c:v>
                </c:pt>
                <c:pt idx="3">
                  <c:v>6.58</c:v>
                </c:pt>
                <c:pt idx="4">
                  <c:v>5.44</c:v>
                </c:pt>
                <c:pt idx="5">
                  <c:v>4.84</c:v>
                </c:pt>
                <c:pt idx="8">
                  <c:v>4.58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B98-46D8-8C2D-38292A0A5B64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Graficos'!$CB$64:$CM$64</c:f>
              <c:numCache>
                <c:formatCode>General</c:formatCode>
                <c:ptCount val="12"/>
                <c:pt idx="4">
                  <c:v>7.6</c:v>
                </c:pt>
                <c:pt idx="6">
                  <c:v>6.15</c:v>
                </c:pt>
                <c:pt idx="8">
                  <c:v>3.02</c:v>
                </c:pt>
                <c:pt idx="9">
                  <c:v>2.6599999999999997</c:v>
                </c:pt>
                <c:pt idx="10">
                  <c:v>2.38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B98-46D8-8C2D-38292A0A5B64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Graficos'!$CN$64:$CY$64</c:f>
              <c:numCache>
                <c:formatCode>General</c:formatCode>
                <c:ptCount val="12"/>
                <c:pt idx="0">
                  <c:v>3.9099999999999997</c:v>
                </c:pt>
                <c:pt idx="1">
                  <c:v>4.6400000000000006</c:v>
                </c:pt>
                <c:pt idx="3">
                  <c:v>5.9700000000000006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B98-46D8-8C2D-38292A0A5B64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Graficos'!$CZ$64:$DK$64</c:f>
              <c:numCache>
                <c:formatCode>General</c:formatCode>
                <c:ptCount val="12"/>
                <c:pt idx="11">
                  <c:v>9.57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B98-46D8-8C2D-38292A0A5B64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Graficos'!$DL$64:$DW$64</c:f>
              <c:numCache>
                <c:formatCode>General</c:formatCode>
                <c:ptCount val="12"/>
                <c:pt idx="0">
                  <c:v>15.45</c:v>
                </c:pt>
                <c:pt idx="1">
                  <c:v>17.740000000000002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B98-46D8-8C2D-38292A0A5B64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Graficos'!$DX$64:$EI$64</c:f>
              <c:numCache>
                <c:formatCode>General</c:formatCode>
                <c:ptCount val="12"/>
                <c:pt idx="4">
                  <c:v>5.15</c:v>
                </c:pt>
                <c:pt idx="6">
                  <c:v>4.2700000000000005</c:v>
                </c:pt>
                <c:pt idx="8">
                  <c:v>1.8599999999999999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95-44EA-8861-1808677B5C39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Graficos'!$EJ$64:$EU$64</c:f>
              <c:numCache>
                <c:formatCode>General</c:formatCode>
                <c:ptCount val="12"/>
                <c:pt idx="1">
                  <c:v>3.5399999999999996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95-44EA-8861-1808677B5C39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Graficos'!$EV$65:$FG$65</c:f>
              <c:numCache>
                <c:formatCode>General</c:formatCode>
                <c:ptCount val="12"/>
                <c:pt idx="0">
                  <c:v>8.5500000000000007</c:v>
                </c:pt>
                <c:pt idx="1">
                  <c:v>10.52</c:v>
                </c:pt>
                <c:pt idx="2">
                  <c:v>9.9700000000000006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AB-4AC7-ACB4-BCDC5B987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4464"/>
        <c:axId val="1"/>
      </c:lineChart>
      <c:catAx>
        <c:axId val="67682446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4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99671506758123"/>
          <c:y val="0.11995422717489032"/>
          <c:w val="0.1295079695079695"/>
          <c:h val="0.88004577282510965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Matapalo P3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Graficos'!$H$52:$S$52</c:f>
              <c:numCache>
                <c:formatCode>General</c:formatCode>
                <c:ptCount val="12"/>
                <c:pt idx="1">
                  <c:v>12.459999999999999</c:v>
                </c:pt>
                <c:pt idx="2">
                  <c:v>11.26</c:v>
                </c:pt>
                <c:pt idx="6">
                  <c:v>9.9599999999999991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D2-4A45-ACBD-9F41DAB72113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Graficos'!$T$52:$AE$52</c:f>
              <c:numCache>
                <c:formatCode>General</c:formatCode>
                <c:ptCount val="12"/>
                <c:pt idx="3">
                  <c:v>10.639999999999999</c:v>
                </c:pt>
                <c:pt idx="4">
                  <c:v>10.059999999999999</c:v>
                </c:pt>
                <c:pt idx="8">
                  <c:v>12.75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D2-4A45-ACBD-9F41DAB72113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Graficos'!$AF$52:$AQ$52</c:f>
              <c:numCache>
                <c:formatCode>General</c:formatCode>
                <c:ptCount val="12"/>
                <c:pt idx="1">
                  <c:v>10.909999999999998</c:v>
                </c:pt>
                <c:pt idx="2">
                  <c:v>9.09</c:v>
                </c:pt>
                <c:pt idx="5">
                  <c:v>10.62</c:v>
                </c:pt>
                <c:pt idx="8">
                  <c:v>13.18</c:v>
                </c:pt>
                <c:pt idx="9">
                  <c:v>13.01</c:v>
                </c:pt>
                <c:pt idx="10">
                  <c:v>10.52</c:v>
                </c:pt>
                <c:pt idx="11">
                  <c:v>11.4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D2-4A45-ACBD-9F41DAB72113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Graficos'!$AR$52:$BC$52</c:f>
              <c:numCache>
                <c:formatCode>General</c:formatCode>
                <c:ptCount val="12"/>
                <c:pt idx="0">
                  <c:v>12.7</c:v>
                </c:pt>
                <c:pt idx="1">
                  <c:v>13.2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D2-4A45-ACBD-9F41DAB72113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Graficos'!$BD$52:$BO$52</c:f>
              <c:numCache>
                <c:formatCode>General</c:formatCode>
                <c:ptCount val="12"/>
                <c:pt idx="5" formatCode="0.00">
                  <c:v>3.9699999999999998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8D2-4A45-ACBD-9F41DAB72113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Graficos'!$BP$52:$CA$52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8D2-4A45-ACBD-9F41DAB72113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Graficos'!$CB$52:$CM$52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8D2-4A45-ACBD-9F41DAB72113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Graficos'!$CN$52:$CY$52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8D2-4A45-ACBD-9F41DAB72113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Graficos'!$CZ$52:$DK$52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8D2-4A45-ACBD-9F41DAB72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19888"/>
        <c:axId val="1"/>
      </c:lineChart>
      <c:catAx>
        <c:axId val="67681988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5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19888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0.23367769750430681"/>
          <c:w val="0.13125021872265963"/>
          <c:h val="0.65979597911085863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Matapalo P2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Graficos'!$H$55:$S$55</c:f>
              <c:numCache>
                <c:formatCode>General</c:formatCode>
                <c:ptCount val="12"/>
                <c:pt idx="6">
                  <c:v>4.16</c:v>
                </c:pt>
                <c:pt idx="10">
                  <c:v>1.63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6A-428F-9F1D-9146A82BBF89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Graficos'!$T$55:$AE$55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6A-428F-9F1D-9146A82BBF89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Graficos'!$AF$55:$AQ$55</c:f>
              <c:numCache>
                <c:formatCode>General</c:formatCode>
                <c:ptCount val="12"/>
                <c:pt idx="1">
                  <c:v>2.76</c:v>
                </c:pt>
                <c:pt idx="2">
                  <c:v>5.09</c:v>
                </c:pt>
                <c:pt idx="10">
                  <c:v>6.72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6A-428F-9F1D-9146A82BBF89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Graficos'!$AR$55:$BC$55</c:f>
              <c:numCache>
                <c:formatCode>General</c:formatCode>
                <c:ptCount val="12"/>
                <c:pt idx="1">
                  <c:v>7.99</c:v>
                </c:pt>
                <c:pt idx="3">
                  <c:v>8.5500000000000007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6A-428F-9F1D-9146A82BBF89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Graficos'!$BD$55:$BO$55</c:f>
              <c:numCache>
                <c:formatCode>General</c:formatCode>
                <c:ptCount val="12"/>
                <c:pt idx="3" formatCode="0.00">
                  <c:v>5.59</c:v>
                </c:pt>
                <c:pt idx="5" formatCode="0.00">
                  <c:v>5.26</c:v>
                </c:pt>
                <c:pt idx="6" formatCode="0.00">
                  <c:v>3.76</c:v>
                </c:pt>
                <c:pt idx="7" formatCode="0.00">
                  <c:v>3.5199999999999996</c:v>
                </c:pt>
                <c:pt idx="10" formatCode="0.00">
                  <c:v>0.85000000000000009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6A-428F-9F1D-9146A82BBF89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Graficos'!$BP$55:$CA$55</c:f>
              <c:numCache>
                <c:formatCode>0.00</c:formatCode>
                <c:ptCount val="12"/>
                <c:pt idx="1">
                  <c:v>3.06</c:v>
                </c:pt>
                <c:pt idx="5" formatCode="General">
                  <c:v>4.9400000000000004</c:v>
                </c:pt>
                <c:pt idx="7" formatCode="General">
                  <c:v>4.6500000000000004</c:v>
                </c:pt>
                <c:pt idx="8" formatCode="General">
                  <c:v>4.62</c:v>
                </c:pt>
                <c:pt idx="9" formatCode="General">
                  <c:v>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C6A-428F-9F1D-9146A82BBF89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Graficos'!$CB$55:$CM$55</c:f>
              <c:numCache>
                <c:formatCode>General</c:formatCode>
                <c:ptCount val="12"/>
                <c:pt idx="1">
                  <c:v>3.8899999999999997</c:v>
                </c:pt>
                <c:pt idx="3">
                  <c:v>5.71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C6A-428F-9F1D-9146A82BBF89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Graficos'!$CN$55:$CY$55</c:f>
              <c:numCache>
                <c:formatCode>General</c:formatCode>
                <c:ptCount val="12"/>
                <c:pt idx="5">
                  <c:v>5.52</c:v>
                </c:pt>
                <c:pt idx="7">
                  <c:v>3.5199999999999996</c:v>
                </c:pt>
                <c:pt idx="8">
                  <c:v>0.83999999999999986</c:v>
                </c:pt>
                <c:pt idx="11">
                  <c:v>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C6A-428F-9F1D-9146A82BBF89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Graficos'!$CZ$55:$DK$55</c:f>
              <c:numCache>
                <c:formatCode>General</c:formatCode>
                <c:ptCount val="12"/>
                <c:pt idx="5">
                  <c:v>6.66</c:v>
                </c:pt>
                <c:pt idx="7">
                  <c:v>4.97</c:v>
                </c:pt>
                <c:pt idx="8">
                  <c:v>3.16</c:v>
                </c:pt>
                <c:pt idx="11">
                  <c:v>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C6A-428F-9F1D-9146A82BBF89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Graficos'!$DL$55:$DW$55</c:f>
              <c:numCache>
                <c:formatCode>General</c:formatCode>
                <c:ptCount val="12"/>
                <c:pt idx="4">
                  <c:v>6.25</c:v>
                </c:pt>
                <c:pt idx="5">
                  <c:v>2.75</c:v>
                </c:pt>
                <c:pt idx="7">
                  <c:v>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F8-48B5-A445-7E676423D7D0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Graficos'!$DX$55:$EI$55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F8-48B5-A445-7E676423D7D0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Graficos'!$EJ$55:$EU$55</c:f>
              <c:numCache>
                <c:formatCode>General</c:formatCode>
                <c:ptCount val="12"/>
                <c:pt idx="4">
                  <c:v>6.27</c:v>
                </c:pt>
                <c:pt idx="5">
                  <c:v>0.49</c:v>
                </c:pt>
                <c:pt idx="6">
                  <c:v>0.72</c:v>
                </c:pt>
                <c:pt idx="7">
                  <c:v>1.1000000000000001</c:v>
                </c:pt>
                <c:pt idx="8">
                  <c:v>1.24</c:v>
                </c:pt>
                <c:pt idx="9">
                  <c:v>0.8899999999999999</c:v>
                </c:pt>
                <c:pt idx="10">
                  <c:v>0.78</c:v>
                </c:pt>
                <c:pt idx="11">
                  <c:v>1.1200000000000001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F8-48B5-A445-7E676423D7D0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Graficos'!$EV$55:$FG$55</c:f>
              <c:numCache>
                <c:formatCode>General</c:formatCode>
                <c:ptCount val="12"/>
                <c:pt idx="0">
                  <c:v>3.3</c:v>
                </c:pt>
                <c:pt idx="1">
                  <c:v>3.38</c:v>
                </c:pt>
                <c:pt idx="3">
                  <c:v>7.42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4A-4428-BFBB-0443344F6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08240"/>
        <c:axId val="1"/>
      </c:lineChart>
      <c:catAx>
        <c:axId val="676808240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08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407571714658325"/>
          <c:y val="0.17531754897419827"/>
          <c:w val="0.1295079695079695"/>
          <c:h val="0.82468245102580173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P3 Papaturro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Graficos'!$H$42:$S$42</c:f>
              <c:numCache>
                <c:formatCode>General</c:formatCode>
                <c:ptCount val="12"/>
                <c:pt idx="1">
                  <c:v>4.5100000000000007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0A-4B8F-B69A-6C89F1ADD4A9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Graficos'!$T$42:$AE$42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0A-4B8F-B69A-6C89F1ADD4A9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Graficos'!$AF$42:$AQ$42</c:f>
              <c:numCache>
                <c:formatCode>General</c:formatCode>
                <c:ptCount val="12"/>
                <c:pt idx="3">
                  <c:v>6.11</c:v>
                </c:pt>
                <c:pt idx="10">
                  <c:v>12.72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0A-4B8F-B69A-6C89F1ADD4A9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Graficos'!$AR$42:$BC$42</c:f>
              <c:numCache>
                <c:formatCode>General</c:formatCode>
                <c:ptCount val="12"/>
                <c:pt idx="5">
                  <c:v>8.02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B0A-4B8F-B69A-6C89F1ADD4A9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Graficos'!$BD$42:$BO$42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B0A-4B8F-B69A-6C89F1ADD4A9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Graficos'!$BP$42:$CA$42</c:f>
              <c:numCache>
                <c:formatCode>General</c:formatCode>
                <c:ptCount val="12"/>
                <c:pt idx="4">
                  <c:v>5.75</c:v>
                </c:pt>
                <c:pt idx="8">
                  <c:v>5.6300000000000008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B0A-4B8F-B69A-6C89F1ADD4A9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Graficos'!$CB$42:$CM$42</c:f>
              <c:numCache>
                <c:formatCode>General</c:formatCode>
                <c:ptCount val="12"/>
                <c:pt idx="8">
                  <c:v>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B0A-4B8F-B69A-6C89F1ADD4A9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Graficos'!$CN$42:$CY$42</c:f>
              <c:numCache>
                <c:formatCode>General</c:formatCode>
                <c:ptCount val="12"/>
                <c:pt idx="7">
                  <c:v>2.9899999999999998</c:v>
                </c:pt>
                <c:pt idx="10">
                  <c:v>1.83</c:v>
                </c:pt>
                <c:pt idx="11">
                  <c:v>2.62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B0A-4B8F-B69A-6C89F1ADD4A9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Graficos'!$CZ$42:$DK$42</c:f>
              <c:numCache>
                <c:formatCode>General</c:formatCode>
                <c:ptCount val="12"/>
                <c:pt idx="0">
                  <c:v>2.9299999999999997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B0A-4B8F-B69A-6C89F1ADD4A9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Graficos'!$DL$42:$DW$42</c:f>
              <c:numCache>
                <c:formatCode>General</c:formatCode>
                <c:ptCount val="12"/>
                <c:pt idx="4">
                  <c:v>5.6300000000000008</c:v>
                </c:pt>
                <c:pt idx="5">
                  <c:v>2.8</c:v>
                </c:pt>
                <c:pt idx="6">
                  <c:v>2.2399999999999998</c:v>
                </c:pt>
                <c:pt idx="7">
                  <c:v>2.96</c:v>
                </c:pt>
                <c:pt idx="9">
                  <c:v>6.07</c:v>
                </c:pt>
                <c:pt idx="10">
                  <c:v>2.42</c:v>
                </c:pt>
                <c:pt idx="11">
                  <c:v>3.65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A4-4264-A2DE-219EFFDE2F76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Graficos'!$DX$42:$EI$42</c:f>
              <c:numCache>
                <c:formatCode>General</c:formatCode>
                <c:ptCount val="12"/>
                <c:pt idx="5">
                  <c:v>4.75</c:v>
                </c:pt>
                <c:pt idx="6">
                  <c:v>4.9700000000000006</c:v>
                </c:pt>
                <c:pt idx="7">
                  <c:v>4.28</c:v>
                </c:pt>
                <c:pt idx="8">
                  <c:v>3.02</c:v>
                </c:pt>
                <c:pt idx="9">
                  <c:v>2.2799999999999998</c:v>
                </c:pt>
                <c:pt idx="10">
                  <c:v>2.34</c:v>
                </c:pt>
                <c:pt idx="11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A4-4264-A2DE-219EFFDE2F76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Graficos'!$EJ$42:$EU$42</c:f>
              <c:numCache>
                <c:formatCode>General</c:formatCode>
                <c:ptCount val="12"/>
                <c:pt idx="0">
                  <c:v>2.9099999999999997</c:v>
                </c:pt>
                <c:pt idx="1">
                  <c:v>3.3000000000000003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A4-4264-A2DE-219EFFDE2F76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Graficos'!$EV$42:$FG$42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84-4110-8FF1-30A421625D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11568"/>
        <c:axId val="1"/>
      </c:lineChart>
      <c:catAx>
        <c:axId val="676811568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11568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0.12456783732483266"/>
          <c:w val="0.12977777777777777"/>
          <c:h val="0.83350897746778196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Tamarindo P5 Jobo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Graficos'!$H$58:$S$58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0F-4EA6-8FED-28815A290F05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Graficos'!$T$58:$AE$58</c:f>
              <c:numCache>
                <c:formatCode>General</c:formatCode>
                <c:ptCount val="12"/>
                <c:pt idx="1">
                  <c:v>7.1300000000000008</c:v>
                </c:pt>
                <c:pt idx="3">
                  <c:v>10.08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0F-4EA6-8FED-28815A290F05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Graficos'!$AF$58:$AQ$58</c:f>
              <c:numCache>
                <c:formatCode>General</c:formatCode>
                <c:ptCount val="12"/>
                <c:pt idx="0">
                  <c:v>8.24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0F-4EA6-8FED-28815A290F05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Graficos'!$AR$58:$BC$58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0F-4EA6-8FED-28815A290F05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Graficos'!$BD$58:$BO$58</c:f>
              <c:numCache>
                <c:formatCode>0.00</c:formatCode>
                <c:ptCount val="12"/>
                <c:pt idx="0">
                  <c:v>5.27</c:v>
                </c:pt>
                <c:pt idx="1">
                  <c:v>8.3600000000000012</c:v>
                </c:pt>
                <c:pt idx="2">
                  <c:v>11.76</c:v>
                </c:pt>
                <c:pt idx="11">
                  <c:v>4.4800000000000004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50F-4EA6-8FED-28815A290F05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Graficos'!$BP$58:$CA$58</c:f>
              <c:numCache>
                <c:formatCode>0.00</c:formatCode>
                <c:ptCount val="12"/>
                <c:pt idx="0">
                  <c:v>8.4700000000000006</c:v>
                </c:pt>
                <c:pt idx="1">
                  <c:v>10.18</c:v>
                </c:pt>
                <c:pt idx="9" formatCode="General">
                  <c:v>4.1500000000000004</c:v>
                </c:pt>
                <c:pt idx="10" formatCode="General">
                  <c:v>4.6400000000000006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50F-4EA6-8FED-28815A290F05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Graficos'!$CB$58:$CM$58</c:f>
              <c:numCache>
                <c:formatCode>General</c:formatCode>
                <c:ptCount val="12"/>
                <c:pt idx="0">
                  <c:v>10.100000000000001</c:v>
                </c:pt>
                <c:pt idx="1">
                  <c:v>16.920000000000002</c:v>
                </c:pt>
                <c:pt idx="3">
                  <c:v>11.98</c:v>
                </c:pt>
                <c:pt idx="9">
                  <c:v>3.5999999999999996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50F-4EA6-8FED-28815A290F05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Graficos'!$CN$58:$CY$58</c:f>
              <c:numCache>
                <c:formatCode>General</c:formatCode>
                <c:ptCount val="12"/>
                <c:pt idx="0">
                  <c:v>9.15</c:v>
                </c:pt>
                <c:pt idx="5">
                  <c:v>11.64</c:v>
                </c:pt>
                <c:pt idx="9">
                  <c:v>3.62</c:v>
                </c:pt>
                <c:pt idx="10">
                  <c:v>3.29</c:v>
                </c:pt>
                <c:pt idx="11">
                  <c:v>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50F-4EA6-8FED-28815A290F05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Graficos'!$CZ$58:$DK$58</c:f>
              <c:numCache>
                <c:formatCode>General</c:formatCode>
                <c:ptCount val="12"/>
                <c:pt idx="0">
                  <c:v>4.3</c:v>
                </c:pt>
                <c:pt idx="1">
                  <c:v>6.34</c:v>
                </c:pt>
                <c:pt idx="2">
                  <c:v>8.56</c:v>
                </c:pt>
                <c:pt idx="3">
                  <c:v>7.3</c:v>
                </c:pt>
                <c:pt idx="6">
                  <c:v>17.05</c:v>
                </c:pt>
                <c:pt idx="10">
                  <c:v>3.7299999999999995</c:v>
                </c:pt>
                <c:pt idx="11">
                  <c:v>4.46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50F-4EA6-8FED-28815A290F05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Graficos'!$DL$58:$DW$58</c:f>
              <c:numCache>
                <c:formatCode>General</c:formatCode>
                <c:ptCount val="12"/>
                <c:pt idx="0">
                  <c:v>7.9799999999999995</c:v>
                </c:pt>
                <c:pt idx="1">
                  <c:v>8.89</c:v>
                </c:pt>
                <c:pt idx="2">
                  <c:v>17.05</c:v>
                </c:pt>
                <c:pt idx="6">
                  <c:v>3.5300000000000002</c:v>
                </c:pt>
                <c:pt idx="8">
                  <c:v>3.3499999999999996</c:v>
                </c:pt>
                <c:pt idx="9">
                  <c:v>3.45</c:v>
                </c:pt>
                <c:pt idx="10">
                  <c:v>3.5</c:v>
                </c:pt>
                <c:pt idx="11">
                  <c:v>3.67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50F-4EA6-8FED-28815A290F05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Graficos'!$DX$58:$EI$58</c:f>
              <c:numCache>
                <c:formatCode>General</c:formatCode>
                <c:ptCount val="12"/>
                <c:pt idx="0">
                  <c:v>4.5699999999999994</c:v>
                </c:pt>
                <c:pt idx="1">
                  <c:v>5.75</c:v>
                </c:pt>
                <c:pt idx="2">
                  <c:v>7.589999999999999</c:v>
                </c:pt>
                <c:pt idx="4">
                  <c:v>16.830000000000002</c:v>
                </c:pt>
                <c:pt idx="5">
                  <c:v>10.180000000000001</c:v>
                </c:pt>
                <c:pt idx="6">
                  <c:v>9.0100000000000016</c:v>
                </c:pt>
                <c:pt idx="7">
                  <c:v>9.3500000000000014</c:v>
                </c:pt>
                <c:pt idx="11">
                  <c:v>3.79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E5-4F97-B8E2-611057EE9EE6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Graficos'!$EJ$58:$EU$58</c:f>
              <c:numCache>
                <c:formatCode>General</c:formatCode>
                <c:ptCount val="12"/>
                <c:pt idx="0">
                  <c:v>9.59</c:v>
                </c:pt>
                <c:pt idx="1">
                  <c:v>7.9999999999999991</c:v>
                </c:pt>
                <c:pt idx="2">
                  <c:v>10.4</c:v>
                </c:pt>
                <c:pt idx="3">
                  <c:v>11.430000000000001</c:v>
                </c:pt>
                <c:pt idx="8">
                  <c:v>2.3099999999999996</c:v>
                </c:pt>
                <c:pt idx="9">
                  <c:v>3.49</c:v>
                </c:pt>
                <c:pt idx="10">
                  <c:v>3.25</c:v>
                </c:pt>
                <c:pt idx="11">
                  <c:v>3.67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EB-42F5-93C3-832F1E2ACE65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Graficos'!$EV$58:$FG$58</c:f>
              <c:numCache>
                <c:formatCode>General</c:formatCode>
                <c:ptCount val="12"/>
                <c:pt idx="0">
                  <c:v>4.55</c:v>
                </c:pt>
                <c:pt idx="1">
                  <c:v>6.45</c:v>
                </c:pt>
                <c:pt idx="2">
                  <c:v>8.2200000000000006</c:v>
                </c:pt>
                <c:pt idx="3">
                  <c:v>8.23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42-4FA3-BA02-A59ABDFF7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17392"/>
        <c:axId val="1"/>
      </c:lineChart>
      <c:catAx>
        <c:axId val="676817392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173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9.0804597701149431E-2"/>
          <c:w val="0.12977777777777777"/>
          <c:h val="0.85822101547651375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Tamarindo P3 Fertana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Graficos'!$H$60:$S$60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40-4DCF-8181-1729E398C661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Graficos'!$T$60:$AE$60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40-4DCF-8181-1729E398C661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Graficos'!$AF$60:$AQ$60</c:f>
              <c:numCache>
                <c:formatCode>General</c:formatCode>
                <c:ptCount val="12"/>
                <c:pt idx="6">
                  <c:v>10.81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40-4DCF-8181-1729E398C661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Graficos'!$AR$60:$BC$60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740-4DCF-8181-1729E398C661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Graficos'!$BD$60:$BO$60</c:f>
              <c:numCache>
                <c:formatCode>General</c:formatCode>
                <c:ptCount val="12"/>
                <c:pt idx="1">
                  <c:v>4.47</c:v>
                </c:pt>
                <c:pt idx="5">
                  <c:v>4.95</c:v>
                </c:pt>
                <c:pt idx="6">
                  <c:v>0.38000000000000012</c:v>
                </c:pt>
                <c:pt idx="7">
                  <c:v>2.5099999999999998</c:v>
                </c:pt>
                <c:pt idx="8">
                  <c:v>2.5099999999999998</c:v>
                </c:pt>
                <c:pt idx="9">
                  <c:v>8.9999999999999969E-2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740-4DCF-8181-1729E398C661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Graficos'!$BP$60:$CA$60</c:f>
              <c:numCache>
                <c:formatCode>General</c:formatCode>
                <c:ptCount val="12"/>
                <c:pt idx="0">
                  <c:v>5.54</c:v>
                </c:pt>
                <c:pt idx="5">
                  <c:v>6.78</c:v>
                </c:pt>
                <c:pt idx="6">
                  <c:v>6.8000000000000007</c:v>
                </c:pt>
                <c:pt idx="9">
                  <c:v>0.39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740-4DCF-8181-1729E398C661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Graficos'!$CB$60:$CM$60</c:f>
              <c:numCache>
                <c:formatCode>General</c:formatCode>
                <c:ptCount val="12"/>
                <c:pt idx="0">
                  <c:v>12.43</c:v>
                </c:pt>
                <c:pt idx="1">
                  <c:v>13.31</c:v>
                </c:pt>
                <c:pt idx="2">
                  <c:v>15.15</c:v>
                </c:pt>
                <c:pt idx="4">
                  <c:v>20.52</c:v>
                </c:pt>
                <c:pt idx="5">
                  <c:v>26.84</c:v>
                </c:pt>
                <c:pt idx="6">
                  <c:v>13.25</c:v>
                </c:pt>
                <c:pt idx="9">
                  <c:v>2.08</c:v>
                </c:pt>
                <c:pt idx="10">
                  <c:v>8.3600000000000012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740-4DCF-8181-1729E398C661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Graficos'!$CN$60:$CY$60</c:f>
              <c:numCache>
                <c:formatCode>General</c:formatCode>
                <c:ptCount val="12"/>
                <c:pt idx="0">
                  <c:v>10</c:v>
                </c:pt>
                <c:pt idx="1">
                  <c:v>19.11</c:v>
                </c:pt>
                <c:pt idx="2">
                  <c:v>9.8600000000000012</c:v>
                </c:pt>
                <c:pt idx="3">
                  <c:v>14.4</c:v>
                </c:pt>
                <c:pt idx="4">
                  <c:v>23.03</c:v>
                </c:pt>
                <c:pt idx="6">
                  <c:v>7.5600000000000005</c:v>
                </c:pt>
                <c:pt idx="8">
                  <c:v>2.1399999999999983</c:v>
                </c:pt>
                <c:pt idx="10">
                  <c:v>1.25</c:v>
                </c:pt>
                <c:pt idx="11">
                  <c:v>8.18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740-4DCF-8181-1729E398C661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Graficos'!$CZ$60:$DK$60</c:f>
              <c:numCache>
                <c:formatCode>General</c:formatCode>
                <c:ptCount val="12"/>
                <c:pt idx="0">
                  <c:v>5.1800000000000006</c:v>
                </c:pt>
                <c:pt idx="1">
                  <c:v>23.049999999999997</c:v>
                </c:pt>
                <c:pt idx="2">
                  <c:v>26.869999999999997</c:v>
                </c:pt>
                <c:pt idx="3">
                  <c:v>13.1</c:v>
                </c:pt>
                <c:pt idx="4">
                  <c:v>17.139999999999997</c:v>
                </c:pt>
                <c:pt idx="5">
                  <c:v>19.399999999999999</c:v>
                </c:pt>
                <c:pt idx="8">
                  <c:v>8.07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740-4DCF-8181-1729E398C661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Graficos'!$DL$60:$DW$60</c:f>
              <c:numCache>
                <c:formatCode>General</c:formatCode>
                <c:ptCount val="12"/>
                <c:pt idx="2">
                  <c:v>11.370000000000001</c:v>
                </c:pt>
                <c:pt idx="3">
                  <c:v>16.04</c:v>
                </c:pt>
                <c:pt idx="4">
                  <c:v>8.120000000000001</c:v>
                </c:pt>
                <c:pt idx="5">
                  <c:v>3.1599999999999997</c:v>
                </c:pt>
                <c:pt idx="10">
                  <c:v>2.4499999999999997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740-4DCF-8181-1729E398C661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Graficos'!$DX$60:$EI$60</c:f>
              <c:numCache>
                <c:formatCode>General</c:formatCode>
                <c:ptCount val="12"/>
                <c:pt idx="1">
                  <c:v>7.2700000000000005</c:v>
                </c:pt>
                <c:pt idx="4">
                  <c:v>8.75</c:v>
                </c:pt>
                <c:pt idx="5">
                  <c:v>8.9700000000000006</c:v>
                </c:pt>
                <c:pt idx="6">
                  <c:v>9.0300000000000011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DA-4F7A-988A-0E16EC5AF66D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Graficos'!$EJ$60:$EU$60</c:f>
              <c:numCache>
                <c:formatCode>General</c:formatCode>
                <c:ptCount val="12"/>
                <c:pt idx="0">
                  <c:v>7.0100000000000007</c:v>
                </c:pt>
                <c:pt idx="1">
                  <c:v>6.67</c:v>
                </c:pt>
                <c:pt idx="2">
                  <c:v>10.76</c:v>
                </c:pt>
                <c:pt idx="4">
                  <c:v>9.91</c:v>
                </c:pt>
                <c:pt idx="6">
                  <c:v>2.78</c:v>
                </c:pt>
                <c:pt idx="7">
                  <c:v>2.25</c:v>
                </c:pt>
                <c:pt idx="8">
                  <c:v>5.4700000000000006</c:v>
                </c:pt>
                <c:pt idx="9">
                  <c:v>3.2399999999999998</c:v>
                </c:pt>
                <c:pt idx="10">
                  <c:v>2.35</c:v>
                </c:pt>
                <c:pt idx="11">
                  <c:v>5.0500000000000007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DA-4F7A-988A-0E16EC5AF66D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Graficos'!$EV$60:$FG$60</c:f>
              <c:numCache>
                <c:formatCode>General</c:formatCode>
                <c:ptCount val="12"/>
                <c:pt idx="0">
                  <c:v>6.1000000000000005</c:v>
                </c:pt>
                <c:pt idx="2">
                  <c:v>8.15</c:v>
                </c:pt>
                <c:pt idx="3">
                  <c:v>9.27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C4-43EF-BB16-CB2BBFCAD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32368"/>
        <c:axId val="1"/>
      </c:lineChart>
      <c:catAx>
        <c:axId val="67683236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32368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9.2272566275236348E-2"/>
          <c:w val="0.12977777777777777"/>
          <c:h val="0.83350897746778196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Tamarindo P4 Guanacaste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Graficos'!$H$62:$S$62</c:f>
              <c:numCache>
                <c:formatCode>General</c:formatCode>
                <c:ptCount val="12"/>
                <c:pt idx="9">
                  <c:v>2.1800000000000002</c:v>
                </c:pt>
                <c:pt idx="11">
                  <c:v>2.09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E1-43A9-ACF8-0001238F2A5E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Graficos'!$T$62:$AE$62</c:f>
              <c:numCache>
                <c:formatCode>General</c:formatCode>
                <c:ptCount val="12"/>
                <c:pt idx="1">
                  <c:v>4.66</c:v>
                </c:pt>
                <c:pt idx="3">
                  <c:v>9.67</c:v>
                </c:pt>
                <c:pt idx="4">
                  <c:v>9.76</c:v>
                </c:pt>
                <c:pt idx="5">
                  <c:v>6.38</c:v>
                </c:pt>
                <c:pt idx="6">
                  <c:v>6.55</c:v>
                </c:pt>
                <c:pt idx="7">
                  <c:v>11.05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E1-43A9-ACF8-0001238F2A5E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Graficos'!$AF$62:$AQ$62</c:f>
              <c:numCache>
                <c:formatCode>General</c:formatCode>
                <c:ptCount val="12"/>
                <c:pt idx="2">
                  <c:v>5.81</c:v>
                </c:pt>
                <c:pt idx="3">
                  <c:v>10.35</c:v>
                </c:pt>
                <c:pt idx="4">
                  <c:v>14.25</c:v>
                </c:pt>
                <c:pt idx="5">
                  <c:v>11.46</c:v>
                </c:pt>
                <c:pt idx="6">
                  <c:v>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E1-43A9-ACF8-0001238F2A5E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Graficos'!$AR$62:$BC$62</c:f>
              <c:numCache>
                <c:formatCode>General</c:formatCode>
                <c:ptCount val="12"/>
                <c:pt idx="0">
                  <c:v>5.17</c:v>
                </c:pt>
                <c:pt idx="1">
                  <c:v>9.18</c:v>
                </c:pt>
                <c:pt idx="2">
                  <c:v>8.17</c:v>
                </c:pt>
                <c:pt idx="3">
                  <c:v>11.43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2E1-43A9-ACF8-0001238F2A5E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Graficos'!$BD$62:$BO$62</c:f>
              <c:numCache>
                <c:formatCode>General</c:formatCode>
                <c:ptCount val="12"/>
                <c:pt idx="4" formatCode="0.00">
                  <c:v>13.64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E1-43A9-ACF8-0001238F2A5E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Graficos'!$BP$62:$CA$62</c:f>
              <c:numCache>
                <c:formatCode>General</c:formatCode>
                <c:ptCount val="12"/>
                <c:pt idx="9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2E1-43A9-ACF8-0001238F2A5E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Graficos'!$CB$62:$CM$62</c:f>
              <c:numCache>
                <c:formatCode>General</c:formatCode>
                <c:ptCount val="12"/>
                <c:pt idx="2">
                  <c:v>8.5</c:v>
                </c:pt>
                <c:pt idx="4">
                  <c:v>11.16</c:v>
                </c:pt>
                <c:pt idx="5">
                  <c:v>5.78</c:v>
                </c:pt>
                <c:pt idx="7">
                  <c:v>6.5</c:v>
                </c:pt>
                <c:pt idx="8">
                  <c:v>6.48</c:v>
                </c:pt>
                <c:pt idx="10">
                  <c:v>0.8</c:v>
                </c:pt>
                <c:pt idx="11">
                  <c:v>1.42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2E1-43A9-ACF8-0001238F2A5E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Graficos'!$CN$62:$CY$62</c:f>
              <c:numCache>
                <c:formatCode>General</c:formatCode>
                <c:ptCount val="12"/>
                <c:pt idx="1">
                  <c:v>5.0199999999999996</c:v>
                </c:pt>
                <c:pt idx="2">
                  <c:v>7.65</c:v>
                </c:pt>
                <c:pt idx="4">
                  <c:v>7.63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2E1-43A9-ACF8-0001238F2A5E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Graficos'!$CZ$62:$DK$62</c:f>
              <c:numCache>
                <c:formatCode>General</c:formatCode>
                <c:ptCount val="12"/>
                <c:pt idx="2">
                  <c:v>4.87</c:v>
                </c:pt>
                <c:pt idx="3">
                  <c:v>4.8899999999999997</c:v>
                </c:pt>
                <c:pt idx="4">
                  <c:v>5.63</c:v>
                </c:pt>
                <c:pt idx="5">
                  <c:v>5.53</c:v>
                </c:pt>
                <c:pt idx="11">
                  <c:v>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2E1-43A9-ACF8-0001238F2A5E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Graficos'!$DL$62:$DW$62</c:f>
              <c:numCache>
                <c:formatCode>General</c:formatCode>
                <c:ptCount val="12"/>
                <c:pt idx="0">
                  <c:v>3.9000000000000004</c:v>
                </c:pt>
                <c:pt idx="1">
                  <c:v>4.55</c:v>
                </c:pt>
                <c:pt idx="2">
                  <c:v>5.37</c:v>
                </c:pt>
                <c:pt idx="4">
                  <c:v>3.9699999999999998</c:v>
                </c:pt>
                <c:pt idx="5">
                  <c:v>1.22</c:v>
                </c:pt>
                <c:pt idx="6">
                  <c:v>3.9699999999999998</c:v>
                </c:pt>
                <c:pt idx="9">
                  <c:v>0.81</c:v>
                </c:pt>
                <c:pt idx="10">
                  <c:v>0.87999999999999989</c:v>
                </c:pt>
                <c:pt idx="11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2E1-43A9-ACF8-0001238F2A5E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Graficos'!$DX$62:$EI$62</c:f>
              <c:numCache>
                <c:formatCode>General</c:formatCode>
                <c:ptCount val="12"/>
                <c:pt idx="0">
                  <c:v>2.4700000000000002</c:v>
                </c:pt>
                <c:pt idx="1">
                  <c:v>3.15</c:v>
                </c:pt>
                <c:pt idx="2">
                  <c:v>3.09</c:v>
                </c:pt>
                <c:pt idx="4">
                  <c:v>4.3899999999999997</c:v>
                </c:pt>
                <c:pt idx="5">
                  <c:v>5.47</c:v>
                </c:pt>
                <c:pt idx="6">
                  <c:v>5.8</c:v>
                </c:pt>
                <c:pt idx="7">
                  <c:v>3.43</c:v>
                </c:pt>
                <c:pt idx="9">
                  <c:v>1.5</c:v>
                </c:pt>
                <c:pt idx="10">
                  <c:v>0.8899999999999999</c:v>
                </c:pt>
                <c:pt idx="11">
                  <c:v>1.65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D1-4B9B-86A3-B8D98F8ED4FA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Graficos'!$EJ$62:$EU$62</c:f>
              <c:numCache>
                <c:formatCode>General</c:formatCode>
                <c:ptCount val="12"/>
                <c:pt idx="0">
                  <c:v>3.03</c:v>
                </c:pt>
                <c:pt idx="1">
                  <c:v>4</c:v>
                </c:pt>
                <c:pt idx="2">
                  <c:v>4.63</c:v>
                </c:pt>
                <c:pt idx="3">
                  <c:v>5.68</c:v>
                </c:pt>
                <c:pt idx="4">
                  <c:v>6.75</c:v>
                </c:pt>
                <c:pt idx="5">
                  <c:v>0.8899999999999999</c:v>
                </c:pt>
                <c:pt idx="8">
                  <c:v>1.04</c:v>
                </c:pt>
                <c:pt idx="9">
                  <c:v>1.1000000000000001</c:v>
                </c:pt>
                <c:pt idx="11">
                  <c:v>1.45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2A-43C7-8A8C-8943F2318A25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Graficos'!$EV$62:$FG$62</c:f>
              <c:numCache>
                <c:formatCode>General</c:formatCode>
                <c:ptCount val="12"/>
                <c:pt idx="0">
                  <c:v>2.71</c:v>
                </c:pt>
                <c:pt idx="1">
                  <c:v>3.7699999999999996</c:v>
                </c:pt>
                <c:pt idx="2">
                  <c:v>4.21</c:v>
                </c:pt>
                <c:pt idx="3">
                  <c:v>5.19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B-4C7C-B519-9EC6F8C6B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39024"/>
        <c:axId val="1"/>
      </c:lineChart>
      <c:catAx>
        <c:axId val="67683902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390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0.1337950576247173"/>
          <c:w val="0.12977777777777777"/>
          <c:h val="0.85196341806755138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Tamarindo P5 Albin (nuevo)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Graficos'!$H$66:$S$66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5E-46D8-899E-E65E52972BF3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Graficos'!$T$66:$AE$66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5E-46D8-899E-E65E52972BF3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Graficos'!$AF$66:$AQ$66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5E-46D8-899E-E65E52972BF3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Graficos'!$AR$66:$BC$66</c:f>
              <c:numCache>
                <c:formatCode>General</c:formatCode>
                <c:ptCount val="12"/>
                <c:pt idx="5">
                  <c:v>9.23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5E-46D8-899E-E65E52972BF3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Graficos'!$BD$66:$BO$66</c:f>
              <c:numCache>
                <c:formatCode>0.00</c:formatCode>
                <c:ptCount val="12"/>
                <c:pt idx="6">
                  <c:v>3.35</c:v>
                </c:pt>
                <c:pt idx="10">
                  <c:v>2.62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85E-46D8-899E-E65E52972BF3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Graficos'!$BP$66:$CA$66</c:f>
              <c:numCache>
                <c:formatCode>0.00</c:formatCode>
                <c:ptCount val="12"/>
                <c:pt idx="4" formatCode="General">
                  <c:v>8.16</c:v>
                </c:pt>
                <c:pt idx="9" formatCode="General">
                  <c:v>3.96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85E-46D8-899E-E65E52972BF3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6"/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Graficos'!$CB$66:$CM$66</c:f>
              <c:numCache>
                <c:formatCode>General</c:formatCode>
                <c:ptCount val="12"/>
                <c:pt idx="9">
                  <c:v>3.48</c:v>
                </c:pt>
                <c:pt idx="10">
                  <c:v>3.5500000000000003</c:v>
                </c:pt>
                <c:pt idx="11">
                  <c:v>3.83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85E-46D8-899E-E65E52972BF3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Graficos'!$CN$66:$CY$66</c:f>
              <c:numCache>
                <c:formatCode>General</c:formatCode>
                <c:ptCount val="12"/>
                <c:pt idx="3">
                  <c:v>5.82</c:v>
                </c:pt>
                <c:pt idx="7">
                  <c:v>3.21</c:v>
                </c:pt>
                <c:pt idx="11">
                  <c:v>2.74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85E-46D8-899E-E65E52972BF3}"/>
            </c:ext>
          </c:extLst>
        </c:ser>
        <c:ser>
          <c:idx val="8"/>
          <c:order val="8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Graficos'!$CZ$66:$DK$66</c:f>
              <c:numCache>
                <c:formatCode>General</c:formatCode>
                <c:ptCount val="12"/>
                <c:pt idx="0">
                  <c:v>3.76</c:v>
                </c:pt>
                <c:pt idx="1">
                  <c:v>3.76</c:v>
                </c:pt>
                <c:pt idx="2">
                  <c:v>4.8900000000000006</c:v>
                </c:pt>
                <c:pt idx="3">
                  <c:v>4.78</c:v>
                </c:pt>
                <c:pt idx="4">
                  <c:v>6.01</c:v>
                </c:pt>
                <c:pt idx="5">
                  <c:v>5.5</c:v>
                </c:pt>
                <c:pt idx="6">
                  <c:v>5.4</c:v>
                </c:pt>
                <c:pt idx="8">
                  <c:v>3.25</c:v>
                </c:pt>
                <c:pt idx="9">
                  <c:v>2.69</c:v>
                </c:pt>
                <c:pt idx="11">
                  <c:v>3.04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85E-46D8-899E-E65E52972BF3}"/>
            </c:ext>
          </c:extLst>
        </c:ser>
        <c:ser>
          <c:idx val="9"/>
          <c:order val="9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Graficos'!$DL$66:$DW$66</c:f>
              <c:numCache>
                <c:formatCode>General</c:formatCode>
                <c:ptCount val="12"/>
                <c:pt idx="0">
                  <c:v>4.62</c:v>
                </c:pt>
                <c:pt idx="1">
                  <c:v>4.16</c:v>
                </c:pt>
                <c:pt idx="4">
                  <c:v>5.7</c:v>
                </c:pt>
                <c:pt idx="5">
                  <c:v>3</c:v>
                </c:pt>
                <c:pt idx="11">
                  <c:v>3.06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85E-46D8-899E-E65E52972BF3}"/>
            </c:ext>
          </c:extLst>
        </c:ser>
        <c:ser>
          <c:idx val="10"/>
          <c:order val="10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Graficos'!$DX$66:$EI$66</c:f>
              <c:numCache>
                <c:formatCode>General</c:formatCode>
                <c:ptCount val="12"/>
                <c:pt idx="6">
                  <c:v>6.22</c:v>
                </c:pt>
                <c:pt idx="7">
                  <c:v>5.58</c:v>
                </c:pt>
                <c:pt idx="8">
                  <c:v>3.9400000000000004</c:v>
                </c:pt>
                <c:pt idx="10">
                  <c:v>3.6100000000000003</c:v>
                </c:pt>
                <c:pt idx="11">
                  <c:v>2.7600000000000002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CD-4726-BFEB-4576EEE75492}"/>
            </c:ext>
          </c:extLst>
        </c:ser>
        <c:ser>
          <c:idx val="11"/>
          <c:order val="11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Graficos'!$EJ$66:$EU$66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CD-4726-BFEB-4576EEE75492}"/>
            </c:ext>
          </c:extLst>
        </c:ser>
        <c:ser>
          <c:idx val="12"/>
          <c:order val="12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Graficos'!$EV$67:$FG$67</c:f>
              <c:numCache>
                <c:formatCode>General</c:formatCode>
                <c:ptCount val="12"/>
                <c:pt idx="0">
                  <c:v>12.73</c:v>
                </c:pt>
                <c:pt idx="1">
                  <c:v>15.47</c:v>
                </c:pt>
                <c:pt idx="2">
                  <c:v>11.78</c:v>
                </c:pt>
                <c:pt idx="3">
                  <c:v>12.6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8E-4931-92CF-D1D43FCE4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9456"/>
        <c:axId val="1"/>
      </c:lineChart>
      <c:catAx>
        <c:axId val="67682945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1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94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66841644794388"/>
          <c:y val="9.803957896266427E-2"/>
          <c:w val="0.13094488188976378"/>
          <c:h val="0.79408586037471962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Matapalo P4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Graficos'!$AR$68:$BC$68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EB-4CD0-8DD9-D89DD0312CF8}"/>
            </c:ext>
          </c:extLst>
        </c:ser>
        <c:ser>
          <c:idx val="4"/>
          <c:order val="1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Graficos'!$BD$68:$BO$68</c:f>
              <c:numCache>
                <c:formatCode>General</c:formatCode>
                <c:ptCount val="12"/>
                <c:pt idx="4">
                  <c:v>6.35</c:v>
                </c:pt>
                <c:pt idx="5">
                  <c:v>5.68</c:v>
                </c:pt>
                <c:pt idx="6">
                  <c:v>4.45</c:v>
                </c:pt>
                <c:pt idx="10">
                  <c:v>1.4300000000000002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EB-4CD0-8DD9-D89DD0312CF8}"/>
            </c:ext>
          </c:extLst>
        </c:ser>
        <c:ser>
          <c:idx val="5"/>
          <c:order val="2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Graficos'!$BP$68:$CA$68</c:f>
              <c:numCache>
                <c:formatCode>General</c:formatCode>
                <c:ptCount val="12"/>
                <c:pt idx="7">
                  <c:v>4.8100000000000005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EB-4CD0-8DD9-D89DD0312CF8}"/>
            </c:ext>
          </c:extLst>
        </c:ser>
        <c:ser>
          <c:idx val="0"/>
          <c:order val="3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Graficos'!$CB$68:$CM$68</c:f>
              <c:numCache>
                <c:formatCode>General</c:formatCode>
                <c:ptCount val="12"/>
                <c:pt idx="2">
                  <c:v>5.51</c:v>
                </c:pt>
                <c:pt idx="7">
                  <c:v>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EB-4CD0-8DD9-D89DD0312CF8}"/>
            </c:ext>
          </c:extLst>
        </c:ser>
        <c:ser>
          <c:idx val="1"/>
          <c:order val="4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Graficos'!$CN$68:$CY$68</c:f>
              <c:numCache>
                <c:formatCode>General</c:formatCode>
                <c:ptCount val="12"/>
                <c:pt idx="4">
                  <c:v>6.72</c:v>
                </c:pt>
                <c:pt idx="5">
                  <c:v>4.82</c:v>
                </c:pt>
                <c:pt idx="6">
                  <c:v>3.83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EB-4CD0-8DD9-D89DD0312CF8}"/>
            </c:ext>
          </c:extLst>
        </c:ser>
        <c:ser>
          <c:idx val="2"/>
          <c:order val="5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Graficos'!$CZ$68:$DK$68</c:f>
              <c:numCache>
                <c:formatCode>General</c:formatCode>
                <c:ptCount val="12"/>
                <c:pt idx="1">
                  <c:v>3.11</c:v>
                </c:pt>
                <c:pt idx="2">
                  <c:v>3.5700000000000003</c:v>
                </c:pt>
                <c:pt idx="3">
                  <c:v>3.7700000000000005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EB-4CD0-8DD9-D89DD0312CF8}"/>
            </c:ext>
          </c:extLst>
        </c:ser>
        <c:ser>
          <c:idx val="6"/>
          <c:order val="6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Graficos'!$DL$68:$DW$68</c:f>
              <c:numCache>
                <c:formatCode>General</c:formatCode>
                <c:ptCount val="12"/>
                <c:pt idx="8">
                  <c:v>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89-4365-89DA-FC8317FC9161}"/>
            </c:ext>
          </c:extLst>
        </c:ser>
        <c:ser>
          <c:idx val="7"/>
          <c:order val="7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Graficos'!$DX$68:$EI$68</c:f>
              <c:numCache>
                <c:formatCode>General</c:formatCode>
                <c:ptCount val="12"/>
                <c:pt idx="0">
                  <c:v>2.56</c:v>
                </c:pt>
                <c:pt idx="4">
                  <c:v>6.21</c:v>
                </c:pt>
                <c:pt idx="5">
                  <c:v>5.59</c:v>
                </c:pt>
                <c:pt idx="8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89-4365-89DA-FC8317FC9161}"/>
            </c:ext>
          </c:extLst>
        </c:ser>
        <c:ser>
          <c:idx val="8"/>
          <c:order val="8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Graficos'!$EJ$68:$EU$68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61-4F98-993B-7AE6AEDBE224}"/>
            </c:ext>
          </c:extLst>
        </c:ser>
        <c:ser>
          <c:idx val="9"/>
          <c:order val="9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Graficos'!$EV$68:$FG$68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61-4F98-993B-7AE6AEDBE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9040"/>
        <c:axId val="1"/>
      </c:lineChart>
      <c:catAx>
        <c:axId val="67682904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9040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83350831146106"/>
          <c:y val="0.26874351778692024"/>
          <c:w val="0.13094488188976378"/>
          <c:h val="0.73125648221307982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Playa Grande 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Graficos'!$BD$75:$BO$75</c:f>
              <c:numCache>
                <c:formatCode>General</c:formatCode>
                <c:ptCount val="12"/>
                <c:pt idx="8">
                  <c:v>1.28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01-4BF1-BB21-228D0D23B323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Graficos'!$BP$75:$CA$75</c:f>
              <c:numCache>
                <c:formatCode>General</c:formatCode>
                <c:ptCount val="12"/>
                <c:pt idx="1">
                  <c:v>6.73</c:v>
                </c:pt>
                <c:pt idx="2">
                  <c:v>8.35</c:v>
                </c:pt>
                <c:pt idx="3">
                  <c:v>11.44</c:v>
                </c:pt>
                <c:pt idx="4">
                  <c:v>15.46</c:v>
                </c:pt>
                <c:pt idx="7">
                  <c:v>12.97</c:v>
                </c:pt>
                <c:pt idx="8">
                  <c:v>18.13</c:v>
                </c:pt>
                <c:pt idx="11">
                  <c:v>3.9699999999999998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01-4BF1-BB21-228D0D23B323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Graficos'!$CB$75:$CM$75</c:f>
              <c:numCache>
                <c:formatCode>General</c:formatCode>
                <c:ptCount val="12"/>
                <c:pt idx="0">
                  <c:v>7.03</c:v>
                </c:pt>
                <c:pt idx="2">
                  <c:v>18.14</c:v>
                </c:pt>
                <c:pt idx="3">
                  <c:v>18.22</c:v>
                </c:pt>
                <c:pt idx="5">
                  <c:v>13.84</c:v>
                </c:pt>
                <c:pt idx="10">
                  <c:v>2.15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01-4BF1-BB21-228D0D23B323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Graficos'!$CN$75:$CY$75</c:f>
              <c:numCache>
                <c:formatCode>General</c:formatCode>
                <c:ptCount val="12"/>
                <c:pt idx="4">
                  <c:v>18.28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01-4BF1-BB21-228D0D23B323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Graficos'!$CZ$75:$DK$75</c:f>
              <c:numCache>
                <c:formatCode>General</c:formatCode>
                <c:ptCount val="12"/>
                <c:pt idx="1">
                  <c:v>4.1500000000000004</c:v>
                </c:pt>
                <c:pt idx="10">
                  <c:v>2.23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C01-4BF1-BB21-228D0D23B323}"/>
            </c:ext>
          </c:extLst>
        </c:ser>
        <c:ser>
          <c:idx val="3"/>
          <c:order val="5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Graficos'!$DL$75:$DW$75</c:f>
              <c:numCache>
                <c:formatCode>General</c:formatCode>
                <c:ptCount val="12"/>
                <c:pt idx="4">
                  <c:v>10.45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0E-43DA-9BD9-C730704C2E43}"/>
            </c:ext>
          </c:extLst>
        </c:ser>
        <c:ser>
          <c:idx val="6"/>
          <c:order val="6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Graficos'!$DX$75:$EI$75</c:f>
              <c:numCache>
                <c:formatCode>General</c:formatCode>
                <c:ptCount val="12"/>
                <c:pt idx="0">
                  <c:v>3.92</c:v>
                </c:pt>
                <c:pt idx="1">
                  <c:v>3.07</c:v>
                </c:pt>
                <c:pt idx="2">
                  <c:v>6.39</c:v>
                </c:pt>
                <c:pt idx="3">
                  <c:v>9.1</c:v>
                </c:pt>
                <c:pt idx="4">
                  <c:v>15.98</c:v>
                </c:pt>
                <c:pt idx="6">
                  <c:v>17.25</c:v>
                </c:pt>
                <c:pt idx="7">
                  <c:v>11.74</c:v>
                </c:pt>
                <c:pt idx="8">
                  <c:v>8.07</c:v>
                </c:pt>
                <c:pt idx="9">
                  <c:v>1.5299999999999998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0E-43DA-9BD9-C730704C2E43}"/>
            </c:ext>
          </c:extLst>
        </c:ser>
        <c:ser>
          <c:idx val="7"/>
          <c:order val="7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Graficos'!$EJ$75:$EU$75</c:f>
              <c:numCache>
                <c:formatCode>General</c:formatCode>
                <c:ptCount val="12"/>
                <c:pt idx="0">
                  <c:v>5.0599999999999996</c:v>
                </c:pt>
                <c:pt idx="1">
                  <c:v>6.87</c:v>
                </c:pt>
                <c:pt idx="2">
                  <c:v>8.75</c:v>
                </c:pt>
                <c:pt idx="3">
                  <c:v>13.14</c:v>
                </c:pt>
                <c:pt idx="4">
                  <c:v>14.07</c:v>
                </c:pt>
                <c:pt idx="5">
                  <c:v>2.2000000000000002</c:v>
                </c:pt>
                <c:pt idx="6">
                  <c:v>2.37</c:v>
                </c:pt>
                <c:pt idx="7">
                  <c:v>1.27</c:v>
                </c:pt>
                <c:pt idx="8">
                  <c:v>1.07</c:v>
                </c:pt>
                <c:pt idx="9">
                  <c:v>1.63</c:v>
                </c:pt>
                <c:pt idx="10">
                  <c:v>2.6</c:v>
                </c:pt>
                <c:pt idx="11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60-4DE7-BF73-1F0BFA15C7B6}"/>
            </c:ext>
          </c:extLst>
        </c:ser>
        <c:ser>
          <c:idx val="8"/>
          <c:order val="8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Graficos'!$EV$75:$FG$75</c:f>
              <c:numCache>
                <c:formatCode>General</c:formatCode>
                <c:ptCount val="12"/>
                <c:pt idx="0">
                  <c:v>4.09</c:v>
                </c:pt>
                <c:pt idx="1">
                  <c:v>7.43</c:v>
                </c:pt>
                <c:pt idx="2">
                  <c:v>7.24</c:v>
                </c:pt>
                <c:pt idx="3">
                  <c:v>8.5399999999999991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60-4DE7-BF73-1F0BFA15C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37360"/>
        <c:axId val="1"/>
      </c:lineChart>
      <c:catAx>
        <c:axId val="67683736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373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66841644794388"/>
          <c:y val="0.39446439437284869"/>
          <c:w val="0.13094488188976378"/>
          <c:h val="0.6055356056271512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Playa Grande 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Graficos'!$BD$76:$BO$76</c:f>
              <c:numCache>
                <c:formatCode>General</c:formatCode>
                <c:ptCount val="12"/>
                <c:pt idx="6">
                  <c:v>3.04</c:v>
                </c:pt>
                <c:pt idx="8">
                  <c:v>0.7400000000000001</c:v>
                </c:pt>
                <c:pt idx="10">
                  <c:v>-4.9999999999999933E-2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C2-4B7C-82DE-563C3141CDF0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Graficos'!$BP$76:$CA$76</c:f>
              <c:numCache>
                <c:formatCode>General</c:formatCode>
                <c:ptCount val="12"/>
                <c:pt idx="0">
                  <c:v>5.2600000000000007</c:v>
                </c:pt>
                <c:pt idx="5">
                  <c:v>10.09</c:v>
                </c:pt>
                <c:pt idx="8">
                  <c:v>10.84</c:v>
                </c:pt>
                <c:pt idx="9">
                  <c:v>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C2-4B7C-82DE-563C3141CDF0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Graficos'!$CB$76:$CM$76</c:f>
              <c:numCache>
                <c:formatCode>General</c:formatCode>
                <c:ptCount val="12"/>
                <c:pt idx="5">
                  <c:v>5.23</c:v>
                </c:pt>
                <c:pt idx="8">
                  <c:v>4.8000000000000007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C2-4B7C-82DE-563C3141CDF0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Graficos'!$CN$76:$CY$76</c:f>
              <c:numCache>
                <c:formatCode>General</c:formatCode>
                <c:ptCount val="12"/>
                <c:pt idx="8">
                  <c:v>8.9999999999999525E-2</c:v>
                </c:pt>
                <c:pt idx="9">
                  <c:v>-0.29999999999999993</c:v>
                </c:pt>
                <c:pt idx="10">
                  <c:v>-0.85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C2-4B7C-82DE-563C3141CDF0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Graficos'!$CZ$76:$DK$76</c:f>
              <c:numCache>
                <c:formatCode>General</c:formatCode>
                <c:ptCount val="12"/>
                <c:pt idx="0">
                  <c:v>2.4499999999999997</c:v>
                </c:pt>
                <c:pt idx="1">
                  <c:v>8.18</c:v>
                </c:pt>
                <c:pt idx="4">
                  <c:v>4.62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C2-4B7C-82DE-563C3141CDF0}"/>
            </c:ext>
          </c:extLst>
        </c:ser>
        <c:ser>
          <c:idx val="3"/>
          <c:order val="5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Graficos'!$DL$76:$DW$76</c:f>
              <c:numCache>
                <c:formatCode>General</c:formatCode>
                <c:ptCount val="12"/>
                <c:pt idx="2">
                  <c:v>4.67</c:v>
                </c:pt>
                <c:pt idx="3">
                  <c:v>6.9300000000000006</c:v>
                </c:pt>
                <c:pt idx="4">
                  <c:v>4.78</c:v>
                </c:pt>
                <c:pt idx="5">
                  <c:v>7.370000000000001</c:v>
                </c:pt>
                <c:pt idx="7">
                  <c:v>2.62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5E-4419-B0CD-B0F42AC3AC74}"/>
            </c:ext>
          </c:extLst>
        </c:ser>
        <c:ser>
          <c:idx val="6"/>
          <c:order val="6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Graficos'!$DX$76:$EI$76</c:f>
              <c:numCache>
                <c:formatCode>General</c:formatCode>
                <c:ptCount val="12"/>
                <c:pt idx="1">
                  <c:v>5.82</c:v>
                </c:pt>
                <c:pt idx="11">
                  <c:v>1.1799999999999997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5E-4419-B0CD-B0F42AC3AC74}"/>
            </c:ext>
          </c:extLst>
        </c:ser>
        <c:ser>
          <c:idx val="7"/>
          <c:order val="7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Graficos'!$EJ$76:$EU$76</c:f>
              <c:numCache>
                <c:formatCode>General</c:formatCode>
                <c:ptCount val="12"/>
                <c:pt idx="0">
                  <c:v>17.939999999999998</c:v>
                </c:pt>
                <c:pt idx="4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5E-4419-B0CD-B0F42AC3AC74}"/>
            </c:ext>
          </c:extLst>
        </c:ser>
        <c:ser>
          <c:idx val="8"/>
          <c:order val="8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Graficos'!$EV$76:$FG$76</c:f>
              <c:numCache>
                <c:formatCode>General</c:formatCode>
                <c:ptCount val="12"/>
                <c:pt idx="0">
                  <c:v>4.07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5E-4419-B0CD-B0F42AC3A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31120"/>
        <c:axId val="1"/>
      </c:lineChart>
      <c:catAx>
        <c:axId val="67683112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4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31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722397200349953"/>
          <c:y val="0.24682886957469413"/>
          <c:w val="0.13094488188976378"/>
          <c:h val="0.6731547829877666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 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Graficos'!$BD$79:$BO$79</c:f>
              <c:numCache>
                <c:formatCode>General</c:formatCode>
                <c:ptCount val="12"/>
                <c:pt idx="2">
                  <c:v>10.43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47-47D9-AF07-0A8F6F027762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Graficos'!$BP$79:$CA$79</c:f>
              <c:numCache>
                <c:formatCode>General</c:formatCode>
                <c:ptCount val="12"/>
                <c:pt idx="10">
                  <c:v>5.57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47-47D9-AF07-0A8F6F027762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Graficos'!$CB$79:$CM$79</c:f>
              <c:numCache>
                <c:formatCode>General</c:formatCode>
                <c:ptCount val="12"/>
                <c:pt idx="0">
                  <c:v>6.6099999999999994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47-47D9-AF07-0A8F6F027762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Graficos'!$CN$79:$CY$79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B47-47D9-AF07-0A8F6F027762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Graficos'!$CZ$79:$DK$79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B47-47D9-AF07-0A8F6F027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32784"/>
        <c:axId val="1"/>
      </c:lineChart>
      <c:catAx>
        <c:axId val="67683278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327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66841644794388"/>
          <c:y val="0.31603302182382909"/>
          <c:w val="0.13125021872265963"/>
          <c:h val="0.45213452124712783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 Black Stalion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Graficos'!$BD$80:$BO$80</c:f>
              <c:numCache>
                <c:formatCode>General</c:formatCode>
                <c:ptCount val="12"/>
                <c:pt idx="4">
                  <c:v>6.41</c:v>
                </c:pt>
                <c:pt idx="5">
                  <c:v>4.8499999999999996</c:v>
                </c:pt>
                <c:pt idx="8">
                  <c:v>3.7800000000000002</c:v>
                </c:pt>
                <c:pt idx="11">
                  <c:v>4.41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89-48E3-8AF9-92B0EB65E18D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Graficos'!$BP$80:$CA$80</c:f>
              <c:numCache>
                <c:formatCode>General</c:formatCode>
                <c:ptCount val="12"/>
                <c:pt idx="0">
                  <c:v>5.0199999999999996</c:v>
                </c:pt>
                <c:pt idx="5">
                  <c:v>7.669999999999999</c:v>
                </c:pt>
                <c:pt idx="8">
                  <c:v>7.5200000000000005</c:v>
                </c:pt>
                <c:pt idx="10">
                  <c:v>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89-48E3-8AF9-92B0EB65E18D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Graficos'!$CB$80:$CM$80</c:f>
              <c:numCache>
                <c:formatCode>General</c:formatCode>
                <c:ptCount val="12"/>
                <c:pt idx="2">
                  <c:v>7.2700000000000005</c:v>
                </c:pt>
                <c:pt idx="10">
                  <c:v>6.43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89-48E3-8AF9-92B0EB65E18D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Graficos'!$CN$80:$CY$80</c:f>
              <c:numCache>
                <c:formatCode>General</c:formatCode>
                <c:ptCount val="12"/>
                <c:pt idx="1">
                  <c:v>2.5700000000000003</c:v>
                </c:pt>
                <c:pt idx="10">
                  <c:v>3.49</c:v>
                </c:pt>
                <c:pt idx="11">
                  <c:v>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89-48E3-8AF9-92B0EB65E18D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Graficos'!$CZ$80:$DK$80</c:f>
              <c:numCache>
                <c:formatCode>General</c:formatCode>
                <c:ptCount val="12"/>
                <c:pt idx="0">
                  <c:v>4.8</c:v>
                </c:pt>
                <c:pt idx="1">
                  <c:v>5.46</c:v>
                </c:pt>
                <c:pt idx="6">
                  <c:v>7.8199999999999994</c:v>
                </c:pt>
                <c:pt idx="8">
                  <c:v>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89-48E3-8AF9-92B0EB65E18D}"/>
            </c:ext>
          </c:extLst>
        </c:ser>
        <c:ser>
          <c:idx val="3"/>
          <c:order val="5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Graficos'!$DL$80:$DW$80</c:f>
              <c:numCache>
                <c:formatCode>General</c:formatCode>
                <c:ptCount val="12"/>
                <c:pt idx="0">
                  <c:v>5.39</c:v>
                </c:pt>
                <c:pt idx="3">
                  <c:v>8.16</c:v>
                </c:pt>
                <c:pt idx="5">
                  <c:v>2.3499999999999996</c:v>
                </c:pt>
                <c:pt idx="6">
                  <c:v>4.2</c:v>
                </c:pt>
                <c:pt idx="7">
                  <c:v>4.08</c:v>
                </c:pt>
                <c:pt idx="9">
                  <c:v>4.12</c:v>
                </c:pt>
                <c:pt idx="10">
                  <c:v>3.96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89-48E3-8AF9-92B0EB65E18D}"/>
            </c:ext>
          </c:extLst>
        </c:ser>
        <c:ser>
          <c:idx val="6"/>
          <c:order val="6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Graficos'!$DX$80:$EI$80</c:f>
              <c:numCache>
                <c:formatCode>General</c:formatCode>
                <c:ptCount val="12"/>
                <c:pt idx="2">
                  <c:v>5.9399999999999995</c:v>
                </c:pt>
                <c:pt idx="7">
                  <c:v>4.7299999999999995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E0-4A6C-9C76-F54583416DF7}"/>
            </c:ext>
          </c:extLst>
        </c:ser>
        <c:ser>
          <c:idx val="7"/>
          <c:order val="7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Graficos'!$EJ$80:$EU$80</c:f>
              <c:numCache>
                <c:formatCode>General</c:formatCode>
                <c:ptCount val="12"/>
                <c:pt idx="5">
                  <c:v>3.75</c:v>
                </c:pt>
                <c:pt idx="6">
                  <c:v>4.1399999999999997</c:v>
                </c:pt>
                <c:pt idx="11">
                  <c:v>4.08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E0-4A6C-9C76-F54583416DF7}"/>
            </c:ext>
          </c:extLst>
        </c:ser>
        <c:ser>
          <c:idx val="8"/>
          <c:order val="8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Graficos'!$EV$80:$FG$80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E0-4A6C-9C76-F54583416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39440"/>
        <c:axId val="1"/>
      </c:lineChart>
      <c:catAx>
        <c:axId val="67683944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9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394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30680580152394443"/>
          <c:w val="0.13094488188976383"/>
          <c:h val="0.53642844817408208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 Matapalo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Graficos'!$BD$82:$BO$82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B-4D4E-BAE5-42B10C54CECC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Graficos'!$BP$82:$CA$82</c:f>
              <c:numCache>
                <c:formatCode>General</c:formatCode>
                <c:ptCount val="12"/>
                <c:pt idx="5">
                  <c:v>4.21</c:v>
                </c:pt>
                <c:pt idx="6">
                  <c:v>4.49</c:v>
                </c:pt>
                <c:pt idx="9">
                  <c:v>2.35</c:v>
                </c:pt>
                <c:pt idx="10">
                  <c:v>2.63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2B-4D4E-BAE5-42B10C54CECC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Graficos'!$CB$82:$CM$82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2B-4D4E-BAE5-42B10C54CECC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Graficos'!$CN$82:$CY$82</c:f>
              <c:numCache>
                <c:formatCode>General</c:formatCode>
                <c:ptCount val="12"/>
                <c:pt idx="4">
                  <c:v>5.69</c:v>
                </c:pt>
                <c:pt idx="5">
                  <c:v>3.84</c:v>
                </c:pt>
                <c:pt idx="6">
                  <c:v>2.78</c:v>
                </c:pt>
                <c:pt idx="7">
                  <c:v>3.24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2B-4D4E-BAE5-42B10C54CECC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Graficos'!$CZ$82:$DK$82</c:f>
              <c:numCache>
                <c:formatCode>General</c:formatCode>
                <c:ptCount val="12"/>
                <c:pt idx="1">
                  <c:v>4.09</c:v>
                </c:pt>
                <c:pt idx="6">
                  <c:v>4.5</c:v>
                </c:pt>
                <c:pt idx="10">
                  <c:v>2.64</c:v>
                </c:pt>
                <c:pt idx="11">
                  <c:v>3.8099999999999996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2B-4D4E-BAE5-42B10C54CECC}"/>
            </c:ext>
          </c:extLst>
        </c:ser>
        <c:ser>
          <c:idx val="3"/>
          <c:order val="5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Graficos'!$DL$82:$DW$82</c:f>
              <c:numCache>
                <c:formatCode>General</c:formatCode>
                <c:ptCount val="12"/>
                <c:pt idx="0">
                  <c:v>3.4400000000000004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52B-4D4E-BAE5-42B10C54CECC}"/>
            </c:ext>
          </c:extLst>
        </c:ser>
        <c:ser>
          <c:idx val="6"/>
          <c:order val="6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Graficos'!$EV$82:$FG$82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65-4CDF-903D-BD5E7D2E4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28208"/>
        <c:axId val="1"/>
      </c:lineChart>
      <c:catAx>
        <c:axId val="67682820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7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estátocp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28208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0.39446439437284869"/>
          <c:w val="0.13094488188976378"/>
          <c:h val="0.52356483121270736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Santa Rosa Tevita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Graficos'!$BD$85:$BO$85</c:f>
              <c:numCache>
                <c:formatCode>General</c:formatCode>
                <c:ptCount val="12"/>
                <c:pt idx="7">
                  <c:v>2.5599999999999996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6-4F06-855B-82522607965E}"/>
            </c:ext>
          </c:extLst>
        </c:ser>
        <c:ser>
          <c:idx val="5"/>
          <c:order val="1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Graficos'!$BP$85:$CA$85</c:f>
              <c:numCache>
                <c:formatCode>General</c:formatCode>
                <c:ptCount val="12"/>
                <c:pt idx="0">
                  <c:v>3.76</c:v>
                </c:pt>
                <c:pt idx="1">
                  <c:v>5.52</c:v>
                </c:pt>
                <c:pt idx="2">
                  <c:v>2.83</c:v>
                </c:pt>
                <c:pt idx="3">
                  <c:v>3.3999999999999995</c:v>
                </c:pt>
                <c:pt idx="7">
                  <c:v>5.01</c:v>
                </c:pt>
                <c:pt idx="8">
                  <c:v>4.24</c:v>
                </c:pt>
                <c:pt idx="9">
                  <c:v>3.8999999999999995</c:v>
                </c:pt>
                <c:pt idx="10">
                  <c:v>3.6099999999999994</c:v>
                </c:pt>
                <c:pt idx="11">
                  <c:v>3.9699999999999998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6-4F06-855B-82522607965E}"/>
            </c:ext>
          </c:extLst>
        </c:ser>
        <c:ser>
          <c:idx val="0"/>
          <c:order val="2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Graficos'!$CB$85:$CM$85</c:f>
              <c:numCache>
                <c:formatCode>General</c:formatCode>
                <c:ptCount val="12"/>
                <c:pt idx="0">
                  <c:v>4.3899999999999997</c:v>
                </c:pt>
                <c:pt idx="1">
                  <c:v>4.46</c:v>
                </c:pt>
                <c:pt idx="3">
                  <c:v>9.4300000000000015</c:v>
                </c:pt>
                <c:pt idx="4">
                  <c:v>11.040000000000001</c:v>
                </c:pt>
                <c:pt idx="9">
                  <c:v>5.74</c:v>
                </c:pt>
                <c:pt idx="10">
                  <c:v>5.1899999999999995</c:v>
                </c:pt>
                <c:pt idx="11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6-4F06-855B-82522607965E}"/>
            </c:ext>
          </c:extLst>
        </c:ser>
        <c:ser>
          <c:idx val="1"/>
          <c:order val="3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Graficos'!$CN$85:$CY$85</c:f>
              <c:numCache>
                <c:formatCode>General</c:formatCode>
                <c:ptCount val="12"/>
                <c:pt idx="2">
                  <c:v>10.120000000000001</c:v>
                </c:pt>
                <c:pt idx="3">
                  <c:v>6.87</c:v>
                </c:pt>
                <c:pt idx="6">
                  <c:v>6.14</c:v>
                </c:pt>
                <c:pt idx="8">
                  <c:v>4.7600000000000007</c:v>
                </c:pt>
                <c:pt idx="10">
                  <c:v>3.3599999999999994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26-4F06-855B-82522607965E}"/>
            </c:ext>
          </c:extLst>
        </c:ser>
        <c:ser>
          <c:idx val="2"/>
          <c:order val="4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Graficos'!$CZ$85:$DK$85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26-4F06-855B-825226079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33616"/>
        <c:axId val="1"/>
      </c:lineChart>
      <c:catAx>
        <c:axId val="67683361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33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66841644794388"/>
          <c:y val="0.39446439437284869"/>
          <c:w val="0.13094488188976378"/>
          <c:h val="0.37397487943764812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Aeropuerto Tamarindo Cancha de Golf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2013</c:v>
          </c:tx>
          <c:spPr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Graficos'!$H$4:$S$4</c:f>
              <c:numCache>
                <c:formatCode>General</c:formatCode>
                <c:ptCount val="12"/>
                <c:pt idx="1">
                  <c:v>7.1499999999999995</c:v>
                </c:pt>
                <c:pt idx="2">
                  <c:v>7.9799999999999995</c:v>
                </c:pt>
                <c:pt idx="3">
                  <c:v>7.919999999999999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F9-4D75-B09B-34A32C8B0B69}"/>
            </c:ext>
          </c:extLst>
        </c:ser>
        <c:ser>
          <c:idx val="1"/>
          <c:order val="1"/>
          <c:tx>
            <c:v>2014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Graficos'!$T$4:$AE$4</c:f>
              <c:numCache>
                <c:formatCode>General</c:formatCode>
                <c:ptCount val="12"/>
                <c:pt idx="4">
                  <c:v>9.620000000000001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F9-4D75-B09B-34A32C8B0B69}"/>
            </c:ext>
          </c:extLst>
        </c:ser>
        <c:ser>
          <c:idx val="2"/>
          <c:order val="2"/>
          <c:tx>
            <c:v>2015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Graficos'!$AF$4:$AQ$4</c:f>
              <c:numCache>
                <c:formatCode>General</c:formatCode>
                <c:ptCount val="12"/>
                <c:pt idx="8">
                  <c:v>12.56</c:v>
                </c:pt>
                <c:pt idx="9">
                  <c:v>8.6</c:v>
                </c:pt>
                <c:pt idx="10">
                  <c:v>7.54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F9-4D75-B09B-34A32C8B0B69}"/>
            </c:ext>
          </c:extLst>
        </c:ser>
        <c:ser>
          <c:idx val="3"/>
          <c:order val="3"/>
          <c:tx>
            <c:v>2016</c:v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Graficos'!$AR$4:$BC$4</c:f>
              <c:numCache>
                <c:formatCode>General</c:formatCode>
                <c:ptCount val="12"/>
                <c:pt idx="2">
                  <c:v>11.81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F9-4D75-B09B-34A32C8B0B69}"/>
            </c:ext>
          </c:extLst>
        </c:ser>
        <c:ser>
          <c:idx val="4"/>
          <c:order val="4"/>
          <c:tx>
            <c:strRef>
              <c:f>'Datos para Graficos'!$BD$1:$BO$1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Graficos'!$BD$4:$BO$4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F9-4D75-B09B-34A32C8B0B69}"/>
            </c:ext>
          </c:extLst>
        </c:ser>
        <c:ser>
          <c:idx val="5"/>
          <c:order val="5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Graficos'!$BP$4:$CA$4</c:f>
              <c:numCache>
                <c:formatCode>General</c:formatCode>
                <c:ptCount val="12"/>
                <c:pt idx="7">
                  <c:v>22.55</c:v>
                </c:pt>
                <c:pt idx="9">
                  <c:v>7.72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F9-4D75-B09B-34A32C8B0B69}"/>
            </c:ext>
          </c:extLst>
        </c:ser>
        <c:ser>
          <c:idx val="6"/>
          <c:order val="6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Graficos'!$CB$4:$CM$4</c:f>
              <c:numCache>
                <c:formatCode>General</c:formatCode>
                <c:ptCount val="12"/>
                <c:pt idx="2">
                  <c:v>20.36</c:v>
                </c:pt>
                <c:pt idx="5">
                  <c:v>8.83</c:v>
                </c:pt>
                <c:pt idx="6">
                  <c:v>9.6300000000000008</c:v>
                </c:pt>
                <c:pt idx="7">
                  <c:v>10.96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5F9-4D75-B09B-34A32C8B0B69}"/>
            </c:ext>
          </c:extLst>
        </c:ser>
        <c:ser>
          <c:idx val="7"/>
          <c:order val="7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Graficos'!$CN$4:$CY$4</c:f>
              <c:numCache>
                <c:formatCode>General</c:formatCode>
                <c:ptCount val="12"/>
                <c:pt idx="2">
                  <c:v>22.98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5F9-4D75-B09B-34A32C8B0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30704"/>
        <c:axId val="1"/>
      </c:lineChart>
      <c:catAx>
        <c:axId val="67683070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5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307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0.22837406569853508"/>
          <c:w val="0.12708355205599298"/>
          <c:h val="0.6020772143966433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Playa Grande 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Graficos'!$CB$73:$CM$73</c:f>
              <c:numCache>
                <c:formatCode>General</c:formatCode>
                <c:ptCount val="12"/>
                <c:pt idx="3">
                  <c:v>7.2</c:v>
                </c:pt>
                <c:pt idx="5">
                  <c:v>5.91</c:v>
                </c:pt>
                <c:pt idx="7">
                  <c:v>6.41</c:v>
                </c:pt>
                <c:pt idx="8">
                  <c:v>6.08</c:v>
                </c:pt>
                <c:pt idx="9">
                  <c:v>4.0999999999999996</c:v>
                </c:pt>
                <c:pt idx="10">
                  <c:v>3.9399999999999995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A8-4C8F-8A43-B008AA9886A8}"/>
            </c:ext>
          </c:extLst>
        </c:ser>
        <c:ser>
          <c:idx val="1"/>
          <c:order val="1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Graficos'!$CN$73:$CY$73</c:f>
              <c:numCache>
                <c:formatCode>General</c:formatCode>
                <c:ptCount val="12"/>
                <c:pt idx="0">
                  <c:v>5.59</c:v>
                </c:pt>
                <c:pt idx="1">
                  <c:v>6.24</c:v>
                </c:pt>
                <c:pt idx="2">
                  <c:v>4.5999999999999996</c:v>
                </c:pt>
                <c:pt idx="3">
                  <c:v>6.84</c:v>
                </c:pt>
                <c:pt idx="4">
                  <c:v>6.99</c:v>
                </c:pt>
                <c:pt idx="5">
                  <c:v>4.66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A8-4C8F-8A43-B008AA9886A8}"/>
            </c:ext>
          </c:extLst>
        </c:ser>
        <c:ser>
          <c:idx val="2"/>
          <c:order val="2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Graficos'!$CZ$73:$DK$73</c:f>
              <c:numCache>
                <c:formatCode>General</c:formatCode>
                <c:ptCount val="12"/>
                <c:pt idx="2">
                  <c:v>6.02</c:v>
                </c:pt>
                <c:pt idx="4">
                  <c:v>6.87</c:v>
                </c:pt>
                <c:pt idx="5">
                  <c:v>6.09</c:v>
                </c:pt>
                <c:pt idx="6">
                  <c:v>5.16</c:v>
                </c:pt>
                <c:pt idx="7">
                  <c:v>5.6</c:v>
                </c:pt>
                <c:pt idx="8">
                  <c:v>4.5999999999999996</c:v>
                </c:pt>
                <c:pt idx="9">
                  <c:v>4.66</c:v>
                </c:pt>
                <c:pt idx="11">
                  <c:v>4.8099999999999996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A8-4C8F-8A43-B008AA9886A8}"/>
            </c:ext>
          </c:extLst>
        </c:ser>
        <c:ser>
          <c:idx val="3"/>
          <c:order val="3"/>
          <c:tx>
            <c:strRef>
              <c:f>'Datos para Graficos'!$DL$1:$DW$1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Graficos'!$DL$73:$DW$73</c:f>
              <c:numCache>
                <c:formatCode>General</c:formatCode>
                <c:ptCount val="12"/>
                <c:pt idx="0">
                  <c:v>5.43</c:v>
                </c:pt>
                <c:pt idx="2">
                  <c:v>5.9799999999999995</c:v>
                </c:pt>
                <c:pt idx="6">
                  <c:v>4.41</c:v>
                </c:pt>
                <c:pt idx="7">
                  <c:v>2.76</c:v>
                </c:pt>
                <c:pt idx="8">
                  <c:v>2.0300000000000002</c:v>
                </c:pt>
                <c:pt idx="9">
                  <c:v>1.99</c:v>
                </c:pt>
                <c:pt idx="10">
                  <c:v>1.8099999999999998</c:v>
                </c:pt>
                <c:pt idx="11">
                  <c:v>2.4299999999999997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A8-4C8F-8A43-B008AA9886A8}"/>
            </c:ext>
          </c:extLst>
        </c:ser>
        <c:ser>
          <c:idx val="4"/>
          <c:order val="4"/>
          <c:tx>
            <c:strRef>
              <c:f>'Datos para Graficos'!$DX$1:$EI$1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Graficos'!$DX$73:$EI$73</c:f>
              <c:numCache>
                <c:formatCode>General</c:formatCode>
                <c:ptCount val="12"/>
                <c:pt idx="0">
                  <c:v>3.87</c:v>
                </c:pt>
                <c:pt idx="1">
                  <c:v>4.5999999999999996</c:v>
                </c:pt>
                <c:pt idx="2">
                  <c:v>4.9799999999999995</c:v>
                </c:pt>
                <c:pt idx="3">
                  <c:v>5.87</c:v>
                </c:pt>
                <c:pt idx="4">
                  <c:v>5.9399999999999995</c:v>
                </c:pt>
                <c:pt idx="5">
                  <c:v>5.58</c:v>
                </c:pt>
                <c:pt idx="6">
                  <c:v>5.55</c:v>
                </c:pt>
                <c:pt idx="7">
                  <c:v>5.5299999999999994</c:v>
                </c:pt>
                <c:pt idx="8">
                  <c:v>5.0999999999999996</c:v>
                </c:pt>
                <c:pt idx="9">
                  <c:v>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B4-46E1-9CCC-C694CAEF0926}"/>
            </c:ext>
          </c:extLst>
        </c:ser>
        <c:ser>
          <c:idx val="5"/>
          <c:order val="5"/>
          <c:tx>
            <c:strRef>
              <c:f>'Datos para Graficos'!$EJ$1:$EU$1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Graficos'!$EJ$73:$EU$73</c:f>
              <c:numCache>
                <c:formatCode>General</c:formatCode>
                <c:ptCount val="12"/>
                <c:pt idx="0">
                  <c:v>4.8099999999999996</c:v>
                </c:pt>
                <c:pt idx="1">
                  <c:v>5.49</c:v>
                </c:pt>
                <c:pt idx="2">
                  <c:v>6.13</c:v>
                </c:pt>
                <c:pt idx="3">
                  <c:v>5.93</c:v>
                </c:pt>
                <c:pt idx="4">
                  <c:v>6.1099999999999994</c:v>
                </c:pt>
                <c:pt idx="5">
                  <c:v>2.3099999999999996</c:v>
                </c:pt>
                <c:pt idx="6">
                  <c:v>2.2199999999999998</c:v>
                </c:pt>
                <c:pt idx="7">
                  <c:v>3.67</c:v>
                </c:pt>
                <c:pt idx="8">
                  <c:v>3.33</c:v>
                </c:pt>
                <c:pt idx="9">
                  <c:v>2.83</c:v>
                </c:pt>
                <c:pt idx="10">
                  <c:v>1.9600000000000002</c:v>
                </c:pt>
                <c:pt idx="11">
                  <c:v>3.37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E7-41ED-B9CE-D0FB4D2AE669}"/>
            </c:ext>
          </c:extLst>
        </c:ser>
        <c:ser>
          <c:idx val="6"/>
          <c:order val="6"/>
          <c:tx>
            <c:strRef>
              <c:f>'Datos para Graficos'!$EV$1:$FG$1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Graficos'!$EV$73:$FG$73</c:f>
              <c:numCache>
                <c:formatCode>General</c:formatCode>
                <c:ptCount val="12"/>
                <c:pt idx="0">
                  <c:v>4.76</c:v>
                </c:pt>
                <c:pt idx="1">
                  <c:v>5.41</c:v>
                </c:pt>
                <c:pt idx="2">
                  <c:v>5.96</c:v>
                </c:pt>
                <c:pt idx="3">
                  <c:v>14.62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E7-41ED-B9CE-D0FB4D2AE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36112"/>
        <c:axId val="1"/>
      </c:lineChart>
      <c:catAx>
        <c:axId val="67683611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8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36112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775721784776914"/>
          <c:y val="0.2491349480968858"/>
          <c:w val="0.13094488188976378"/>
          <c:h val="0.52356483121270736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Aeropuerto Tamarindo cerca río San Andrés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strRef>
              <c:f>'Datos para Graficos'!$BP$1:$CA$1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Graficos'!$BP$6:$CA$6</c:f>
              <c:numCache>
                <c:formatCode>General</c:formatCode>
                <c:ptCount val="12"/>
                <c:pt idx="1">
                  <c:v>4.37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7D-4EB5-BA90-1CC943F10A15}"/>
            </c:ext>
          </c:extLst>
        </c:ser>
        <c:ser>
          <c:idx val="6"/>
          <c:order val="1"/>
          <c:tx>
            <c:strRef>
              <c:f>'Datos para Graficos'!$CB$1:$CM$1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Graficos'!$CB$6:$CM$6</c:f>
              <c:numCache>
                <c:formatCode>General</c:formatCode>
                <c:ptCount val="12"/>
                <c:pt idx="0">
                  <c:v>3.9799999999999995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7D-4EB5-BA90-1CC943F10A15}"/>
            </c:ext>
          </c:extLst>
        </c:ser>
        <c:ser>
          <c:idx val="7"/>
          <c:order val="2"/>
          <c:tx>
            <c:strRef>
              <c:f>'Datos para Graficos'!$CN$1:$CY$1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Graficos'!$CN$6:$CY$6</c:f>
              <c:numCache>
                <c:formatCode>General</c:formatCode>
                <c:ptCount val="12"/>
                <c:pt idx="0">
                  <c:v>3.8899999999999997</c:v>
                </c:pt>
                <c:pt idx="1">
                  <c:v>4.51</c:v>
                </c:pt>
                <c:pt idx="2">
                  <c:v>13.67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7D-4EB5-BA90-1CC943F10A15}"/>
            </c:ext>
          </c:extLst>
        </c:ser>
        <c:ser>
          <c:idx val="0"/>
          <c:order val="3"/>
          <c:tx>
            <c:strRef>
              <c:f>'Datos para Graficos'!$CZ$1:$DK$1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para Graficos'!$BP$88:$CA$88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para Graficos'!$CZ$6:$DK$6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7D-4EB5-BA90-1CC943F10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831952"/>
        <c:axId val="1"/>
      </c:lineChart>
      <c:catAx>
        <c:axId val="676831952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4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6768319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0.22837406569853508"/>
          <c:w val="0.13125021872265963"/>
          <c:h val="0.29411801033521329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6.xml"/><Relationship Id="rId117" Type="http://schemas.openxmlformats.org/officeDocument/2006/relationships/chart" Target="../charts/chart117.xml"/><Relationship Id="rId21" Type="http://schemas.openxmlformats.org/officeDocument/2006/relationships/chart" Target="../charts/chart21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63" Type="http://schemas.openxmlformats.org/officeDocument/2006/relationships/chart" Target="../charts/chart63.xml"/><Relationship Id="rId68" Type="http://schemas.openxmlformats.org/officeDocument/2006/relationships/chart" Target="../charts/chart68.xml"/><Relationship Id="rId84" Type="http://schemas.openxmlformats.org/officeDocument/2006/relationships/chart" Target="../charts/chart84.xml"/><Relationship Id="rId89" Type="http://schemas.openxmlformats.org/officeDocument/2006/relationships/chart" Target="../charts/chart89.xml"/><Relationship Id="rId112" Type="http://schemas.openxmlformats.org/officeDocument/2006/relationships/chart" Target="../charts/chart112.xml"/><Relationship Id="rId16" Type="http://schemas.openxmlformats.org/officeDocument/2006/relationships/chart" Target="../charts/chart16.xml"/><Relationship Id="rId107" Type="http://schemas.openxmlformats.org/officeDocument/2006/relationships/chart" Target="../charts/chart107.xml"/><Relationship Id="rId11" Type="http://schemas.openxmlformats.org/officeDocument/2006/relationships/chart" Target="../charts/chart11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53" Type="http://schemas.openxmlformats.org/officeDocument/2006/relationships/chart" Target="../charts/chart53.xml"/><Relationship Id="rId58" Type="http://schemas.openxmlformats.org/officeDocument/2006/relationships/chart" Target="../charts/chart58.xml"/><Relationship Id="rId74" Type="http://schemas.openxmlformats.org/officeDocument/2006/relationships/chart" Target="../charts/chart74.xml"/><Relationship Id="rId79" Type="http://schemas.openxmlformats.org/officeDocument/2006/relationships/chart" Target="../charts/chart79.xml"/><Relationship Id="rId102" Type="http://schemas.openxmlformats.org/officeDocument/2006/relationships/chart" Target="../charts/chart102.xml"/><Relationship Id="rId123" Type="http://schemas.openxmlformats.org/officeDocument/2006/relationships/chart" Target="../charts/chart123.xml"/><Relationship Id="rId5" Type="http://schemas.openxmlformats.org/officeDocument/2006/relationships/chart" Target="../charts/chart5.xml"/><Relationship Id="rId90" Type="http://schemas.openxmlformats.org/officeDocument/2006/relationships/chart" Target="../charts/chart90.xml"/><Relationship Id="rId95" Type="http://schemas.openxmlformats.org/officeDocument/2006/relationships/chart" Target="../charts/chart95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64" Type="http://schemas.openxmlformats.org/officeDocument/2006/relationships/chart" Target="../charts/chart64.xml"/><Relationship Id="rId69" Type="http://schemas.openxmlformats.org/officeDocument/2006/relationships/chart" Target="../charts/chart69.xml"/><Relationship Id="rId113" Type="http://schemas.openxmlformats.org/officeDocument/2006/relationships/chart" Target="../charts/chart113.xml"/><Relationship Id="rId118" Type="http://schemas.openxmlformats.org/officeDocument/2006/relationships/chart" Target="../charts/chart118.xml"/><Relationship Id="rId80" Type="http://schemas.openxmlformats.org/officeDocument/2006/relationships/chart" Target="../charts/chart80.xml"/><Relationship Id="rId85" Type="http://schemas.openxmlformats.org/officeDocument/2006/relationships/chart" Target="../charts/chart85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59" Type="http://schemas.openxmlformats.org/officeDocument/2006/relationships/chart" Target="../charts/chart59.xml"/><Relationship Id="rId103" Type="http://schemas.openxmlformats.org/officeDocument/2006/relationships/chart" Target="../charts/chart103.xml"/><Relationship Id="rId108" Type="http://schemas.openxmlformats.org/officeDocument/2006/relationships/chart" Target="../charts/chart108.xml"/><Relationship Id="rId124" Type="http://schemas.openxmlformats.org/officeDocument/2006/relationships/chart" Target="../charts/chart124.xml"/><Relationship Id="rId54" Type="http://schemas.openxmlformats.org/officeDocument/2006/relationships/chart" Target="../charts/chart54.xml"/><Relationship Id="rId70" Type="http://schemas.openxmlformats.org/officeDocument/2006/relationships/chart" Target="../charts/chart70.xml"/><Relationship Id="rId75" Type="http://schemas.openxmlformats.org/officeDocument/2006/relationships/chart" Target="../charts/chart75.xml"/><Relationship Id="rId91" Type="http://schemas.openxmlformats.org/officeDocument/2006/relationships/chart" Target="../charts/chart91.xml"/><Relationship Id="rId96" Type="http://schemas.openxmlformats.org/officeDocument/2006/relationships/chart" Target="../charts/chart9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49" Type="http://schemas.openxmlformats.org/officeDocument/2006/relationships/chart" Target="../charts/chart49.xml"/><Relationship Id="rId114" Type="http://schemas.openxmlformats.org/officeDocument/2006/relationships/chart" Target="../charts/chart114.xml"/><Relationship Id="rId119" Type="http://schemas.openxmlformats.org/officeDocument/2006/relationships/chart" Target="../charts/chart119.xml"/><Relationship Id="rId44" Type="http://schemas.openxmlformats.org/officeDocument/2006/relationships/chart" Target="../charts/chart44.xml"/><Relationship Id="rId60" Type="http://schemas.openxmlformats.org/officeDocument/2006/relationships/chart" Target="../charts/chart60.xml"/><Relationship Id="rId65" Type="http://schemas.openxmlformats.org/officeDocument/2006/relationships/chart" Target="../charts/chart65.xml"/><Relationship Id="rId81" Type="http://schemas.openxmlformats.org/officeDocument/2006/relationships/chart" Target="../charts/chart81.xml"/><Relationship Id="rId86" Type="http://schemas.openxmlformats.org/officeDocument/2006/relationships/chart" Target="../charts/chart86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9" Type="http://schemas.openxmlformats.org/officeDocument/2006/relationships/chart" Target="../charts/chart39.xml"/><Relationship Id="rId109" Type="http://schemas.openxmlformats.org/officeDocument/2006/relationships/chart" Target="../charts/chart109.xml"/><Relationship Id="rId34" Type="http://schemas.openxmlformats.org/officeDocument/2006/relationships/chart" Target="../charts/chart34.xml"/><Relationship Id="rId50" Type="http://schemas.openxmlformats.org/officeDocument/2006/relationships/chart" Target="../charts/chart50.xml"/><Relationship Id="rId55" Type="http://schemas.openxmlformats.org/officeDocument/2006/relationships/chart" Target="../charts/chart55.xml"/><Relationship Id="rId76" Type="http://schemas.openxmlformats.org/officeDocument/2006/relationships/chart" Target="../charts/chart76.xml"/><Relationship Id="rId97" Type="http://schemas.openxmlformats.org/officeDocument/2006/relationships/chart" Target="../charts/chart97.xml"/><Relationship Id="rId104" Type="http://schemas.openxmlformats.org/officeDocument/2006/relationships/chart" Target="../charts/chart104.xml"/><Relationship Id="rId120" Type="http://schemas.openxmlformats.org/officeDocument/2006/relationships/chart" Target="../charts/chart120.xml"/><Relationship Id="rId7" Type="http://schemas.openxmlformats.org/officeDocument/2006/relationships/chart" Target="../charts/chart7.xml"/><Relationship Id="rId71" Type="http://schemas.openxmlformats.org/officeDocument/2006/relationships/chart" Target="../charts/chart71.xml"/><Relationship Id="rId92" Type="http://schemas.openxmlformats.org/officeDocument/2006/relationships/chart" Target="../charts/chart92.xml"/><Relationship Id="rId2" Type="http://schemas.openxmlformats.org/officeDocument/2006/relationships/chart" Target="../charts/chart2.xml"/><Relationship Id="rId29" Type="http://schemas.openxmlformats.org/officeDocument/2006/relationships/chart" Target="../charts/chart29.xml"/><Relationship Id="rId24" Type="http://schemas.openxmlformats.org/officeDocument/2006/relationships/chart" Target="../charts/chart24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66" Type="http://schemas.openxmlformats.org/officeDocument/2006/relationships/chart" Target="../charts/chart66.xml"/><Relationship Id="rId87" Type="http://schemas.openxmlformats.org/officeDocument/2006/relationships/chart" Target="../charts/chart87.xml"/><Relationship Id="rId110" Type="http://schemas.openxmlformats.org/officeDocument/2006/relationships/chart" Target="../charts/chart110.xml"/><Relationship Id="rId115" Type="http://schemas.openxmlformats.org/officeDocument/2006/relationships/chart" Target="../charts/chart115.xml"/><Relationship Id="rId61" Type="http://schemas.openxmlformats.org/officeDocument/2006/relationships/chart" Target="../charts/chart61.xml"/><Relationship Id="rId82" Type="http://schemas.openxmlformats.org/officeDocument/2006/relationships/chart" Target="../charts/chart82.xml"/><Relationship Id="rId19" Type="http://schemas.openxmlformats.org/officeDocument/2006/relationships/chart" Target="../charts/chart19.xml"/><Relationship Id="rId14" Type="http://schemas.openxmlformats.org/officeDocument/2006/relationships/chart" Target="../charts/chart14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56" Type="http://schemas.openxmlformats.org/officeDocument/2006/relationships/chart" Target="../charts/chart56.xml"/><Relationship Id="rId77" Type="http://schemas.openxmlformats.org/officeDocument/2006/relationships/chart" Target="../charts/chart77.xml"/><Relationship Id="rId100" Type="http://schemas.openxmlformats.org/officeDocument/2006/relationships/chart" Target="../charts/chart100.xml"/><Relationship Id="rId105" Type="http://schemas.openxmlformats.org/officeDocument/2006/relationships/chart" Target="../charts/chart105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72" Type="http://schemas.openxmlformats.org/officeDocument/2006/relationships/chart" Target="../charts/chart72.xml"/><Relationship Id="rId93" Type="http://schemas.openxmlformats.org/officeDocument/2006/relationships/chart" Target="../charts/chart93.xml"/><Relationship Id="rId98" Type="http://schemas.openxmlformats.org/officeDocument/2006/relationships/chart" Target="../charts/chart98.xml"/><Relationship Id="rId121" Type="http://schemas.openxmlformats.org/officeDocument/2006/relationships/chart" Target="../charts/chart121.xml"/><Relationship Id="rId3" Type="http://schemas.openxmlformats.org/officeDocument/2006/relationships/chart" Target="../charts/chart3.xml"/><Relationship Id="rId25" Type="http://schemas.openxmlformats.org/officeDocument/2006/relationships/chart" Target="../charts/chart25.xml"/><Relationship Id="rId46" Type="http://schemas.openxmlformats.org/officeDocument/2006/relationships/chart" Target="../charts/chart46.xml"/><Relationship Id="rId67" Type="http://schemas.openxmlformats.org/officeDocument/2006/relationships/chart" Target="../charts/chart67.xml"/><Relationship Id="rId116" Type="http://schemas.openxmlformats.org/officeDocument/2006/relationships/chart" Target="../charts/chart116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62" Type="http://schemas.openxmlformats.org/officeDocument/2006/relationships/chart" Target="../charts/chart62.xml"/><Relationship Id="rId83" Type="http://schemas.openxmlformats.org/officeDocument/2006/relationships/chart" Target="../charts/chart83.xml"/><Relationship Id="rId88" Type="http://schemas.openxmlformats.org/officeDocument/2006/relationships/chart" Target="../charts/chart88.xml"/><Relationship Id="rId111" Type="http://schemas.openxmlformats.org/officeDocument/2006/relationships/chart" Target="../charts/chart111.xml"/><Relationship Id="rId15" Type="http://schemas.openxmlformats.org/officeDocument/2006/relationships/chart" Target="../charts/chart15.xml"/><Relationship Id="rId36" Type="http://schemas.openxmlformats.org/officeDocument/2006/relationships/chart" Target="../charts/chart36.xml"/><Relationship Id="rId57" Type="http://schemas.openxmlformats.org/officeDocument/2006/relationships/chart" Target="../charts/chart57.xml"/><Relationship Id="rId106" Type="http://schemas.openxmlformats.org/officeDocument/2006/relationships/chart" Target="../charts/chart106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52" Type="http://schemas.openxmlformats.org/officeDocument/2006/relationships/chart" Target="../charts/chart52.xml"/><Relationship Id="rId73" Type="http://schemas.openxmlformats.org/officeDocument/2006/relationships/chart" Target="../charts/chart73.xml"/><Relationship Id="rId78" Type="http://schemas.openxmlformats.org/officeDocument/2006/relationships/chart" Target="../charts/chart78.xml"/><Relationship Id="rId94" Type="http://schemas.openxmlformats.org/officeDocument/2006/relationships/chart" Target="../charts/chart94.xml"/><Relationship Id="rId99" Type="http://schemas.openxmlformats.org/officeDocument/2006/relationships/chart" Target="../charts/chart99.xml"/><Relationship Id="rId101" Type="http://schemas.openxmlformats.org/officeDocument/2006/relationships/chart" Target="../charts/chart101.xml"/><Relationship Id="rId122" Type="http://schemas.openxmlformats.org/officeDocument/2006/relationships/chart" Target="../charts/chart1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6</xdr:col>
      <xdr:colOff>0</xdr:colOff>
      <xdr:row>19</xdr:row>
      <xdr:rowOff>295275</xdr:rowOff>
    </xdr:to>
    <xdr:graphicFrame macro="">
      <xdr:nvGraphicFramePr>
        <xdr:cNvPr id="49428654" name="Gráfico 5">
          <a:extLst>
            <a:ext uri="{FF2B5EF4-FFF2-40B4-BE49-F238E27FC236}">
              <a16:creationId xmlns:a16="http://schemas.microsoft.com/office/drawing/2014/main" id="{FC3A0BE6-44A3-4F02-A9F3-C3340497F3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</xdr:row>
      <xdr:rowOff>0</xdr:rowOff>
    </xdr:from>
    <xdr:to>
      <xdr:col>12</xdr:col>
      <xdr:colOff>0</xdr:colOff>
      <xdr:row>19</xdr:row>
      <xdr:rowOff>295275</xdr:rowOff>
    </xdr:to>
    <xdr:graphicFrame macro="">
      <xdr:nvGraphicFramePr>
        <xdr:cNvPr id="49428655" name="Gráfico 5">
          <a:extLst>
            <a:ext uri="{FF2B5EF4-FFF2-40B4-BE49-F238E27FC236}">
              <a16:creationId xmlns:a16="http://schemas.microsoft.com/office/drawing/2014/main" id="{5B6D8B06-090A-49DA-A6C8-29ADABADA2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6</xdr:col>
      <xdr:colOff>0</xdr:colOff>
      <xdr:row>36</xdr:row>
      <xdr:rowOff>295275</xdr:rowOff>
    </xdr:to>
    <xdr:graphicFrame macro="">
      <xdr:nvGraphicFramePr>
        <xdr:cNvPr id="49428656" name="Gráfico 5">
          <a:extLst>
            <a:ext uri="{FF2B5EF4-FFF2-40B4-BE49-F238E27FC236}">
              <a16:creationId xmlns:a16="http://schemas.microsoft.com/office/drawing/2014/main" id="{12F6F1CF-708C-4837-852F-5484AB79FB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1504950</xdr:colOff>
      <xdr:row>20</xdr:row>
      <xdr:rowOff>0</xdr:rowOff>
    </xdr:from>
    <xdr:to>
      <xdr:col>11</xdr:col>
      <xdr:colOff>1476375</xdr:colOff>
      <xdr:row>36</xdr:row>
      <xdr:rowOff>285750</xdr:rowOff>
    </xdr:to>
    <xdr:graphicFrame macro="">
      <xdr:nvGraphicFramePr>
        <xdr:cNvPr id="49428657" name="Gráfico 5">
          <a:extLst>
            <a:ext uri="{FF2B5EF4-FFF2-40B4-BE49-F238E27FC236}">
              <a16:creationId xmlns:a16="http://schemas.microsoft.com/office/drawing/2014/main" id="{18B27D2B-C18C-4D98-823D-34172FCC74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37</xdr:row>
      <xdr:rowOff>0</xdr:rowOff>
    </xdr:from>
    <xdr:to>
      <xdr:col>6</xdr:col>
      <xdr:colOff>0</xdr:colOff>
      <xdr:row>53</xdr:row>
      <xdr:rowOff>295275</xdr:rowOff>
    </xdr:to>
    <xdr:graphicFrame macro="">
      <xdr:nvGraphicFramePr>
        <xdr:cNvPr id="49428658" name="Gráfico 5">
          <a:extLst>
            <a:ext uri="{FF2B5EF4-FFF2-40B4-BE49-F238E27FC236}">
              <a16:creationId xmlns:a16="http://schemas.microsoft.com/office/drawing/2014/main" id="{B6C7596B-5054-4BA0-A261-0C7CA32BD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1504950</xdr:colOff>
      <xdr:row>37</xdr:row>
      <xdr:rowOff>0</xdr:rowOff>
    </xdr:from>
    <xdr:to>
      <xdr:col>11</xdr:col>
      <xdr:colOff>1476375</xdr:colOff>
      <xdr:row>53</xdr:row>
      <xdr:rowOff>295275</xdr:rowOff>
    </xdr:to>
    <xdr:graphicFrame macro="">
      <xdr:nvGraphicFramePr>
        <xdr:cNvPr id="49428659" name="Gráfico 5">
          <a:extLst>
            <a:ext uri="{FF2B5EF4-FFF2-40B4-BE49-F238E27FC236}">
              <a16:creationId xmlns:a16="http://schemas.microsoft.com/office/drawing/2014/main" id="{A8DCE3F3-E230-4EE2-8F1C-9B5189C627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54</xdr:row>
      <xdr:rowOff>0</xdr:rowOff>
    </xdr:from>
    <xdr:to>
      <xdr:col>6</xdr:col>
      <xdr:colOff>0</xdr:colOff>
      <xdr:row>70</xdr:row>
      <xdr:rowOff>295275</xdr:rowOff>
    </xdr:to>
    <xdr:graphicFrame macro="">
      <xdr:nvGraphicFramePr>
        <xdr:cNvPr id="49428660" name="Gráfico 7">
          <a:extLst>
            <a:ext uri="{FF2B5EF4-FFF2-40B4-BE49-F238E27FC236}">
              <a16:creationId xmlns:a16="http://schemas.microsoft.com/office/drawing/2014/main" id="{1E2B749D-ACCF-44EB-B474-6E92FECD93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0</xdr:colOff>
      <xdr:row>54</xdr:row>
      <xdr:rowOff>0</xdr:rowOff>
    </xdr:from>
    <xdr:to>
      <xdr:col>12</xdr:col>
      <xdr:colOff>0</xdr:colOff>
      <xdr:row>70</xdr:row>
      <xdr:rowOff>295275</xdr:rowOff>
    </xdr:to>
    <xdr:graphicFrame macro="">
      <xdr:nvGraphicFramePr>
        <xdr:cNvPr id="49428661" name="Gráfico 5">
          <a:extLst>
            <a:ext uri="{FF2B5EF4-FFF2-40B4-BE49-F238E27FC236}">
              <a16:creationId xmlns:a16="http://schemas.microsoft.com/office/drawing/2014/main" id="{E03A13A4-FD64-47D5-B642-1B09136585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71</xdr:row>
      <xdr:rowOff>0</xdr:rowOff>
    </xdr:from>
    <xdr:to>
      <xdr:col>6</xdr:col>
      <xdr:colOff>0</xdr:colOff>
      <xdr:row>87</xdr:row>
      <xdr:rowOff>295275</xdr:rowOff>
    </xdr:to>
    <xdr:graphicFrame macro="">
      <xdr:nvGraphicFramePr>
        <xdr:cNvPr id="49428662" name="Gráfico 9">
          <a:extLst>
            <a:ext uri="{FF2B5EF4-FFF2-40B4-BE49-F238E27FC236}">
              <a16:creationId xmlns:a16="http://schemas.microsoft.com/office/drawing/2014/main" id="{45BF90FE-6AB4-4972-8B1A-9865E74D47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0</xdr:colOff>
      <xdr:row>71</xdr:row>
      <xdr:rowOff>0</xdr:rowOff>
    </xdr:from>
    <xdr:to>
      <xdr:col>12</xdr:col>
      <xdr:colOff>0</xdr:colOff>
      <xdr:row>88</xdr:row>
      <xdr:rowOff>0</xdr:rowOff>
    </xdr:to>
    <xdr:graphicFrame macro="">
      <xdr:nvGraphicFramePr>
        <xdr:cNvPr id="49428663" name="Gráfico 5">
          <a:extLst>
            <a:ext uri="{FF2B5EF4-FFF2-40B4-BE49-F238E27FC236}">
              <a16:creationId xmlns:a16="http://schemas.microsoft.com/office/drawing/2014/main" id="{E4DB39C7-241B-42DF-A6F0-9395043EE2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88</xdr:row>
      <xdr:rowOff>0</xdr:rowOff>
    </xdr:from>
    <xdr:to>
      <xdr:col>6</xdr:col>
      <xdr:colOff>0</xdr:colOff>
      <xdr:row>104</xdr:row>
      <xdr:rowOff>295275</xdr:rowOff>
    </xdr:to>
    <xdr:graphicFrame macro="">
      <xdr:nvGraphicFramePr>
        <xdr:cNvPr id="49428664" name="Gráfico 5">
          <a:extLst>
            <a:ext uri="{FF2B5EF4-FFF2-40B4-BE49-F238E27FC236}">
              <a16:creationId xmlns:a16="http://schemas.microsoft.com/office/drawing/2014/main" id="{B7C1CEDA-61BC-49FA-B835-2A03960749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0</xdr:colOff>
      <xdr:row>88</xdr:row>
      <xdr:rowOff>0</xdr:rowOff>
    </xdr:from>
    <xdr:to>
      <xdr:col>12</xdr:col>
      <xdr:colOff>0</xdr:colOff>
      <xdr:row>104</xdr:row>
      <xdr:rowOff>295275</xdr:rowOff>
    </xdr:to>
    <xdr:graphicFrame macro="">
      <xdr:nvGraphicFramePr>
        <xdr:cNvPr id="49428665" name="Gráfico 5">
          <a:extLst>
            <a:ext uri="{FF2B5EF4-FFF2-40B4-BE49-F238E27FC236}">
              <a16:creationId xmlns:a16="http://schemas.microsoft.com/office/drawing/2014/main" id="{F5F83FD4-A1DB-441C-8565-0FF757785A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122</xdr:row>
      <xdr:rowOff>0</xdr:rowOff>
    </xdr:from>
    <xdr:to>
      <xdr:col>6</xdr:col>
      <xdr:colOff>0</xdr:colOff>
      <xdr:row>138</xdr:row>
      <xdr:rowOff>295275</xdr:rowOff>
    </xdr:to>
    <xdr:graphicFrame macro="">
      <xdr:nvGraphicFramePr>
        <xdr:cNvPr id="49428666" name="Gráfico 15">
          <a:extLst>
            <a:ext uri="{FF2B5EF4-FFF2-40B4-BE49-F238E27FC236}">
              <a16:creationId xmlns:a16="http://schemas.microsoft.com/office/drawing/2014/main" id="{0CBEA225-B19F-40BF-8A80-E3FBED461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0</xdr:colOff>
      <xdr:row>122</xdr:row>
      <xdr:rowOff>0</xdr:rowOff>
    </xdr:from>
    <xdr:to>
      <xdr:col>12</xdr:col>
      <xdr:colOff>0</xdr:colOff>
      <xdr:row>139</xdr:row>
      <xdr:rowOff>9525</xdr:rowOff>
    </xdr:to>
    <xdr:graphicFrame macro="">
      <xdr:nvGraphicFramePr>
        <xdr:cNvPr id="49428667" name="Gráfico 5">
          <a:extLst>
            <a:ext uri="{FF2B5EF4-FFF2-40B4-BE49-F238E27FC236}">
              <a16:creationId xmlns:a16="http://schemas.microsoft.com/office/drawing/2014/main" id="{FA75C60A-47AE-47A7-B28C-5161CBA599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6</xdr:col>
      <xdr:colOff>0</xdr:colOff>
      <xdr:row>155</xdr:row>
      <xdr:rowOff>295275</xdr:rowOff>
    </xdr:to>
    <xdr:graphicFrame macro="">
      <xdr:nvGraphicFramePr>
        <xdr:cNvPr id="49428668" name="Gráfico 5">
          <a:extLst>
            <a:ext uri="{FF2B5EF4-FFF2-40B4-BE49-F238E27FC236}">
              <a16:creationId xmlns:a16="http://schemas.microsoft.com/office/drawing/2014/main" id="{F9A3DB99-CCA0-4BB5-8745-0969F0733C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5</xdr:col>
      <xdr:colOff>1504950</xdr:colOff>
      <xdr:row>139</xdr:row>
      <xdr:rowOff>0</xdr:rowOff>
    </xdr:from>
    <xdr:to>
      <xdr:col>12</xdr:col>
      <xdr:colOff>9525</xdr:colOff>
      <xdr:row>155</xdr:row>
      <xdr:rowOff>295275</xdr:rowOff>
    </xdr:to>
    <xdr:graphicFrame macro="">
      <xdr:nvGraphicFramePr>
        <xdr:cNvPr id="49428669" name="Gráfico 5">
          <a:extLst>
            <a:ext uri="{FF2B5EF4-FFF2-40B4-BE49-F238E27FC236}">
              <a16:creationId xmlns:a16="http://schemas.microsoft.com/office/drawing/2014/main" id="{BCD2CBA1-E38D-49CE-83A1-BC608CE80B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156</xdr:row>
      <xdr:rowOff>0</xdr:rowOff>
    </xdr:from>
    <xdr:to>
      <xdr:col>6</xdr:col>
      <xdr:colOff>0</xdr:colOff>
      <xdr:row>172</xdr:row>
      <xdr:rowOff>295275</xdr:rowOff>
    </xdr:to>
    <xdr:graphicFrame macro="">
      <xdr:nvGraphicFramePr>
        <xdr:cNvPr id="49428670" name="Gráfico 19">
          <a:extLst>
            <a:ext uri="{FF2B5EF4-FFF2-40B4-BE49-F238E27FC236}">
              <a16:creationId xmlns:a16="http://schemas.microsoft.com/office/drawing/2014/main" id="{020037A2-B231-4390-9920-EA6AAEF78C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</xdr:col>
      <xdr:colOff>0</xdr:colOff>
      <xdr:row>156</xdr:row>
      <xdr:rowOff>0</xdr:rowOff>
    </xdr:from>
    <xdr:to>
      <xdr:col>12</xdr:col>
      <xdr:colOff>47625</xdr:colOff>
      <xdr:row>173</xdr:row>
      <xdr:rowOff>0</xdr:rowOff>
    </xdr:to>
    <xdr:graphicFrame macro="">
      <xdr:nvGraphicFramePr>
        <xdr:cNvPr id="49428671" name="Gráfico 5">
          <a:extLst>
            <a:ext uri="{FF2B5EF4-FFF2-40B4-BE49-F238E27FC236}">
              <a16:creationId xmlns:a16="http://schemas.microsoft.com/office/drawing/2014/main" id="{149C6B05-9D39-4C98-A2CD-D589CFA26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173</xdr:row>
      <xdr:rowOff>0</xdr:rowOff>
    </xdr:from>
    <xdr:to>
      <xdr:col>6</xdr:col>
      <xdr:colOff>0</xdr:colOff>
      <xdr:row>189</xdr:row>
      <xdr:rowOff>295275</xdr:rowOff>
    </xdr:to>
    <xdr:graphicFrame macro="">
      <xdr:nvGraphicFramePr>
        <xdr:cNvPr id="49428672" name="Gráfico 21">
          <a:extLst>
            <a:ext uri="{FF2B5EF4-FFF2-40B4-BE49-F238E27FC236}">
              <a16:creationId xmlns:a16="http://schemas.microsoft.com/office/drawing/2014/main" id="{334B2C46-FE8A-41F9-8037-03A36516C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</xdr:col>
      <xdr:colOff>1504950</xdr:colOff>
      <xdr:row>173</xdr:row>
      <xdr:rowOff>0</xdr:rowOff>
    </xdr:from>
    <xdr:to>
      <xdr:col>12</xdr:col>
      <xdr:colOff>9525</xdr:colOff>
      <xdr:row>190</xdr:row>
      <xdr:rowOff>0</xdr:rowOff>
    </xdr:to>
    <xdr:graphicFrame macro="">
      <xdr:nvGraphicFramePr>
        <xdr:cNvPr id="49428673" name="Gráfico 5">
          <a:extLst>
            <a:ext uri="{FF2B5EF4-FFF2-40B4-BE49-F238E27FC236}">
              <a16:creationId xmlns:a16="http://schemas.microsoft.com/office/drawing/2014/main" id="{CA53E5B2-A35A-42F3-84AD-9D7BA056D2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190</xdr:row>
      <xdr:rowOff>0</xdr:rowOff>
    </xdr:from>
    <xdr:to>
      <xdr:col>6</xdr:col>
      <xdr:colOff>0</xdr:colOff>
      <xdr:row>206</xdr:row>
      <xdr:rowOff>295275</xdr:rowOff>
    </xdr:to>
    <xdr:graphicFrame macro="">
      <xdr:nvGraphicFramePr>
        <xdr:cNvPr id="49428674" name="Gráfico 5">
          <a:extLst>
            <a:ext uri="{FF2B5EF4-FFF2-40B4-BE49-F238E27FC236}">
              <a16:creationId xmlns:a16="http://schemas.microsoft.com/office/drawing/2014/main" id="{7312C7A7-54DB-4B9D-8A3D-1BF113D45D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5</xdr:col>
      <xdr:colOff>1504950</xdr:colOff>
      <xdr:row>190</xdr:row>
      <xdr:rowOff>0</xdr:rowOff>
    </xdr:from>
    <xdr:to>
      <xdr:col>12</xdr:col>
      <xdr:colOff>9525</xdr:colOff>
      <xdr:row>207</xdr:row>
      <xdr:rowOff>9525</xdr:rowOff>
    </xdr:to>
    <xdr:graphicFrame macro="">
      <xdr:nvGraphicFramePr>
        <xdr:cNvPr id="49428675" name="Gráfico 5">
          <a:extLst>
            <a:ext uri="{FF2B5EF4-FFF2-40B4-BE49-F238E27FC236}">
              <a16:creationId xmlns:a16="http://schemas.microsoft.com/office/drawing/2014/main" id="{7E300C07-11A9-4D80-BEEF-AB4506E0D8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207</xdr:row>
      <xdr:rowOff>0</xdr:rowOff>
    </xdr:from>
    <xdr:to>
      <xdr:col>6</xdr:col>
      <xdr:colOff>0</xdr:colOff>
      <xdr:row>223</xdr:row>
      <xdr:rowOff>295275</xdr:rowOff>
    </xdr:to>
    <xdr:graphicFrame macro="">
      <xdr:nvGraphicFramePr>
        <xdr:cNvPr id="49428676" name="Gráfico 25">
          <a:extLst>
            <a:ext uri="{FF2B5EF4-FFF2-40B4-BE49-F238E27FC236}">
              <a16:creationId xmlns:a16="http://schemas.microsoft.com/office/drawing/2014/main" id="{AB01D653-2C90-4EB5-877B-1E1EF814BD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</xdr:col>
      <xdr:colOff>0</xdr:colOff>
      <xdr:row>207</xdr:row>
      <xdr:rowOff>0</xdr:rowOff>
    </xdr:from>
    <xdr:to>
      <xdr:col>12</xdr:col>
      <xdr:colOff>0</xdr:colOff>
      <xdr:row>224</xdr:row>
      <xdr:rowOff>0</xdr:rowOff>
    </xdr:to>
    <xdr:graphicFrame macro="">
      <xdr:nvGraphicFramePr>
        <xdr:cNvPr id="49428677" name="Gráfico 5">
          <a:extLst>
            <a:ext uri="{FF2B5EF4-FFF2-40B4-BE49-F238E27FC236}">
              <a16:creationId xmlns:a16="http://schemas.microsoft.com/office/drawing/2014/main" id="{3067DEDD-74F8-4E88-B459-BF400B8416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224</xdr:row>
      <xdr:rowOff>0</xdr:rowOff>
    </xdr:from>
    <xdr:to>
      <xdr:col>6</xdr:col>
      <xdr:colOff>0</xdr:colOff>
      <xdr:row>240</xdr:row>
      <xdr:rowOff>295275</xdr:rowOff>
    </xdr:to>
    <xdr:graphicFrame macro="">
      <xdr:nvGraphicFramePr>
        <xdr:cNvPr id="49428678" name="Gráfico 27">
          <a:extLst>
            <a:ext uri="{FF2B5EF4-FFF2-40B4-BE49-F238E27FC236}">
              <a16:creationId xmlns:a16="http://schemas.microsoft.com/office/drawing/2014/main" id="{C1A09ED1-CAD0-484F-AA26-E5022898CA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5</xdr:col>
      <xdr:colOff>1504950</xdr:colOff>
      <xdr:row>224</xdr:row>
      <xdr:rowOff>0</xdr:rowOff>
    </xdr:from>
    <xdr:to>
      <xdr:col>12</xdr:col>
      <xdr:colOff>9525</xdr:colOff>
      <xdr:row>240</xdr:row>
      <xdr:rowOff>295275</xdr:rowOff>
    </xdr:to>
    <xdr:graphicFrame macro="">
      <xdr:nvGraphicFramePr>
        <xdr:cNvPr id="49428679" name="Gráfico 5">
          <a:extLst>
            <a:ext uri="{FF2B5EF4-FFF2-40B4-BE49-F238E27FC236}">
              <a16:creationId xmlns:a16="http://schemas.microsoft.com/office/drawing/2014/main" id="{1324FA4D-30CD-481C-A570-F92A17B62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241</xdr:row>
      <xdr:rowOff>0</xdr:rowOff>
    </xdr:from>
    <xdr:to>
      <xdr:col>6</xdr:col>
      <xdr:colOff>0</xdr:colOff>
      <xdr:row>257</xdr:row>
      <xdr:rowOff>295275</xdr:rowOff>
    </xdr:to>
    <xdr:graphicFrame macro="">
      <xdr:nvGraphicFramePr>
        <xdr:cNvPr id="49428680" name="Gráfico 29">
          <a:extLst>
            <a:ext uri="{FF2B5EF4-FFF2-40B4-BE49-F238E27FC236}">
              <a16:creationId xmlns:a16="http://schemas.microsoft.com/office/drawing/2014/main" id="{6DAB9CE9-F44C-46EC-AFD8-EE6C179D4D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5</xdr:col>
      <xdr:colOff>1504950</xdr:colOff>
      <xdr:row>241</xdr:row>
      <xdr:rowOff>0</xdr:rowOff>
    </xdr:from>
    <xdr:to>
      <xdr:col>12</xdr:col>
      <xdr:colOff>9525</xdr:colOff>
      <xdr:row>258</xdr:row>
      <xdr:rowOff>9525</xdr:rowOff>
    </xdr:to>
    <xdr:graphicFrame macro="">
      <xdr:nvGraphicFramePr>
        <xdr:cNvPr id="49428681" name="Gráfico 5">
          <a:extLst>
            <a:ext uri="{FF2B5EF4-FFF2-40B4-BE49-F238E27FC236}">
              <a16:creationId xmlns:a16="http://schemas.microsoft.com/office/drawing/2014/main" id="{8EBE18A3-ED77-4133-A6BC-1DF509D08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258</xdr:row>
      <xdr:rowOff>0</xdr:rowOff>
    </xdr:from>
    <xdr:to>
      <xdr:col>6</xdr:col>
      <xdr:colOff>0</xdr:colOff>
      <xdr:row>274</xdr:row>
      <xdr:rowOff>295275</xdr:rowOff>
    </xdr:to>
    <xdr:graphicFrame macro="">
      <xdr:nvGraphicFramePr>
        <xdr:cNvPr id="49428682" name="Gráfico 31">
          <a:extLst>
            <a:ext uri="{FF2B5EF4-FFF2-40B4-BE49-F238E27FC236}">
              <a16:creationId xmlns:a16="http://schemas.microsoft.com/office/drawing/2014/main" id="{9783CF72-65DA-4794-B41F-1A631E5324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5</xdr:col>
      <xdr:colOff>1504950</xdr:colOff>
      <xdr:row>258</xdr:row>
      <xdr:rowOff>0</xdr:rowOff>
    </xdr:from>
    <xdr:to>
      <xdr:col>12</xdr:col>
      <xdr:colOff>9525</xdr:colOff>
      <xdr:row>275</xdr:row>
      <xdr:rowOff>57150</xdr:rowOff>
    </xdr:to>
    <xdr:graphicFrame macro="">
      <xdr:nvGraphicFramePr>
        <xdr:cNvPr id="49428683" name="Gráfico 5">
          <a:extLst>
            <a:ext uri="{FF2B5EF4-FFF2-40B4-BE49-F238E27FC236}">
              <a16:creationId xmlns:a16="http://schemas.microsoft.com/office/drawing/2014/main" id="{9A97157C-669E-4E77-BFCE-8957893EBC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275</xdr:row>
      <xdr:rowOff>0</xdr:rowOff>
    </xdr:from>
    <xdr:to>
      <xdr:col>6</xdr:col>
      <xdr:colOff>0</xdr:colOff>
      <xdr:row>291</xdr:row>
      <xdr:rowOff>295275</xdr:rowOff>
    </xdr:to>
    <xdr:graphicFrame macro="">
      <xdr:nvGraphicFramePr>
        <xdr:cNvPr id="49428684" name="Gráfico 33">
          <a:extLst>
            <a:ext uri="{FF2B5EF4-FFF2-40B4-BE49-F238E27FC236}">
              <a16:creationId xmlns:a16="http://schemas.microsoft.com/office/drawing/2014/main" id="{CB44C6C4-6EEA-49F1-9A9D-9A586E16BE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5</xdr:col>
      <xdr:colOff>1504950</xdr:colOff>
      <xdr:row>275</xdr:row>
      <xdr:rowOff>0</xdr:rowOff>
    </xdr:from>
    <xdr:to>
      <xdr:col>11</xdr:col>
      <xdr:colOff>1476375</xdr:colOff>
      <xdr:row>291</xdr:row>
      <xdr:rowOff>295275</xdr:rowOff>
    </xdr:to>
    <xdr:graphicFrame macro="">
      <xdr:nvGraphicFramePr>
        <xdr:cNvPr id="49428685" name="Gráfico 5">
          <a:extLst>
            <a:ext uri="{FF2B5EF4-FFF2-40B4-BE49-F238E27FC236}">
              <a16:creationId xmlns:a16="http://schemas.microsoft.com/office/drawing/2014/main" id="{238DF50E-5AA7-42D2-A9C6-49C01D562E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292</xdr:row>
      <xdr:rowOff>0</xdr:rowOff>
    </xdr:from>
    <xdr:to>
      <xdr:col>6</xdr:col>
      <xdr:colOff>0</xdr:colOff>
      <xdr:row>308</xdr:row>
      <xdr:rowOff>295275</xdr:rowOff>
    </xdr:to>
    <xdr:graphicFrame macro="">
      <xdr:nvGraphicFramePr>
        <xdr:cNvPr id="49428686" name="Gráfico 35">
          <a:extLst>
            <a:ext uri="{FF2B5EF4-FFF2-40B4-BE49-F238E27FC236}">
              <a16:creationId xmlns:a16="http://schemas.microsoft.com/office/drawing/2014/main" id="{B86F51E6-471A-446B-AECC-0DA0DA3A10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6</xdr:col>
      <xdr:colOff>0</xdr:colOff>
      <xdr:row>292</xdr:row>
      <xdr:rowOff>0</xdr:rowOff>
    </xdr:from>
    <xdr:to>
      <xdr:col>12</xdr:col>
      <xdr:colOff>0</xdr:colOff>
      <xdr:row>309</xdr:row>
      <xdr:rowOff>9525</xdr:rowOff>
    </xdr:to>
    <xdr:graphicFrame macro="">
      <xdr:nvGraphicFramePr>
        <xdr:cNvPr id="49428687" name="Gráfico 5">
          <a:extLst>
            <a:ext uri="{FF2B5EF4-FFF2-40B4-BE49-F238E27FC236}">
              <a16:creationId xmlns:a16="http://schemas.microsoft.com/office/drawing/2014/main" id="{8077D6F2-84D2-4551-A4F7-5A92471C75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309</xdr:row>
      <xdr:rowOff>7620</xdr:rowOff>
    </xdr:from>
    <xdr:to>
      <xdr:col>6</xdr:col>
      <xdr:colOff>0</xdr:colOff>
      <xdr:row>326</xdr:row>
      <xdr:rowOff>5715</xdr:rowOff>
    </xdr:to>
    <xdr:graphicFrame macro="">
      <xdr:nvGraphicFramePr>
        <xdr:cNvPr id="49428688" name="Gráfico 37">
          <a:extLst>
            <a:ext uri="{FF2B5EF4-FFF2-40B4-BE49-F238E27FC236}">
              <a16:creationId xmlns:a16="http://schemas.microsoft.com/office/drawing/2014/main" id="{75BF7B68-93DC-45DD-BADF-F8EFEE1BD0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6</xdr:col>
      <xdr:colOff>0</xdr:colOff>
      <xdr:row>309</xdr:row>
      <xdr:rowOff>0</xdr:rowOff>
    </xdr:from>
    <xdr:to>
      <xdr:col>12</xdr:col>
      <xdr:colOff>0</xdr:colOff>
      <xdr:row>325</xdr:row>
      <xdr:rowOff>295275</xdr:rowOff>
    </xdr:to>
    <xdr:graphicFrame macro="">
      <xdr:nvGraphicFramePr>
        <xdr:cNvPr id="49428689" name="Gráfico 5">
          <a:extLst>
            <a:ext uri="{FF2B5EF4-FFF2-40B4-BE49-F238E27FC236}">
              <a16:creationId xmlns:a16="http://schemas.microsoft.com/office/drawing/2014/main" id="{9FA82E31-DDA7-40D2-A821-C66ECEF5C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326</xdr:row>
      <xdr:rowOff>0</xdr:rowOff>
    </xdr:from>
    <xdr:to>
      <xdr:col>6</xdr:col>
      <xdr:colOff>0</xdr:colOff>
      <xdr:row>342</xdr:row>
      <xdr:rowOff>295275</xdr:rowOff>
    </xdr:to>
    <xdr:graphicFrame macro="">
      <xdr:nvGraphicFramePr>
        <xdr:cNvPr id="49428690" name="Gráfico 39">
          <a:extLst>
            <a:ext uri="{FF2B5EF4-FFF2-40B4-BE49-F238E27FC236}">
              <a16:creationId xmlns:a16="http://schemas.microsoft.com/office/drawing/2014/main" id="{5A8401E2-46B6-4323-AF45-225E3D39E7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6</xdr:col>
      <xdr:colOff>0</xdr:colOff>
      <xdr:row>326</xdr:row>
      <xdr:rowOff>0</xdr:rowOff>
    </xdr:from>
    <xdr:to>
      <xdr:col>12</xdr:col>
      <xdr:colOff>0</xdr:colOff>
      <xdr:row>343</xdr:row>
      <xdr:rowOff>0</xdr:rowOff>
    </xdr:to>
    <xdr:graphicFrame macro="">
      <xdr:nvGraphicFramePr>
        <xdr:cNvPr id="49428691" name="Gráfico 5">
          <a:extLst>
            <a:ext uri="{FF2B5EF4-FFF2-40B4-BE49-F238E27FC236}">
              <a16:creationId xmlns:a16="http://schemas.microsoft.com/office/drawing/2014/main" id="{2D4F2C72-A729-4918-BAC1-496C8BA07F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343</xdr:row>
      <xdr:rowOff>0</xdr:rowOff>
    </xdr:from>
    <xdr:to>
      <xdr:col>6</xdr:col>
      <xdr:colOff>0</xdr:colOff>
      <xdr:row>359</xdr:row>
      <xdr:rowOff>295275</xdr:rowOff>
    </xdr:to>
    <xdr:graphicFrame macro="">
      <xdr:nvGraphicFramePr>
        <xdr:cNvPr id="49428692" name="Gráfico 5">
          <a:extLst>
            <a:ext uri="{FF2B5EF4-FFF2-40B4-BE49-F238E27FC236}">
              <a16:creationId xmlns:a16="http://schemas.microsoft.com/office/drawing/2014/main" id="{3F22A8E2-1351-4421-AF86-E1DDC39B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6</xdr:col>
      <xdr:colOff>0</xdr:colOff>
      <xdr:row>343</xdr:row>
      <xdr:rowOff>0</xdr:rowOff>
    </xdr:from>
    <xdr:to>
      <xdr:col>12</xdr:col>
      <xdr:colOff>0</xdr:colOff>
      <xdr:row>360</xdr:row>
      <xdr:rowOff>9525</xdr:rowOff>
    </xdr:to>
    <xdr:graphicFrame macro="">
      <xdr:nvGraphicFramePr>
        <xdr:cNvPr id="49428693" name="Gráfico 5">
          <a:extLst>
            <a:ext uri="{FF2B5EF4-FFF2-40B4-BE49-F238E27FC236}">
              <a16:creationId xmlns:a16="http://schemas.microsoft.com/office/drawing/2014/main" id="{3A05A2AC-631E-447B-AD5A-85BF514F1A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0</xdr:colOff>
      <xdr:row>360</xdr:row>
      <xdr:rowOff>0</xdr:rowOff>
    </xdr:from>
    <xdr:to>
      <xdr:col>6</xdr:col>
      <xdr:colOff>0</xdr:colOff>
      <xdr:row>376</xdr:row>
      <xdr:rowOff>295275</xdr:rowOff>
    </xdr:to>
    <xdr:graphicFrame macro="">
      <xdr:nvGraphicFramePr>
        <xdr:cNvPr id="49428694" name="Gráfico 5">
          <a:extLst>
            <a:ext uri="{FF2B5EF4-FFF2-40B4-BE49-F238E27FC236}">
              <a16:creationId xmlns:a16="http://schemas.microsoft.com/office/drawing/2014/main" id="{1AC35A37-FCE1-4F96-8BB1-232B4D06B7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6</xdr:col>
      <xdr:colOff>0</xdr:colOff>
      <xdr:row>360</xdr:row>
      <xdr:rowOff>0</xdr:rowOff>
    </xdr:from>
    <xdr:to>
      <xdr:col>12</xdr:col>
      <xdr:colOff>47625</xdr:colOff>
      <xdr:row>376</xdr:row>
      <xdr:rowOff>295275</xdr:rowOff>
    </xdr:to>
    <xdr:graphicFrame macro="">
      <xdr:nvGraphicFramePr>
        <xdr:cNvPr id="49428695" name="Gráfico 5">
          <a:extLst>
            <a:ext uri="{FF2B5EF4-FFF2-40B4-BE49-F238E27FC236}">
              <a16:creationId xmlns:a16="http://schemas.microsoft.com/office/drawing/2014/main" id="{1A68DF45-2CED-417C-87A7-BB251344B6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0</xdr:colOff>
      <xdr:row>376</xdr:row>
      <xdr:rowOff>133350</xdr:rowOff>
    </xdr:from>
    <xdr:to>
      <xdr:col>6</xdr:col>
      <xdr:colOff>0</xdr:colOff>
      <xdr:row>393</xdr:row>
      <xdr:rowOff>133350</xdr:rowOff>
    </xdr:to>
    <xdr:graphicFrame macro="">
      <xdr:nvGraphicFramePr>
        <xdr:cNvPr id="49428696" name="Gráfico 5">
          <a:extLst>
            <a:ext uri="{FF2B5EF4-FFF2-40B4-BE49-F238E27FC236}">
              <a16:creationId xmlns:a16="http://schemas.microsoft.com/office/drawing/2014/main" id="{C0764E48-6DEF-40AD-86FB-9A5A67D966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5</xdr:col>
      <xdr:colOff>1504950</xdr:colOff>
      <xdr:row>377</xdr:row>
      <xdr:rowOff>0</xdr:rowOff>
    </xdr:from>
    <xdr:to>
      <xdr:col>12</xdr:col>
      <xdr:colOff>9525</xdr:colOff>
      <xdr:row>393</xdr:row>
      <xdr:rowOff>295275</xdr:rowOff>
    </xdr:to>
    <xdr:graphicFrame macro="">
      <xdr:nvGraphicFramePr>
        <xdr:cNvPr id="49428697" name="Gráfico 5">
          <a:extLst>
            <a:ext uri="{FF2B5EF4-FFF2-40B4-BE49-F238E27FC236}">
              <a16:creationId xmlns:a16="http://schemas.microsoft.com/office/drawing/2014/main" id="{2D7FF336-3F8A-4A99-8F17-24B9C1A4EF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394</xdr:row>
      <xdr:rowOff>0</xdr:rowOff>
    </xdr:from>
    <xdr:to>
      <xdr:col>6</xdr:col>
      <xdr:colOff>0</xdr:colOff>
      <xdr:row>410</xdr:row>
      <xdr:rowOff>295275</xdr:rowOff>
    </xdr:to>
    <xdr:graphicFrame macro="">
      <xdr:nvGraphicFramePr>
        <xdr:cNvPr id="49428698" name="Gráfico 5">
          <a:extLst>
            <a:ext uri="{FF2B5EF4-FFF2-40B4-BE49-F238E27FC236}">
              <a16:creationId xmlns:a16="http://schemas.microsoft.com/office/drawing/2014/main" id="{C0B5A009-28C8-4280-9F17-8B8A479A7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5</xdr:col>
      <xdr:colOff>1504950</xdr:colOff>
      <xdr:row>394</xdr:row>
      <xdr:rowOff>0</xdr:rowOff>
    </xdr:from>
    <xdr:to>
      <xdr:col>12</xdr:col>
      <xdr:colOff>9525</xdr:colOff>
      <xdr:row>411</xdr:row>
      <xdr:rowOff>0</xdr:rowOff>
    </xdr:to>
    <xdr:graphicFrame macro="">
      <xdr:nvGraphicFramePr>
        <xdr:cNvPr id="49428699" name="Gráfico 5">
          <a:extLst>
            <a:ext uri="{FF2B5EF4-FFF2-40B4-BE49-F238E27FC236}">
              <a16:creationId xmlns:a16="http://schemas.microsoft.com/office/drawing/2014/main" id="{A815E815-CB57-46B2-9461-0086503D9C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0</xdr:col>
      <xdr:colOff>0</xdr:colOff>
      <xdr:row>411</xdr:row>
      <xdr:rowOff>0</xdr:rowOff>
    </xdr:from>
    <xdr:to>
      <xdr:col>6</xdr:col>
      <xdr:colOff>0</xdr:colOff>
      <xdr:row>428</xdr:row>
      <xdr:rowOff>0</xdr:rowOff>
    </xdr:to>
    <xdr:graphicFrame macro="">
      <xdr:nvGraphicFramePr>
        <xdr:cNvPr id="49428700" name="Gráfico 5">
          <a:extLst>
            <a:ext uri="{FF2B5EF4-FFF2-40B4-BE49-F238E27FC236}">
              <a16:creationId xmlns:a16="http://schemas.microsoft.com/office/drawing/2014/main" id="{4D3CA216-DC64-4770-959C-10AF583701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6</xdr:col>
      <xdr:colOff>0</xdr:colOff>
      <xdr:row>411</xdr:row>
      <xdr:rowOff>0</xdr:rowOff>
    </xdr:from>
    <xdr:to>
      <xdr:col>12</xdr:col>
      <xdr:colOff>0</xdr:colOff>
      <xdr:row>428</xdr:row>
      <xdr:rowOff>9525</xdr:rowOff>
    </xdr:to>
    <xdr:graphicFrame macro="">
      <xdr:nvGraphicFramePr>
        <xdr:cNvPr id="49428701" name="Gráfico 5">
          <a:extLst>
            <a:ext uri="{FF2B5EF4-FFF2-40B4-BE49-F238E27FC236}">
              <a16:creationId xmlns:a16="http://schemas.microsoft.com/office/drawing/2014/main" id="{48AD46B6-6D06-47C9-A988-3F4547F361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0</xdr:col>
      <xdr:colOff>0</xdr:colOff>
      <xdr:row>428</xdr:row>
      <xdr:rowOff>0</xdr:rowOff>
    </xdr:from>
    <xdr:to>
      <xdr:col>6</xdr:col>
      <xdr:colOff>0</xdr:colOff>
      <xdr:row>444</xdr:row>
      <xdr:rowOff>295275</xdr:rowOff>
    </xdr:to>
    <xdr:graphicFrame macro="">
      <xdr:nvGraphicFramePr>
        <xdr:cNvPr id="49428702" name="Gráfico 5">
          <a:extLst>
            <a:ext uri="{FF2B5EF4-FFF2-40B4-BE49-F238E27FC236}">
              <a16:creationId xmlns:a16="http://schemas.microsoft.com/office/drawing/2014/main" id="{D7E28C06-1CE0-441D-9C1F-BAAC565CA8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6</xdr:col>
      <xdr:colOff>0</xdr:colOff>
      <xdr:row>428</xdr:row>
      <xdr:rowOff>0</xdr:rowOff>
    </xdr:from>
    <xdr:to>
      <xdr:col>12</xdr:col>
      <xdr:colOff>0</xdr:colOff>
      <xdr:row>444</xdr:row>
      <xdr:rowOff>295275</xdr:rowOff>
    </xdr:to>
    <xdr:graphicFrame macro="">
      <xdr:nvGraphicFramePr>
        <xdr:cNvPr id="49428703" name="Gráfico 5">
          <a:extLst>
            <a:ext uri="{FF2B5EF4-FFF2-40B4-BE49-F238E27FC236}">
              <a16:creationId xmlns:a16="http://schemas.microsoft.com/office/drawing/2014/main" id="{970D5BC5-4399-4183-9B0D-878FF55C33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9072</xdr:colOff>
      <xdr:row>444</xdr:row>
      <xdr:rowOff>136071</xdr:rowOff>
    </xdr:from>
    <xdr:to>
      <xdr:col>6</xdr:col>
      <xdr:colOff>9072</xdr:colOff>
      <xdr:row>461</xdr:row>
      <xdr:rowOff>128361</xdr:rowOff>
    </xdr:to>
    <xdr:graphicFrame macro="">
      <xdr:nvGraphicFramePr>
        <xdr:cNvPr id="49428704" name="Gráfico 5">
          <a:extLst>
            <a:ext uri="{FF2B5EF4-FFF2-40B4-BE49-F238E27FC236}">
              <a16:creationId xmlns:a16="http://schemas.microsoft.com/office/drawing/2014/main" id="{EF96C9C5-E11F-490B-8AB1-7A12EC5C31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6</xdr:col>
      <xdr:colOff>0</xdr:colOff>
      <xdr:row>445</xdr:row>
      <xdr:rowOff>0</xdr:rowOff>
    </xdr:from>
    <xdr:to>
      <xdr:col>12</xdr:col>
      <xdr:colOff>0</xdr:colOff>
      <xdr:row>461</xdr:row>
      <xdr:rowOff>295275</xdr:rowOff>
    </xdr:to>
    <xdr:graphicFrame macro="">
      <xdr:nvGraphicFramePr>
        <xdr:cNvPr id="49428705" name="Gráfico 5">
          <a:extLst>
            <a:ext uri="{FF2B5EF4-FFF2-40B4-BE49-F238E27FC236}">
              <a16:creationId xmlns:a16="http://schemas.microsoft.com/office/drawing/2014/main" id="{0EE0EB15-B1AF-4334-A3AB-6DFBC0B5DF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0</xdr:col>
      <xdr:colOff>0</xdr:colOff>
      <xdr:row>462</xdr:row>
      <xdr:rowOff>9525</xdr:rowOff>
    </xdr:from>
    <xdr:to>
      <xdr:col>6</xdr:col>
      <xdr:colOff>0</xdr:colOff>
      <xdr:row>479</xdr:row>
      <xdr:rowOff>0</xdr:rowOff>
    </xdr:to>
    <xdr:graphicFrame macro="">
      <xdr:nvGraphicFramePr>
        <xdr:cNvPr id="49428706" name="Gráfico 5">
          <a:extLst>
            <a:ext uri="{FF2B5EF4-FFF2-40B4-BE49-F238E27FC236}">
              <a16:creationId xmlns:a16="http://schemas.microsoft.com/office/drawing/2014/main" id="{4192CC27-38F6-4BDE-B335-C6B24B3B0D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6</xdr:col>
      <xdr:colOff>0</xdr:colOff>
      <xdr:row>462</xdr:row>
      <xdr:rowOff>0</xdr:rowOff>
    </xdr:from>
    <xdr:to>
      <xdr:col>12</xdr:col>
      <xdr:colOff>0</xdr:colOff>
      <xdr:row>479</xdr:row>
      <xdr:rowOff>9525</xdr:rowOff>
    </xdr:to>
    <xdr:graphicFrame macro="">
      <xdr:nvGraphicFramePr>
        <xdr:cNvPr id="49428707" name="Gráfico 5">
          <a:extLst>
            <a:ext uri="{FF2B5EF4-FFF2-40B4-BE49-F238E27FC236}">
              <a16:creationId xmlns:a16="http://schemas.microsoft.com/office/drawing/2014/main" id="{8E4E385A-3D3A-47FA-AD3F-1F7DB2BB01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0</xdr:col>
      <xdr:colOff>0</xdr:colOff>
      <xdr:row>479</xdr:row>
      <xdr:rowOff>9525</xdr:rowOff>
    </xdr:from>
    <xdr:to>
      <xdr:col>6</xdr:col>
      <xdr:colOff>0</xdr:colOff>
      <xdr:row>496</xdr:row>
      <xdr:rowOff>0</xdr:rowOff>
    </xdr:to>
    <xdr:graphicFrame macro="">
      <xdr:nvGraphicFramePr>
        <xdr:cNvPr id="49428708" name="Gráfico 5">
          <a:extLst>
            <a:ext uri="{FF2B5EF4-FFF2-40B4-BE49-F238E27FC236}">
              <a16:creationId xmlns:a16="http://schemas.microsoft.com/office/drawing/2014/main" id="{028D7667-F92E-4B0F-B603-B61883A812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6</xdr:col>
      <xdr:colOff>0</xdr:colOff>
      <xdr:row>479</xdr:row>
      <xdr:rowOff>0</xdr:rowOff>
    </xdr:from>
    <xdr:to>
      <xdr:col>12</xdr:col>
      <xdr:colOff>0</xdr:colOff>
      <xdr:row>496</xdr:row>
      <xdr:rowOff>9525</xdr:rowOff>
    </xdr:to>
    <xdr:graphicFrame macro="">
      <xdr:nvGraphicFramePr>
        <xdr:cNvPr id="49428709" name="Gráfico 5">
          <a:extLst>
            <a:ext uri="{FF2B5EF4-FFF2-40B4-BE49-F238E27FC236}">
              <a16:creationId xmlns:a16="http://schemas.microsoft.com/office/drawing/2014/main" id="{29C7F0FA-B468-44BE-B547-F091F74898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0</xdr:colOff>
      <xdr:row>496</xdr:row>
      <xdr:rowOff>9525</xdr:rowOff>
    </xdr:from>
    <xdr:to>
      <xdr:col>6</xdr:col>
      <xdr:colOff>0</xdr:colOff>
      <xdr:row>513</xdr:row>
      <xdr:rowOff>0</xdr:rowOff>
    </xdr:to>
    <xdr:graphicFrame macro="">
      <xdr:nvGraphicFramePr>
        <xdr:cNvPr id="49428710" name="Gráfico 5">
          <a:extLst>
            <a:ext uri="{FF2B5EF4-FFF2-40B4-BE49-F238E27FC236}">
              <a16:creationId xmlns:a16="http://schemas.microsoft.com/office/drawing/2014/main" id="{F6AA2B65-07B5-465F-A5A4-6BEE0E5129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6</xdr:col>
      <xdr:colOff>0</xdr:colOff>
      <xdr:row>496</xdr:row>
      <xdr:rowOff>0</xdr:rowOff>
    </xdr:from>
    <xdr:to>
      <xdr:col>12</xdr:col>
      <xdr:colOff>0</xdr:colOff>
      <xdr:row>512</xdr:row>
      <xdr:rowOff>295275</xdr:rowOff>
    </xdr:to>
    <xdr:graphicFrame macro="">
      <xdr:nvGraphicFramePr>
        <xdr:cNvPr id="49428711" name="Gráfico 5">
          <a:extLst>
            <a:ext uri="{FF2B5EF4-FFF2-40B4-BE49-F238E27FC236}">
              <a16:creationId xmlns:a16="http://schemas.microsoft.com/office/drawing/2014/main" id="{5737EF99-4533-4227-9467-F924170E23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0</xdr:col>
      <xdr:colOff>0</xdr:colOff>
      <xdr:row>513</xdr:row>
      <xdr:rowOff>9525</xdr:rowOff>
    </xdr:from>
    <xdr:to>
      <xdr:col>6</xdr:col>
      <xdr:colOff>0</xdr:colOff>
      <xdr:row>530</xdr:row>
      <xdr:rowOff>0</xdr:rowOff>
    </xdr:to>
    <xdr:graphicFrame macro="">
      <xdr:nvGraphicFramePr>
        <xdr:cNvPr id="49428712" name="Gráfico 5">
          <a:extLst>
            <a:ext uri="{FF2B5EF4-FFF2-40B4-BE49-F238E27FC236}">
              <a16:creationId xmlns:a16="http://schemas.microsoft.com/office/drawing/2014/main" id="{DE5407BD-FB72-4B1D-9F71-D8FF3D6FCE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5</xdr:col>
      <xdr:colOff>1504950</xdr:colOff>
      <xdr:row>513</xdr:row>
      <xdr:rowOff>0</xdr:rowOff>
    </xdr:from>
    <xdr:to>
      <xdr:col>11</xdr:col>
      <xdr:colOff>1476375</xdr:colOff>
      <xdr:row>530</xdr:row>
      <xdr:rowOff>19050</xdr:rowOff>
    </xdr:to>
    <xdr:graphicFrame macro="">
      <xdr:nvGraphicFramePr>
        <xdr:cNvPr id="49428713" name="Gráfico 5">
          <a:extLst>
            <a:ext uri="{FF2B5EF4-FFF2-40B4-BE49-F238E27FC236}">
              <a16:creationId xmlns:a16="http://schemas.microsoft.com/office/drawing/2014/main" id="{6BD850DF-A083-48E7-9293-66A2DD667B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0</xdr:col>
      <xdr:colOff>0</xdr:colOff>
      <xdr:row>530</xdr:row>
      <xdr:rowOff>9525</xdr:rowOff>
    </xdr:from>
    <xdr:to>
      <xdr:col>6</xdr:col>
      <xdr:colOff>0</xdr:colOff>
      <xdr:row>547</xdr:row>
      <xdr:rowOff>0</xdr:rowOff>
    </xdr:to>
    <xdr:graphicFrame macro="">
      <xdr:nvGraphicFramePr>
        <xdr:cNvPr id="49428714" name="Gráfico 5">
          <a:extLst>
            <a:ext uri="{FF2B5EF4-FFF2-40B4-BE49-F238E27FC236}">
              <a16:creationId xmlns:a16="http://schemas.microsoft.com/office/drawing/2014/main" id="{8F61EF66-A6AD-4DB4-8AE3-4A31DF2017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5</xdr:col>
      <xdr:colOff>1504950</xdr:colOff>
      <xdr:row>530</xdr:row>
      <xdr:rowOff>0</xdr:rowOff>
    </xdr:from>
    <xdr:to>
      <xdr:col>12</xdr:col>
      <xdr:colOff>9525</xdr:colOff>
      <xdr:row>547</xdr:row>
      <xdr:rowOff>9525</xdr:rowOff>
    </xdr:to>
    <xdr:graphicFrame macro="">
      <xdr:nvGraphicFramePr>
        <xdr:cNvPr id="49428715" name="Gráfico 5">
          <a:extLst>
            <a:ext uri="{FF2B5EF4-FFF2-40B4-BE49-F238E27FC236}">
              <a16:creationId xmlns:a16="http://schemas.microsoft.com/office/drawing/2014/main" id="{22D2DF03-532B-4FB7-B88A-9B90C5B233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0</xdr:col>
      <xdr:colOff>0</xdr:colOff>
      <xdr:row>547</xdr:row>
      <xdr:rowOff>0</xdr:rowOff>
    </xdr:from>
    <xdr:to>
      <xdr:col>6</xdr:col>
      <xdr:colOff>0</xdr:colOff>
      <xdr:row>563</xdr:row>
      <xdr:rowOff>171450</xdr:rowOff>
    </xdr:to>
    <xdr:graphicFrame macro="">
      <xdr:nvGraphicFramePr>
        <xdr:cNvPr id="49428716" name="Gráfico 5">
          <a:extLst>
            <a:ext uri="{FF2B5EF4-FFF2-40B4-BE49-F238E27FC236}">
              <a16:creationId xmlns:a16="http://schemas.microsoft.com/office/drawing/2014/main" id="{DF5F9DAB-AB2E-442B-A6D1-1DE6A110DE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5</xdr:col>
      <xdr:colOff>1504950</xdr:colOff>
      <xdr:row>547</xdr:row>
      <xdr:rowOff>0</xdr:rowOff>
    </xdr:from>
    <xdr:to>
      <xdr:col>12</xdr:col>
      <xdr:colOff>9525</xdr:colOff>
      <xdr:row>564</xdr:row>
      <xdr:rowOff>0</xdr:rowOff>
    </xdr:to>
    <xdr:graphicFrame macro="">
      <xdr:nvGraphicFramePr>
        <xdr:cNvPr id="49428717" name="Gráfico 5">
          <a:extLst>
            <a:ext uri="{FF2B5EF4-FFF2-40B4-BE49-F238E27FC236}">
              <a16:creationId xmlns:a16="http://schemas.microsoft.com/office/drawing/2014/main" id="{95C9F2D6-9354-4C47-A430-ACBAF62D3E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0</xdr:col>
      <xdr:colOff>0</xdr:colOff>
      <xdr:row>564</xdr:row>
      <xdr:rowOff>9525</xdr:rowOff>
    </xdr:from>
    <xdr:to>
      <xdr:col>6</xdr:col>
      <xdr:colOff>0</xdr:colOff>
      <xdr:row>581</xdr:row>
      <xdr:rowOff>0</xdr:rowOff>
    </xdr:to>
    <xdr:graphicFrame macro="">
      <xdr:nvGraphicFramePr>
        <xdr:cNvPr id="49428718" name="Gráfico 5">
          <a:extLst>
            <a:ext uri="{FF2B5EF4-FFF2-40B4-BE49-F238E27FC236}">
              <a16:creationId xmlns:a16="http://schemas.microsoft.com/office/drawing/2014/main" id="{AEFC0E27-6D4E-48EB-BF24-5FA693D29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6</xdr:col>
      <xdr:colOff>0</xdr:colOff>
      <xdr:row>564</xdr:row>
      <xdr:rowOff>0</xdr:rowOff>
    </xdr:from>
    <xdr:to>
      <xdr:col>12</xdr:col>
      <xdr:colOff>0</xdr:colOff>
      <xdr:row>581</xdr:row>
      <xdr:rowOff>9525</xdr:rowOff>
    </xdr:to>
    <xdr:graphicFrame macro="">
      <xdr:nvGraphicFramePr>
        <xdr:cNvPr id="49428719" name="Gráfico 5">
          <a:extLst>
            <a:ext uri="{FF2B5EF4-FFF2-40B4-BE49-F238E27FC236}">
              <a16:creationId xmlns:a16="http://schemas.microsoft.com/office/drawing/2014/main" id="{547AC604-E130-4BAE-80BE-F4FA4D2670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0</xdr:col>
      <xdr:colOff>0</xdr:colOff>
      <xdr:row>581</xdr:row>
      <xdr:rowOff>9525</xdr:rowOff>
    </xdr:from>
    <xdr:to>
      <xdr:col>6</xdr:col>
      <xdr:colOff>0</xdr:colOff>
      <xdr:row>598</xdr:row>
      <xdr:rowOff>0</xdr:rowOff>
    </xdr:to>
    <xdr:graphicFrame macro="">
      <xdr:nvGraphicFramePr>
        <xdr:cNvPr id="49428720" name="Gráfico 5">
          <a:extLst>
            <a:ext uri="{FF2B5EF4-FFF2-40B4-BE49-F238E27FC236}">
              <a16:creationId xmlns:a16="http://schemas.microsoft.com/office/drawing/2014/main" id="{6F8B6033-E977-463E-A5FA-AA7A4BCCB7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6</xdr:col>
      <xdr:colOff>0</xdr:colOff>
      <xdr:row>581</xdr:row>
      <xdr:rowOff>0</xdr:rowOff>
    </xdr:from>
    <xdr:to>
      <xdr:col>12</xdr:col>
      <xdr:colOff>0</xdr:colOff>
      <xdr:row>598</xdr:row>
      <xdr:rowOff>0</xdr:rowOff>
    </xdr:to>
    <xdr:graphicFrame macro="">
      <xdr:nvGraphicFramePr>
        <xdr:cNvPr id="49428721" name="Gráfico 5">
          <a:extLst>
            <a:ext uri="{FF2B5EF4-FFF2-40B4-BE49-F238E27FC236}">
              <a16:creationId xmlns:a16="http://schemas.microsoft.com/office/drawing/2014/main" id="{C1058D3A-65A3-44AA-BCF5-6074B933A4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0</xdr:colOff>
      <xdr:row>598</xdr:row>
      <xdr:rowOff>9525</xdr:rowOff>
    </xdr:from>
    <xdr:to>
      <xdr:col>6</xdr:col>
      <xdr:colOff>0</xdr:colOff>
      <xdr:row>615</xdr:row>
      <xdr:rowOff>0</xdr:rowOff>
    </xdr:to>
    <xdr:graphicFrame macro="">
      <xdr:nvGraphicFramePr>
        <xdr:cNvPr id="49428722" name="Gráfico 5">
          <a:extLst>
            <a:ext uri="{FF2B5EF4-FFF2-40B4-BE49-F238E27FC236}">
              <a16:creationId xmlns:a16="http://schemas.microsoft.com/office/drawing/2014/main" id="{899798F3-5281-4795-ACF8-AE722334FB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5</xdr:col>
      <xdr:colOff>733425</xdr:colOff>
      <xdr:row>598</xdr:row>
      <xdr:rowOff>9525</xdr:rowOff>
    </xdr:from>
    <xdr:to>
      <xdr:col>11</xdr:col>
      <xdr:colOff>733425</xdr:colOff>
      <xdr:row>615</xdr:row>
      <xdr:rowOff>9525</xdr:rowOff>
    </xdr:to>
    <xdr:graphicFrame macro="">
      <xdr:nvGraphicFramePr>
        <xdr:cNvPr id="49428723" name="Gráfico 5">
          <a:extLst>
            <a:ext uri="{FF2B5EF4-FFF2-40B4-BE49-F238E27FC236}">
              <a16:creationId xmlns:a16="http://schemas.microsoft.com/office/drawing/2014/main" id="{1169FF0B-CAFA-4C07-A01E-0CB1615466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0</xdr:col>
      <xdr:colOff>0</xdr:colOff>
      <xdr:row>615</xdr:row>
      <xdr:rowOff>9525</xdr:rowOff>
    </xdr:from>
    <xdr:to>
      <xdr:col>6</xdr:col>
      <xdr:colOff>0</xdr:colOff>
      <xdr:row>632</xdr:row>
      <xdr:rowOff>0</xdr:rowOff>
    </xdr:to>
    <xdr:graphicFrame macro="">
      <xdr:nvGraphicFramePr>
        <xdr:cNvPr id="49428724" name="Gráfico 5">
          <a:extLst>
            <a:ext uri="{FF2B5EF4-FFF2-40B4-BE49-F238E27FC236}">
              <a16:creationId xmlns:a16="http://schemas.microsoft.com/office/drawing/2014/main" id="{12B1048F-1A5D-4846-9D45-BE9AA5ACF1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5</xdr:col>
      <xdr:colOff>1504950</xdr:colOff>
      <xdr:row>615</xdr:row>
      <xdr:rowOff>0</xdr:rowOff>
    </xdr:from>
    <xdr:to>
      <xdr:col>12</xdr:col>
      <xdr:colOff>9525</xdr:colOff>
      <xdr:row>631</xdr:row>
      <xdr:rowOff>295275</xdr:rowOff>
    </xdr:to>
    <xdr:graphicFrame macro="">
      <xdr:nvGraphicFramePr>
        <xdr:cNvPr id="49428725" name="Gráfico 5">
          <a:extLst>
            <a:ext uri="{FF2B5EF4-FFF2-40B4-BE49-F238E27FC236}">
              <a16:creationId xmlns:a16="http://schemas.microsoft.com/office/drawing/2014/main" id="{436B67D0-C6BB-4EC9-BC34-EBB0207FE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0</xdr:col>
      <xdr:colOff>0</xdr:colOff>
      <xdr:row>632</xdr:row>
      <xdr:rowOff>9525</xdr:rowOff>
    </xdr:from>
    <xdr:to>
      <xdr:col>6</xdr:col>
      <xdr:colOff>0</xdr:colOff>
      <xdr:row>649</xdr:row>
      <xdr:rowOff>0</xdr:rowOff>
    </xdr:to>
    <xdr:graphicFrame macro="">
      <xdr:nvGraphicFramePr>
        <xdr:cNvPr id="49428726" name="Gráfico 5">
          <a:extLst>
            <a:ext uri="{FF2B5EF4-FFF2-40B4-BE49-F238E27FC236}">
              <a16:creationId xmlns:a16="http://schemas.microsoft.com/office/drawing/2014/main" id="{6DB15F38-3C2F-4CED-A27E-F4A01D0150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6</xdr:col>
      <xdr:colOff>0</xdr:colOff>
      <xdr:row>632</xdr:row>
      <xdr:rowOff>0</xdr:rowOff>
    </xdr:from>
    <xdr:to>
      <xdr:col>12</xdr:col>
      <xdr:colOff>0</xdr:colOff>
      <xdr:row>648</xdr:row>
      <xdr:rowOff>295275</xdr:rowOff>
    </xdr:to>
    <xdr:graphicFrame macro="">
      <xdr:nvGraphicFramePr>
        <xdr:cNvPr id="49428727" name="Gráfico 5">
          <a:extLst>
            <a:ext uri="{FF2B5EF4-FFF2-40B4-BE49-F238E27FC236}">
              <a16:creationId xmlns:a16="http://schemas.microsoft.com/office/drawing/2014/main" id="{E2009873-4723-471E-B6EE-5A88114614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12</xdr:col>
      <xdr:colOff>47625</xdr:colOff>
      <xdr:row>138</xdr:row>
      <xdr:rowOff>295275</xdr:rowOff>
    </xdr:from>
    <xdr:to>
      <xdr:col>18</xdr:col>
      <xdr:colOff>9525</xdr:colOff>
      <xdr:row>155</xdr:row>
      <xdr:rowOff>295275</xdr:rowOff>
    </xdr:to>
    <xdr:graphicFrame macro="">
      <xdr:nvGraphicFramePr>
        <xdr:cNvPr id="49428728" name="Gráfico 5">
          <a:extLst>
            <a:ext uri="{FF2B5EF4-FFF2-40B4-BE49-F238E27FC236}">
              <a16:creationId xmlns:a16="http://schemas.microsoft.com/office/drawing/2014/main" id="{5061CCB2-4C35-41B6-A257-E56BF22540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12</xdr:col>
      <xdr:colOff>9525</xdr:colOff>
      <xdr:row>445</xdr:row>
      <xdr:rowOff>0</xdr:rowOff>
    </xdr:from>
    <xdr:to>
      <xdr:col>18</xdr:col>
      <xdr:colOff>9525</xdr:colOff>
      <xdr:row>461</xdr:row>
      <xdr:rowOff>295275</xdr:rowOff>
    </xdr:to>
    <xdr:graphicFrame macro="">
      <xdr:nvGraphicFramePr>
        <xdr:cNvPr id="49428729" name="Gráfico 5">
          <a:extLst>
            <a:ext uri="{FF2B5EF4-FFF2-40B4-BE49-F238E27FC236}">
              <a16:creationId xmlns:a16="http://schemas.microsoft.com/office/drawing/2014/main" id="{04F5C4F1-CCF5-439B-8F6E-8C10E7EB8B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12</xdr:col>
      <xdr:colOff>9525</xdr:colOff>
      <xdr:row>87</xdr:row>
      <xdr:rowOff>238125</xdr:rowOff>
    </xdr:from>
    <xdr:to>
      <xdr:col>18</xdr:col>
      <xdr:colOff>0</xdr:colOff>
      <xdr:row>104</xdr:row>
      <xdr:rowOff>257175</xdr:rowOff>
    </xdr:to>
    <xdr:graphicFrame macro="">
      <xdr:nvGraphicFramePr>
        <xdr:cNvPr id="49428730" name="Gráfico 5">
          <a:extLst>
            <a:ext uri="{FF2B5EF4-FFF2-40B4-BE49-F238E27FC236}">
              <a16:creationId xmlns:a16="http://schemas.microsoft.com/office/drawing/2014/main" id="{7E26C926-38F1-41E3-8690-664ADB4325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12</xdr:col>
      <xdr:colOff>0</xdr:colOff>
      <xdr:row>190</xdr:row>
      <xdr:rowOff>0</xdr:rowOff>
    </xdr:from>
    <xdr:to>
      <xdr:col>18</xdr:col>
      <xdr:colOff>0</xdr:colOff>
      <xdr:row>207</xdr:row>
      <xdr:rowOff>9525</xdr:rowOff>
    </xdr:to>
    <xdr:graphicFrame macro="">
      <xdr:nvGraphicFramePr>
        <xdr:cNvPr id="49428731" name="Gráfico 5">
          <a:extLst>
            <a:ext uri="{FF2B5EF4-FFF2-40B4-BE49-F238E27FC236}">
              <a16:creationId xmlns:a16="http://schemas.microsoft.com/office/drawing/2014/main" id="{EA2C1476-3F01-420A-B20A-3DBA281224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12</xdr:col>
      <xdr:colOff>9525</xdr:colOff>
      <xdr:row>342</xdr:row>
      <xdr:rowOff>133350</xdr:rowOff>
    </xdr:from>
    <xdr:to>
      <xdr:col>18</xdr:col>
      <xdr:colOff>19050</xdr:colOff>
      <xdr:row>359</xdr:row>
      <xdr:rowOff>142875</xdr:rowOff>
    </xdr:to>
    <xdr:graphicFrame macro="">
      <xdr:nvGraphicFramePr>
        <xdr:cNvPr id="49428732" name="Gráfico 5">
          <a:extLst>
            <a:ext uri="{FF2B5EF4-FFF2-40B4-BE49-F238E27FC236}">
              <a16:creationId xmlns:a16="http://schemas.microsoft.com/office/drawing/2014/main" id="{7615F93D-30EA-4438-8F04-1ADB628F47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12</xdr:col>
      <xdr:colOff>0</xdr:colOff>
      <xdr:row>478</xdr:row>
      <xdr:rowOff>295275</xdr:rowOff>
    </xdr:from>
    <xdr:to>
      <xdr:col>18</xdr:col>
      <xdr:colOff>47625</xdr:colOff>
      <xdr:row>496</xdr:row>
      <xdr:rowOff>19050</xdr:rowOff>
    </xdr:to>
    <xdr:graphicFrame macro="">
      <xdr:nvGraphicFramePr>
        <xdr:cNvPr id="49428733" name="Gráfico 5">
          <a:extLst>
            <a:ext uri="{FF2B5EF4-FFF2-40B4-BE49-F238E27FC236}">
              <a16:creationId xmlns:a16="http://schemas.microsoft.com/office/drawing/2014/main" id="{5457B6B7-8006-459C-92FB-8B08A8847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0</xdr:colOff>
      <xdr:row>649</xdr:row>
      <xdr:rowOff>9525</xdr:rowOff>
    </xdr:from>
    <xdr:to>
      <xdr:col>6</xdr:col>
      <xdr:colOff>0</xdr:colOff>
      <xdr:row>666</xdr:row>
      <xdr:rowOff>0</xdr:rowOff>
    </xdr:to>
    <xdr:graphicFrame macro="">
      <xdr:nvGraphicFramePr>
        <xdr:cNvPr id="49428734" name="Gráfico 5">
          <a:extLst>
            <a:ext uri="{FF2B5EF4-FFF2-40B4-BE49-F238E27FC236}">
              <a16:creationId xmlns:a16="http://schemas.microsoft.com/office/drawing/2014/main" id="{329B52E9-FEEF-44FD-8725-3AE547F97C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6</xdr:col>
      <xdr:colOff>0</xdr:colOff>
      <xdr:row>649</xdr:row>
      <xdr:rowOff>0</xdr:rowOff>
    </xdr:from>
    <xdr:to>
      <xdr:col>12</xdr:col>
      <xdr:colOff>0</xdr:colOff>
      <xdr:row>665</xdr:row>
      <xdr:rowOff>295275</xdr:rowOff>
    </xdr:to>
    <xdr:graphicFrame macro="">
      <xdr:nvGraphicFramePr>
        <xdr:cNvPr id="49428735" name="Gráfico 5">
          <a:extLst>
            <a:ext uri="{FF2B5EF4-FFF2-40B4-BE49-F238E27FC236}">
              <a16:creationId xmlns:a16="http://schemas.microsoft.com/office/drawing/2014/main" id="{0658513F-A4AD-47A7-8A14-4EA408BA62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0</xdr:col>
      <xdr:colOff>0</xdr:colOff>
      <xdr:row>666</xdr:row>
      <xdr:rowOff>9525</xdr:rowOff>
    </xdr:from>
    <xdr:to>
      <xdr:col>6</xdr:col>
      <xdr:colOff>0</xdr:colOff>
      <xdr:row>683</xdr:row>
      <xdr:rowOff>0</xdr:rowOff>
    </xdr:to>
    <xdr:graphicFrame macro="">
      <xdr:nvGraphicFramePr>
        <xdr:cNvPr id="49428736" name="Gráfico 5">
          <a:extLst>
            <a:ext uri="{FF2B5EF4-FFF2-40B4-BE49-F238E27FC236}">
              <a16:creationId xmlns:a16="http://schemas.microsoft.com/office/drawing/2014/main" id="{DCC1CD56-9C81-474F-9F3B-2C1343712C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6</xdr:col>
      <xdr:colOff>0</xdr:colOff>
      <xdr:row>666</xdr:row>
      <xdr:rowOff>0</xdr:rowOff>
    </xdr:from>
    <xdr:to>
      <xdr:col>12</xdr:col>
      <xdr:colOff>0</xdr:colOff>
      <xdr:row>682</xdr:row>
      <xdr:rowOff>295275</xdr:rowOff>
    </xdr:to>
    <xdr:graphicFrame macro="">
      <xdr:nvGraphicFramePr>
        <xdr:cNvPr id="49428737" name="Gráfico 5">
          <a:extLst>
            <a:ext uri="{FF2B5EF4-FFF2-40B4-BE49-F238E27FC236}">
              <a16:creationId xmlns:a16="http://schemas.microsoft.com/office/drawing/2014/main" id="{365CA3C5-5B83-45DD-B645-770F626A9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0</xdr:col>
      <xdr:colOff>0</xdr:colOff>
      <xdr:row>683</xdr:row>
      <xdr:rowOff>9525</xdr:rowOff>
    </xdr:from>
    <xdr:to>
      <xdr:col>6</xdr:col>
      <xdr:colOff>0</xdr:colOff>
      <xdr:row>700</xdr:row>
      <xdr:rowOff>0</xdr:rowOff>
    </xdr:to>
    <xdr:graphicFrame macro="">
      <xdr:nvGraphicFramePr>
        <xdr:cNvPr id="49428738" name="Gráfico 5">
          <a:extLst>
            <a:ext uri="{FF2B5EF4-FFF2-40B4-BE49-F238E27FC236}">
              <a16:creationId xmlns:a16="http://schemas.microsoft.com/office/drawing/2014/main" id="{C2BBF966-BE2C-47E3-A5B6-B6AA96BDB4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6</xdr:col>
      <xdr:colOff>0</xdr:colOff>
      <xdr:row>683</xdr:row>
      <xdr:rowOff>0</xdr:rowOff>
    </xdr:from>
    <xdr:to>
      <xdr:col>12</xdr:col>
      <xdr:colOff>0</xdr:colOff>
      <xdr:row>699</xdr:row>
      <xdr:rowOff>295275</xdr:rowOff>
    </xdr:to>
    <xdr:graphicFrame macro="">
      <xdr:nvGraphicFramePr>
        <xdr:cNvPr id="49428739" name="Gráfico 5">
          <a:extLst>
            <a:ext uri="{FF2B5EF4-FFF2-40B4-BE49-F238E27FC236}">
              <a16:creationId xmlns:a16="http://schemas.microsoft.com/office/drawing/2014/main" id="{0199D9D5-CF85-491C-8500-4371451D1F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0</xdr:col>
      <xdr:colOff>0</xdr:colOff>
      <xdr:row>700</xdr:row>
      <xdr:rowOff>9525</xdr:rowOff>
    </xdr:from>
    <xdr:to>
      <xdr:col>6</xdr:col>
      <xdr:colOff>0</xdr:colOff>
      <xdr:row>717</xdr:row>
      <xdr:rowOff>0</xdr:rowOff>
    </xdr:to>
    <xdr:graphicFrame macro="">
      <xdr:nvGraphicFramePr>
        <xdr:cNvPr id="49428740" name="Gráfico 5">
          <a:extLst>
            <a:ext uri="{FF2B5EF4-FFF2-40B4-BE49-F238E27FC236}">
              <a16:creationId xmlns:a16="http://schemas.microsoft.com/office/drawing/2014/main" id="{3C5D6F7E-61DC-4C43-BAC0-48AE3E7791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6</xdr:col>
      <xdr:colOff>0</xdr:colOff>
      <xdr:row>700</xdr:row>
      <xdr:rowOff>0</xdr:rowOff>
    </xdr:from>
    <xdr:to>
      <xdr:col>12</xdr:col>
      <xdr:colOff>0</xdr:colOff>
      <xdr:row>716</xdr:row>
      <xdr:rowOff>295275</xdr:rowOff>
    </xdr:to>
    <xdr:graphicFrame macro="">
      <xdr:nvGraphicFramePr>
        <xdr:cNvPr id="49428741" name="Gráfico 5">
          <a:extLst>
            <a:ext uri="{FF2B5EF4-FFF2-40B4-BE49-F238E27FC236}">
              <a16:creationId xmlns:a16="http://schemas.microsoft.com/office/drawing/2014/main" id="{8CCFAFB2-2B03-43B3-8DEC-5CB0D8F690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0</xdr:col>
      <xdr:colOff>0</xdr:colOff>
      <xdr:row>717</xdr:row>
      <xdr:rowOff>9525</xdr:rowOff>
    </xdr:from>
    <xdr:to>
      <xdr:col>6</xdr:col>
      <xdr:colOff>0</xdr:colOff>
      <xdr:row>734</xdr:row>
      <xdr:rowOff>0</xdr:rowOff>
    </xdr:to>
    <xdr:graphicFrame macro="">
      <xdr:nvGraphicFramePr>
        <xdr:cNvPr id="49428742" name="Gráfico 5">
          <a:extLst>
            <a:ext uri="{FF2B5EF4-FFF2-40B4-BE49-F238E27FC236}">
              <a16:creationId xmlns:a16="http://schemas.microsoft.com/office/drawing/2014/main" id="{29291E87-F7DB-46B4-A61E-A45E138E6D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6</xdr:col>
      <xdr:colOff>0</xdr:colOff>
      <xdr:row>717</xdr:row>
      <xdr:rowOff>0</xdr:rowOff>
    </xdr:from>
    <xdr:to>
      <xdr:col>12</xdr:col>
      <xdr:colOff>0</xdr:colOff>
      <xdr:row>733</xdr:row>
      <xdr:rowOff>295275</xdr:rowOff>
    </xdr:to>
    <xdr:graphicFrame macro="">
      <xdr:nvGraphicFramePr>
        <xdr:cNvPr id="49428743" name="Gráfico 5">
          <a:extLst>
            <a:ext uri="{FF2B5EF4-FFF2-40B4-BE49-F238E27FC236}">
              <a16:creationId xmlns:a16="http://schemas.microsoft.com/office/drawing/2014/main" id="{02EE9041-F2E6-480B-8972-ABF1664689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0</xdr:col>
      <xdr:colOff>0</xdr:colOff>
      <xdr:row>734</xdr:row>
      <xdr:rowOff>9525</xdr:rowOff>
    </xdr:from>
    <xdr:to>
      <xdr:col>6</xdr:col>
      <xdr:colOff>0</xdr:colOff>
      <xdr:row>751</xdr:row>
      <xdr:rowOff>0</xdr:rowOff>
    </xdr:to>
    <xdr:graphicFrame macro="">
      <xdr:nvGraphicFramePr>
        <xdr:cNvPr id="49428744" name="Gráfico 5">
          <a:extLst>
            <a:ext uri="{FF2B5EF4-FFF2-40B4-BE49-F238E27FC236}">
              <a16:creationId xmlns:a16="http://schemas.microsoft.com/office/drawing/2014/main" id="{48FD7219-7058-4B0A-8C02-64DAE4888A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6</xdr:col>
      <xdr:colOff>0</xdr:colOff>
      <xdr:row>734</xdr:row>
      <xdr:rowOff>0</xdr:rowOff>
    </xdr:from>
    <xdr:to>
      <xdr:col>12</xdr:col>
      <xdr:colOff>0</xdr:colOff>
      <xdr:row>750</xdr:row>
      <xdr:rowOff>295275</xdr:rowOff>
    </xdr:to>
    <xdr:graphicFrame macro="">
      <xdr:nvGraphicFramePr>
        <xdr:cNvPr id="49428745" name="Gráfico 5">
          <a:extLst>
            <a:ext uri="{FF2B5EF4-FFF2-40B4-BE49-F238E27FC236}">
              <a16:creationId xmlns:a16="http://schemas.microsoft.com/office/drawing/2014/main" id="{BEC8A44B-5A55-4010-952A-73D9491F63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0</xdr:col>
      <xdr:colOff>0</xdr:colOff>
      <xdr:row>751</xdr:row>
      <xdr:rowOff>9525</xdr:rowOff>
    </xdr:from>
    <xdr:to>
      <xdr:col>6</xdr:col>
      <xdr:colOff>0</xdr:colOff>
      <xdr:row>768</xdr:row>
      <xdr:rowOff>0</xdr:rowOff>
    </xdr:to>
    <xdr:graphicFrame macro="">
      <xdr:nvGraphicFramePr>
        <xdr:cNvPr id="49428746" name="Gráfico 5">
          <a:extLst>
            <a:ext uri="{FF2B5EF4-FFF2-40B4-BE49-F238E27FC236}">
              <a16:creationId xmlns:a16="http://schemas.microsoft.com/office/drawing/2014/main" id="{CEFA13F3-A291-414A-B79A-BBA0A18D46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6</xdr:col>
      <xdr:colOff>0</xdr:colOff>
      <xdr:row>751</xdr:row>
      <xdr:rowOff>0</xdr:rowOff>
    </xdr:from>
    <xdr:to>
      <xdr:col>12</xdr:col>
      <xdr:colOff>0</xdr:colOff>
      <xdr:row>767</xdr:row>
      <xdr:rowOff>295275</xdr:rowOff>
    </xdr:to>
    <xdr:graphicFrame macro="">
      <xdr:nvGraphicFramePr>
        <xdr:cNvPr id="49428747" name="Gráfico 5">
          <a:extLst>
            <a:ext uri="{FF2B5EF4-FFF2-40B4-BE49-F238E27FC236}">
              <a16:creationId xmlns:a16="http://schemas.microsoft.com/office/drawing/2014/main" id="{B56559D8-353F-42C0-9D89-4241562261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0</xdr:col>
      <xdr:colOff>0</xdr:colOff>
      <xdr:row>768</xdr:row>
      <xdr:rowOff>9525</xdr:rowOff>
    </xdr:from>
    <xdr:to>
      <xdr:col>6</xdr:col>
      <xdr:colOff>0</xdr:colOff>
      <xdr:row>785</xdr:row>
      <xdr:rowOff>0</xdr:rowOff>
    </xdr:to>
    <xdr:graphicFrame macro="">
      <xdr:nvGraphicFramePr>
        <xdr:cNvPr id="49428748" name="Gráfico 5">
          <a:extLst>
            <a:ext uri="{FF2B5EF4-FFF2-40B4-BE49-F238E27FC236}">
              <a16:creationId xmlns:a16="http://schemas.microsoft.com/office/drawing/2014/main" id="{774F323F-1765-4269-B55B-9EF9175BE4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6</xdr:col>
      <xdr:colOff>0</xdr:colOff>
      <xdr:row>768</xdr:row>
      <xdr:rowOff>0</xdr:rowOff>
    </xdr:from>
    <xdr:to>
      <xdr:col>12</xdr:col>
      <xdr:colOff>0</xdr:colOff>
      <xdr:row>784</xdr:row>
      <xdr:rowOff>295275</xdr:rowOff>
    </xdr:to>
    <xdr:graphicFrame macro="">
      <xdr:nvGraphicFramePr>
        <xdr:cNvPr id="49428749" name="Gráfico 5">
          <a:extLst>
            <a:ext uri="{FF2B5EF4-FFF2-40B4-BE49-F238E27FC236}">
              <a16:creationId xmlns:a16="http://schemas.microsoft.com/office/drawing/2014/main" id="{1F811C63-804C-4864-9CB7-543FF1E206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0</xdr:col>
      <xdr:colOff>0</xdr:colOff>
      <xdr:row>785</xdr:row>
      <xdr:rowOff>9525</xdr:rowOff>
    </xdr:from>
    <xdr:to>
      <xdr:col>6</xdr:col>
      <xdr:colOff>0</xdr:colOff>
      <xdr:row>802</xdr:row>
      <xdr:rowOff>0</xdr:rowOff>
    </xdr:to>
    <xdr:graphicFrame macro="">
      <xdr:nvGraphicFramePr>
        <xdr:cNvPr id="49428750" name="Gráfico 5">
          <a:extLst>
            <a:ext uri="{FF2B5EF4-FFF2-40B4-BE49-F238E27FC236}">
              <a16:creationId xmlns:a16="http://schemas.microsoft.com/office/drawing/2014/main" id="{23C7D9AF-4076-4CA1-AE46-9399E87EF6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6</xdr:col>
      <xdr:colOff>0</xdr:colOff>
      <xdr:row>785</xdr:row>
      <xdr:rowOff>0</xdr:rowOff>
    </xdr:from>
    <xdr:to>
      <xdr:col>12</xdr:col>
      <xdr:colOff>0</xdr:colOff>
      <xdr:row>801</xdr:row>
      <xdr:rowOff>295275</xdr:rowOff>
    </xdr:to>
    <xdr:graphicFrame macro="">
      <xdr:nvGraphicFramePr>
        <xdr:cNvPr id="49428751" name="Gráfico 5">
          <a:extLst>
            <a:ext uri="{FF2B5EF4-FFF2-40B4-BE49-F238E27FC236}">
              <a16:creationId xmlns:a16="http://schemas.microsoft.com/office/drawing/2014/main" id="{1BCDF269-CF56-402F-ABFE-093237F585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>
    <xdr:from>
      <xdr:col>12</xdr:col>
      <xdr:colOff>47625</xdr:colOff>
      <xdr:row>360</xdr:row>
      <xdr:rowOff>9525</xdr:rowOff>
    </xdr:from>
    <xdr:to>
      <xdr:col>18</xdr:col>
      <xdr:colOff>76200</xdr:colOff>
      <xdr:row>377</xdr:row>
      <xdr:rowOff>0</xdr:rowOff>
    </xdr:to>
    <xdr:graphicFrame macro="">
      <xdr:nvGraphicFramePr>
        <xdr:cNvPr id="49428752" name="Gráfico 5">
          <a:extLst>
            <a:ext uri="{FF2B5EF4-FFF2-40B4-BE49-F238E27FC236}">
              <a16:creationId xmlns:a16="http://schemas.microsoft.com/office/drawing/2014/main" id="{3FDA1878-78F8-4EED-836C-1A8FF47A2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>
    <xdr:from>
      <xdr:col>0</xdr:col>
      <xdr:colOff>0</xdr:colOff>
      <xdr:row>105</xdr:row>
      <xdr:rowOff>0</xdr:rowOff>
    </xdr:from>
    <xdr:to>
      <xdr:col>6</xdr:col>
      <xdr:colOff>0</xdr:colOff>
      <xdr:row>121</xdr:row>
      <xdr:rowOff>295275</xdr:rowOff>
    </xdr:to>
    <xdr:graphicFrame macro="">
      <xdr:nvGraphicFramePr>
        <xdr:cNvPr id="49428753" name="Gráfico 5">
          <a:extLst>
            <a:ext uri="{FF2B5EF4-FFF2-40B4-BE49-F238E27FC236}">
              <a16:creationId xmlns:a16="http://schemas.microsoft.com/office/drawing/2014/main" id="{029D6C47-619D-43F4-825D-766597376B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>
    <xdr:from>
      <xdr:col>6</xdr:col>
      <xdr:colOff>0</xdr:colOff>
      <xdr:row>105</xdr:row>
      <xdr:rowOff>0</xdr:rowOff>
    </xdr:from>
    <xdr:to>
      <xdr:col>12</xdr:col>
      <xdr:colOff>0</xdr:colOff>
      <xdr:row>121</xdr:row>
      <xdr:rowOff>295275</xdr:rowOff>
    </xdr:to>
    <xdr:graphicFrame macro="">
      <xdr:nvGraphicFramePr>
        <xdr:cNvPr id="49428754" name="Gráfico 5">
          <a:extLst>
            <a:ext uri="{FF2B5EF4-FFF2-40B4-BE49-F238E27FC236}">
              <a16:creationId xmlns:a16="http://schemas.microsoft.com/office/drawing/2014/main" id="{4CA25904-A87F-49DE-99D4-6DA52A9BFA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>
    <xdr:from>
      <xdr:col>12</xdr:col>
      <xdr:colOff>9525</xdr:colOff>
      <xdr:row>104</xdr:row>
      <xdr:rowOff>238125</xdr:rowOff>
    </xdr:from>
    <xdr:to>
      <xdr:col>18</xdr:col>
      <xdr:colOff>0</xdr:colOff>
      <xdr:row>121</xdr:row>
      <xdr:rowOff>257175</xdr:rowOff>
    </xdr:to>
    <xdr:graphicFrame macro="">
      <xdr:nvGraphicFramePr>
        <xdr:cNvPr id="49428755" name="Gráfico 5">
          <a:extLst>
            <a:ext uri="{FF2B5EF4-FFF2-40B4-BE49-F238E27FC236}">
              <a16:creationId xmlns:a16="http://schemas.microsoft.com/office/drawing/2014/main" id="{03B7FAE9-6D6A-47F9-BD2C-2DE356D5ED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>
    <xdr:from>
      <xdr:col>12</xdr:col>
      <xdr:colOff>0</xdr:colOff>
      <xdr:row>394</xdr:row>
      <xdr:rowOff>0</xdr:rowOff>
    </xdr:from>
    <xdr:to>
      <xdr:col>18</xdr:col>
      <xdr:colOff>9525</xdr:colOff>
      <xdr:row>411</xdr:row>
      <xdr:rowOff>0</xdr:rowOff>
    </xdr:to>
    <xdr:graphicFrame macro="">
      <xdr:nvGraphicFramePr>
        <xdr:cNvPr id="49428756" name="Gráfico 5">
          <a:extLst>
            <a:ext uri="{FF2B5EF4-FFF2-40B4-BE49-F238E27FC236}">
              <a16:creationId xmlns:a16="http://schemas.microsoft.com/office/drawing/2014/main" id="{AE3DBA98-013A-4B05-AF12-62AF5A4E08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>
    <xdr:from>
      <xdr:col>12</xdr:col>
      <xdr:colOff>0</xdr:colOff>
      <xdr:row>411</xdr:row>
      <xdr:rowOff>0</xdr:rowOff>
    </xdr:from>
    <xdr:to>
      <xdr:col>18</xdr:col>
      <xdr:colOff>0</xdr:colOff>
      <xdr:row>428</xdr:row>
      <xdr:rowOff>9525</xdr:rowOff>
    </xdr:to>
    <xdr:graphicFrame macro="">
      <xdr:nvGraphicFramePr>
        <xdr:cNvPr id="49428757" name="Gráfico 5">
          <a:extLst>
            <a:ext uri="{FF2B5EF4-FFF2-40B4-BE49-F238E27FC236}">
              <a16:creationId xmlns:a16="http://schemas.microsoft.com/office/drawing/2014/main" id="{ED735A07-41D6-400D-95E3-FF6B52913D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>
    <xdr:from>
      <xdr:col>12</xdr:col>
      <xdr:colOff>0</xdr:colOff>
      <xdr:row>462</xdr:row>
      <xdr:rowOff>0</xdr:rowOff>
    </xdr:from>
    <xdr:to>
      <xdr:col>18</xdr:col>
      <xdr:colOff>0</xdr:colOff>
      <xdr:row>479</xdr:row>
      <xdr:rowOff>9525</xdr:rowOff>
    </xdr:to>
    <xdr:graphicFrame macro="">
      <xdr:nvGraphicFramePr>
        <xdr:cNvPr id="49428758" name="Gráfico 5">
          <a:extLst>
            <a:ext uri="{FF2B5EF4-FFF2-40B4-BE49-F238E27FC236}">
              <a16:creationId xmlns:a16="http://schemas.microsoft.com/office/drawing/2014/main" id="{6F60B05D-CA4B-4321-8A58-5E721A522B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>
    <xdr:from>
      <xdr:col>12</xdr:col>
      <xdr:colOff>0</xdr:colOff>
      <xdr:row>530</xdr:row>
      <xdr:rowOff>0</xdr:rowOff>
    </xdr:from>
    <xdr:to>
      <xdr:col>18</xdr:col>
      <xdr:colOff>9525</xdr:colOff>
      <xdr:row>547</xdr:row>
      <xdr:rowOff>9525</xdr:rowOff>
    </xdr:to>
    <xdr:graphicFrame macro="">
      <xdr:nvGraphicFramePr>
        <xdr:cNvPr id="49428759" name="Gráfico 5">
          <a:extLst>
            <a:ext uri="{FF2B5EF4-FFF2-40B4-BE49-F238E27FC236}">
              <a16:creationId xmlns:a16="http://schemas.microsoft.com/office/drawing/2014/main" id="{4B9DB807-4611-4668-9B4E-1493C819B2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12</xdr:col>
      <xdr:colOff>0</xdr:colOff>
      <xdr:row>615</xdr:row>
      <xdr:rowOff>0</xdr:rowOff>
    </xdr:from>
    <xdr:to>
      <xdr:col>18</xdr:col>
      <xdr:colOff>9525</xdr:colOff>
      <xdr:row>631</xdr:row>
      <xdr:rowOff>295275</xdr:rowOff>
    </xdr:to>
    <xdr:graphicFrame macro="">
      <xdr:nvGraphicFramePr>
        <xdr:cNvPr id="49428760" name="Gráfico 5">
          <a:extLst>
            <a:ext uri="{FF2B5EF4-FFF2-40B4-BE49-F238E27FC236}">
              <a16:creationId xmlns:a16="http://schemas.microsoft.com/office/drawing/2014/main" id="{D2A6A48A-57A1-4091-AD5E-398FAB041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>
    <xdr:from>
      <xdr:col>12</xdr:col>
      <xdr:colOff>0</xdr:colOff>
      <xdr:row>513</xdr:row>
      <xdr:rowOff>0</xdr:rowOff>
    </xdr:from>
    <xdr:to>
      <xdr:col>17</xdr:col>
      <xdr:colOff>1476375</xdr:colOff>
      <xdr:row>530</xdr:row>
      <xdr:rowOff>19050</xdr:rowOff>
    </xdr:to>
    <xdr:graphicFrame macro="">
      <xdr:nvGraphicFramePr>
        <xdr:cNvPr id="49428761" name="Gráfico 5">
          <a:extLst>
            <a:ext uri="{FF2B5EF4-FFF2-40B4-BE49-F238E27FC236}">
              <a16:creationId xmlns:a16="http://schemas.microsoft.com/office/drawing/2014/main" id="{393587C1-D843-44E8-9860-87567925E0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>
    <xdr:from>
      <xdr:col>12</xdr:col>
      <xdr:colOff>0</xdr:colOff>
      <xdr:row>547</xdr:row>
      <xdr:rowOff>0</xdr:rowOff>
    </xdr:from>
    <xdr:to>
      <xdr:col>18</xdr:col>
      <xdr:colOff>9525</xdr:colOff>
      <xdr:row>564</xdr:row>
      <xdr:rowOff>0</xdr:rowOff>
    </xdr:to>
    <xdr:graphicFrame macro="">
      <xdr:nvGraphicFramePr>
        <xdr:cNvPr id="49428762" name="Gráfico 5">
          <a:extLst>
            <a:ext uri="{FF2B5EF4-FFF2-40B4-BE49-F238E27FC236}">
              <a16:creationId xmlns:a16="http://schemas.microsoft.com/office/drawing/2014/main" id="{2675C2A1-F400-41DD-959A-0780503E2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>
    <xdr:from>
      <xdr:col>12</xdr:col>
      <xdr:colOff>0</xdr:colOff>
      <xdr:row>428</xdr:row>
      <xdr:rowOff>0</xdr:rowOff>
    </xdr:from>
    <xdr:to>
      <xdr:col>18</xdr:col>
      <xdr:colOff>0</xdr:colOff>
      <xdr:row>444</xdr:row>
      <xdr:rowOff>295275</xdr:rowOff>
    </xdr:to>
    <xdr:graphicFrame macro="">
      <xdr:nvGraphicFramePr>
        <xdr:cNvPr id="49428763" name="Gráfico 5">
          <a:extLst>
            <a:ext uri="{FF2B5EF4-FFF2-40B4-BE49-F238E27FC236}">
              <a16:creationId xmlns:a16="http://schemas.microsoft.com/office/drawing/2014/main" id="{129A8B09-90FE-441B-9409-2CC653F93F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>
    <xdr:from>
      <xdr:col>12</xdr:col>
      <xdr:colOff>0</xdr:colOff>
      <xdr:row>564</xdr:row>
      <xdr:rowOff>0</xdr:rowOff>
    </xdr:from>
    <xdr:to>
      <xdr:col>18</xdr:col>
      <xdr:colOff>0</xdr:colOff>
      <xdr:row>581</xdr:row>
      <xdr:rowOff>9525</xdr:rowOff>
    </xdr:to>
    <xdr:graphicFrame macro="">
      <xdr:nvGraphicFramePr>
        <xdr:cNvPr id="49428764" name="Gráfico 5">
          <a:extLst>
            <a:ext uri="{FF2B5EF4-FFF2-40B4-BE49-F238E27FC236}">
              <a16:creationId xmlns:a16="http://schemas.microsoft.com/office/drawing/2014/main" id="{75321B59-28B2-481D-9910-8E81DD1318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twoCellAnchor>
    <xdr:from>
      <xdr:col>12</xdr:col>
      <xdr:colOff>0</xdr:colOff>
      <xdr:row>581</xdr:row>
      <xdr:rowOff>0</xdr:rowOff>
    </xdr:from>
    <xdr:to>
      <xdr:col>18</xdr:col>
      <xdr:colOff>0</xdr:colOff>
      <xdr:row>598</xdr:row>
      <xdr:rowOff>0</xdr:rowOff>
    </xdr:to>
    <xdr:graphicFrame macro="">
      <xdr:nvGraphicFramePr>
        <xdr:cNvPr id="49428765" name="Gráfico 5">
          <a:extLst>
            <a:ext uri="{FF2B5EF4-FFF2-40B4-BE49-F238E27FC236}">
              <a16:creationId xmlns:a16="http://schemas.microsoft.com/office/drawing/2014/main" id="{9984F164-B679-4D30-AC5C-4464AEBFFF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2"/>
        </a:graphicData>
      </a:graphic>
    </xdr:graphicFrame>
    <xdr:clientData/>
  </xdr:twoCellAnchor>
  <xdr:twoCellAnchor>
    <xdr:from>
      <xdr:col>12</xdr:col>
      <xdr:colOff>0</xdr:colOff>
      <xdr:row>598</xdr:row>
      <xdr:rowOff>0</xdr:rowOff>
    </xdr:from>
    <xdr:to>
      <xdr:col>18</xdr:col>
      <xdr:colOff>0</xdr:colOff>
      <xdr:row>614</xdr:row>
      <xdr:rowOff>295275</xdr:rowOff>
    </xdr:to>
    <xdr:graphicFrame macro="">
      <xdr:nvGraphicFramePr>
        <xdr:cNvPr id="49428766" name="Gráfico 5">
          <a:extLst>
            <a:ext uri="{FF2B5EF4-FFF2-40B4-BE49-F238E27FC236}">
              <a16:creationId xmlns:a16="http://schemas.microsoft.com/office/drawing/2014/main" id="{EEE91B17-D66D-4F4F-979E-7697886BCA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>
    <xdr:from>
      <xdr:col>12</xdr:col>
      <xdr:colOff>0</xdr:colOff>
      <xdr:row>632</xdr:row>
      <xdr:rowOff>0</xdr:rowOff>
    </xdr:from>
    <xdr:to>
      <xdr:col>18</xdr:col>
      <xdr:colOff>0</xdr:colOff>
      <xdr:row>648</xdr:row>
      <xdr:rowOff>295275</xdr:rowOff>
    </xdr:to>
    <xdr:graphicFrame macro="">
      <xdr:nvGraphicFramePr>
        <xdr:cNvPr id="49428767" name="Gráfico 5">
          <a:extLst>
            <a:ext uri="{FF2B5EF4-FFF2-40B4-BE49-F238E27FC236}">
              <a16:creationId xmlns:a16="http://schemas.microsoft.com/office/drawing/2014/main" id="{29650A3F-96D3-4FEE-BBD7-0878C9400F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>
    <xdr:from>
      <xdr:col>12</xdr:col>
      <xdr:colOff>0</xdr:colOff>
      <xdr:row>648</xdr:row>
      <xdr:rowOff>57150</xdr:rowOff>
    </xdr:from>
    <xdr:to>
      <xdr:col>18</xdr:col>
      <xdr:colOff>0</xdr:colOff>
      <xdr:row>665</xdr:row>
      <xdr:rowOff>57150</xdr:rowOff>
    </xdr:to>
    <xdr:graphicFrame macro="">
      <xdr:nvGraphicFramePr>
        <xdr:cNvPr id="49428768" name="Gráfico 5">
          <a:extLst>
            <a:ext uri="{FF2B5EF4-FFF2-40B4-BE49-F238E27FC236}">
              <a16:creationId xmlns:a16="http://schemas.microsoft.com/office/drawing/2014/main" id="{5A85742C-A7BB-4099-8D64-6F6F174FB3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xdr:twoCellAnchor>
    <xdr:from>
      <xdr:col>12</xdr:col>
      <xdr:colOff>0</xdr:colOff>
      <xdr:row>700</xdr:row>
      <xdr:rowOff>0</xdr:rowOff>
    </xdr:from>
    <xdr:to>
      <xdr:col>18</xdr:col>
      <xdr:colOff>0</xdr:colOff>
      <xdr:row>716</xdr:row>
      <xdr:rowOff>295275</xdr:rowOff>
    </xdr:to>
    <xdr:graphicFrame macro="">
      <xdr:nvGraphicFramePr>
        <xdr:cNvPr id="49428769" name="Gráfico 5">
          <a:extLst>
            <a:ext uri="{FF2B5EF4-FFF2-40B4-BE49-F238E27FC236}">
              <a16:creationId xmlns:a16="http://schemas.microsoft.com/office/drawing/2014/main" id="{F02545C2-DFE4-41E6-9FD3-64B56BD2AE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6"/>
        </a:graphicData>
      </a:graphic>
    </xdr:graphicFrame>
    <xdr:clientData/>
  </xdr:twoCellAnchor>
  <xdr:twoCellAnchor>
    <xdr:from>
      <xdr:col>12</xdr:col>
      <xdr:colOff>0</xdr:colOff>
      <xdr:row>717</xdr:row>
      <xdr:rowOff>0</xdr:rowOff>
    </xdr:from>
    <xdr:to>
      <xdr:col>18</xdr:col>
      <xdr:colOff>0</xdr:colOff>
      <xdr:row>733</xdr:row>
      <xdr:rowOff>295275</xdr:rowOff>
    </xdr:to>
    <xdr:graphicFrame macro="">
      <xdr:nvGraphicFramePr>
        <xdr:cNvPr id="49428770" name="Gráfico 5">
          <a:extLst>
            <a:ext uri="{FF2B5EF4-FFF2-40B4-BE49-F238E27FC236}">
              <a16:creationId xmlns:a16="http://schemas.microsoft.com/office/drawing/2014/main" id="{6F9AF450-D2E2-4825-B9D4-F26671C837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7"/>
        </a:graphicData>
      </a:graphic>
    </xdr:graphicFrame>
    <xdr:clientData/>
  </xdr:twoCellAnchor>
  <xdr:twoCellAnchor>
    <xdr:from>
      <xdr:col>12</xdr:col>
      <xdr:colOff>0</xdr:colOff>
      <xdr:row>734</xdr:row>
      <xdr:rowOff>0</xdr:rowOff>
    </xdr:from>
    <xdr:to>
      <xdr:col>18</xdr:col>
      <xdr:colOff>0</xdr:colOff>
      <xdr:row>750</xdr:row>
      <xdr:rowOff>295275</xdr:rowOff>
    </xdr:to>
    <xdr:graphicFrame macro="">
      <xdr:nvGraphicFramePr>
        <xdr:cNvPr id="49428771" name="Gráfico 5">
          <a:extLst>
            <a:ext uri="{FF2B5EF4-FFF2-40B4-BE49-F238E27FC236}">
              <a16:creationId xmlns:a16="http://schemas.microsoft.com/office/drawing/2014/main" id="{0708D256-B5B3-43BB-800E-80F58D1D57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8"/>
        </a:graphicData>
      </a:graphic>
    </xdr:graphicFrame>
    <xdr:clientData/>
  </xdr:twoCellAnchor>
  <xdr:twoCellAnchor>
    <xdr:from>
      <xdr:col>12</xdr:col>
      <xdr:colOff>0</xdr:colOff>
      <xdr:row>751</xdr:row>
      <xdr:rowOff>0</xdr:rowOff>
    </xdr:from>
    <xdr:to>
      <xdr:col>18</xdr:col>
      <xdr:colOff>0</xdr:colOff>
      <xdr:row>767</xdr:row>
      <xdr:rowOff>295275</xdr:rowOff>
    </xdr:to>
    <xdr:graphicFrame macro="">
      <xdr:nvGraphicFramePr>
        <xdr:cNvPr id="49428772" name="Gráfico 5">
          <a:extLst>
            <a:ext uri="{FF2B5EF4-FFF2-40B4-BE49-F238E27FC236}">
              <a16:creationId xmlns:a16="http://schemas.microsoft.com/office/drawing/2014/main" id="{ED003BE0-24B5-405B-9B5F-1A85B30FE2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9"/>
        </a:graphicData>
      </a:graphic>
    </xdr:graphicFrame>
    <xdr:clientData/>
  </xdr:twoCellAnchor>
  <xdr:twoCellAnchor>
    <xdr:from>
      <xdr:col>12</xdr:col>
      <xdr:colOff>0</xdr:colOff>
      <xdr:row>768</xdr:row>
      <xdr:rowOff>0</xdr:rowOff>
    </xdr:from>
    <xdr:to>
      <xdr:col>18</xdr:col>
      <xdr:colOff>0</xdr:colOff>
      <xdr:row>784</xdr:row>
      <xdr:rowOff>295275</xdr:rowOff>
    </xdr:to>
    <xdr:graphicFrame macro="">
      <xdr:nvGraphicFramePr>
        <xdr:cNvPr id="49428773" name="Gráfico 5">
          <a:extLst>
            <a:ext uri="{FF2B5EF4-FFF2-40B4-BE49-F238E27FC236}">
              <a16:creationId xmlns:a16="http://schemas.microsoft.com/office/drawing/2014/main" id="{FBF1F315-2916-407E-8835-3AC622A126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0"/>
        </a:graphicData>
      </a:graphic>
    </xdr:graphicFrame>
    <xdr:clientData/>
  </xdr:twoCellAnchor>
  <xdr:twoCellAnchor>
    <xdr:from>
      <xdr:col>12</xdr:col>
      <xdr:colOff>0</xdr:colOff>
      <xdr:row>785</xdr:row>
      <xdr:rowOff>0</xdr:rowOff>
    </xdr:from>
    <xdr:to>
      <xdr:col>18</xdr:col>
      <xdr:colOff>0</xdr:colOff>
      <xdr:row>801</xdr:row>
      <xdr:rowOff>295275</xdr:rowOff>
    </xdr:to>
    <xdr:graphicFrame macro="">
      <xdr:nvGraphicFramePr>
        <xdr:cNvPr id="49428774" name="Gráfico 5">
          <a:extLst>
            <a:ext uri="{FF2B5EF4-FFF2-40B4-BE49-F238E27FC236}">
              <a16:creationId xmlns:a16="http://schemas.microsoft.com/office/drawing/2014/main" id="{4F9B1F94-A0F5-416C-9FB8-390DE39754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1"/>
        </a:graphicData>
      </a:graphic>
    </xdr:graphicFrame>
    <xdr:clientData/>
  </xdr:twoCellAnchor>
  <xdr:twoCellAnchor>
    <xdr:from>
      <xdr:col>12</xdr:col>
      <xdr:colOff>9525</xdr:colOff>
      <xdr:row>2</xdr:row>
      <xdr:rowOff>571500</xdr:rowOff>
    </xdr:from>
    <xdr:to>
      <xdr:col>18</xdr:col>
      <xdr:colOff>9525</xdr:colOff>
      <xdr:row>20</xdr:row>
      <xdr:rowOff>0</xdr:rowOff>
    </xdr:to>
    <xdr:graphicFrame macro="">
      <xdr:nvGraphicFramePr>
        <xdr:cNvPr id="49428775" name="Gráfico 5">
          <a:extLst>
            <a:ext uri="{FF2B5EF4-FFF2-40B4-BE49-F238E27FC236}">
              <a16:creationId xmlns:a16="http://schemas.microsoft.com/office/drawing/2014/main" id="{84F22D17-D93E-402B-896C-757E5352F6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2"/>
        </a:graphicData>
      </a:graphic>
    </xdr:graphicFrame>
    <xdr:clientData/>
  </xdr:twoCellAnchor>
  <xdr:twoCellAnchor>
    <xdr:from>
      <xdr:col>12</xdr:col>
      <xdr:colOff>0</xdr:colOff>
      <xdr:row>683</xdr:row>
      <xdr:rowOff>0</xdr:rowOff>
    </xdr:from>
    <xdr:to>
      <xdr:col>18</xdr:col>
      <xdr:colOff>0</xdr:colOff>
      <xdr:row>700</xdr:row>
      <xdr:rowOff>0</xdr:rowOff>
    </xdr:to>
    <xdr:graphicFrame macro="">
      <xdr:nvGraphicFramePr>
        <xdr:cNvPr id="49428776" name="Gráfico 5">
          <a:extLst>
            <a:ext uri="{FF2B5EF4-FFF2-40B4-BE49-F238E27FC236}">
              <a16:creationId xmlns:a16="http://schemas.microsoft.com/office/drawing/2014/main" id="{6F002C8D-1393-43E0-8B42-44D9E49DBC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3"/>
        </a:graphicData>
      </a:graphic>
    </xdr:graphicFrame>
    <xdr:clientData/>
  </xdr:twoCellAnchor>
  <xdr:twoCellAnchor>
    <xdr:from>
      <xdr:col>12</xdr:col>
      <xdr:colOff>9525</xdr:colOff>
      <xdr:row>20</xdr:row>
      <xdr:rowOff>0</xdr:rowOff>
    </xdr:from>
    <xdr:to>
      <xdr:col>18</xdr:col>
      <xdr:colOff>9525</xdr:colOff>
      <xdr:row>37</xdr:row>
      <xdr:rowOff>0</xdr:rowOff>
    </xdr:to>
    <xdr:graphicFrame macro="">
      <xdr:nvGraphicFramePr>
        <xdr:cNvPr id="49428777" name="Gráfico 5">
          <a:extLst>
            <a:ext uri="{FF2B5EF4-FFF2-40B4-BE49-F238E27FC236}">
              <a16:creationId xmlns:a16="http://schemas.microsoft.com/office/drawing/2014/main" id="{B4C17A63-4D83-47DB-80CA-0025F244F8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4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8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workbookViewId="0">
      <selection activeCell="B12" sqref="B12:O12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41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3.75</v>
      </c>
      <c r="L5" s="32" t="s">
        <v>17</v>
      </c>
      <c r="M5" s="5"/>
      <c r="N5" s="37">
        <v>4.2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3.8499999999999996</v>
      </c>
      <c r="L6" s="33" t="s">
        <v>17</v>
      </c>
      <c r="M6" s="5"/>
      <c r="N6" s="36">
        <v>4.18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2.7</v>
      </c>
      <c r="L7" s="33" t="s">
        <v>17</v>
      </c>
      <c r="M7" s="5"/>
      <c r="N7" s="38">
        <v>3.2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0.5</v>
      </c>
      <c r="J8" s="16" t="s">
        <v>17</v>
      </c>
      <c r="K8" s="31">
        <f>N8-I8</f>
        <v>3.28</v>
      </c>
      <c r="L8" s="33" t="s">
        <v>17</v>
      </c>
      <c r="M8" s="5"/>
      <c r="N8" s="36">
        <v>3.78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8.1</v>
      </c>
      <c r="L9" s="33"/>
      <c r="M9" s="5"/>
      <c r="N9" s="38">
        <v>8.94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64</v>
      </c>
      <c r="L10" s="219"/>
      <c r="M10" s="5"/>
      <c r="N10" s="220" t="s">
        <v>64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5.23</v>
      </c>
      <c r="M11" s="5"/>
      <c r="N11" s="36" t="s">
        <v>17</v>
      </c>
      <c r="O11" s="33">
        <v>5.73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31">
        <f t="shared" ref="K12:K25" si="1">N12-I12</f>
        <v>4.18</v>
      </c>
      <c r="L12" s="33" t="s">
        <v>17</v>
      </c>
      <c r="M12" s="5"/>
      <c r="N12" s="38">
        <v>6.05</v>
      </c>
      <c r="O12" s="33" t="s">
        <v>17</v>
      </c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si="1"/>
        <v>3.27</v>
      </c>
      <c r="L13" s="33" t="s">
        <v>17</v>
      </c>
      <c r="M13" s="5"/>
      <c r="N13" s="36">
        <v>4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1"/>
        <v>4.76</v>
      </c>
      <c r="L14" s="33" t="s">
        <v>17</v>
      </c>
      <c r="M14" s="5"/>
      <c r="N14" s="38">
        <v>5.56</v>
      </c>
      <c r="O14" s="33" t="s">
        <v>17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5.49</v>
      </c>
      <c r="L15" s="33" t="s">
        <v>17</v>
      </c>
      <c r="M15" s="5"/>
      <c r="N15" s="36">
        <v>5.87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5.49</v>
      </c>
      <c r="L16" s="33" t="s">
        <v>17</v>
      </c>
      <c r="M16" s="5"/>
      <c r="N16" s="38">
        <v>6.33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1.18</v>
      </c>
      <c r="L17" s="33" t="s">
        <v>17</v>
      </c>
      <c r="M17" s="5"/>
      <c r="N17" s="36">
        <v>2.36</v>
      </c>
      <c r="O17" s="33" t="s">
        <v>17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5.05</v>
      </c>
      <c r="L18" s="33" t="s">
        <v>17</v>
      </c>
      <c r="M18" s="5"/>
      <c r="N18" s="36">
        <v>5.85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3.55</v>
      </c>
      <c r="L19" s="33" t="s">
        <v>17</v>
      </c>
      <c r="M19" s="5"/>
      <c r="N19" s="36">
        <v>4.55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1.5199999999999998</v>
      </c>
      <c r="L20" s="33" t="s">
        <v>17</v>
      </c>
      <c r="M20" s="5"/>
      <c r="N20" s="36">
        <v>2.2999999999999998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4.82</v>
      </c>
      <c r="L21" s="33" t="s">
        <v>17</v>
      </c>
      <c r="M21" s="5"/>
      <c r="N21" s="38">
        <v>5.62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2.59</v>
      </c>
      <c r="L22" s="33" t="s">
        <v>17</v>
      </c>
      <c r="M22" s="5"/>
      <c r="N22" s="36">
        <v>3.39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4.92</v>
      </c>
      <c r="L23" s="33" t="s">
        <v>17</v>
      </c>
      <c r="M23" s="5"/>
      <c r="N23" s="36">
        <v>5.82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3.85</v>
      </c>
      <c r="L24" s="33" t="s">
        <v>17</v>
      </c>
      <c r="M24" s="5"/>
      <c r="N24" s="36">
        <v>5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5.47</v>
      </c>
      <c r="L25" s="33" t="s">
        <v>17</v>
      </c>
      <c r="M25" s="3"/>
      <c r="N25" s="38">
        <v>5.47</v>
      </c>
      <c r="O25" s="33" t="s">
        <v>17</v>
      </c>
    </row>
    <row r="26" spans="1:15" ht="15.75" customHeight="1" x14ac:dyDescent="0.25">
      <c r="A26" s="21">
        <f t="shared" ref="A26:A34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</v>
      </c>
      <c r="J26" s="16" t="s">
        <v>17</v>
      </c>
      <c r="K26" s="31" t="s">
        <v>17</v>
      </c>
      <c r="L26" s="33">
        <f>O26-I26</f>
        <v>5.6</v>
      </c>
      <c r="N26" s="36" t="s">
        <v>17</v>
      </c>
      <c r="O26" s="33">
        <v>6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>O27-I27</f>
        <v>5.01</v>
      </c>
      <c r="M27" s="3"/>
      <c r="N27" s="36" t="s">
        <v>17</v>
      </c>
      <c r="O27" s="33">
        <v>6.14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 t="s">
        <v>17</v>
      </c>
      <c r="L28" s="33">
        <f>O28-I28</f>
        <v>7.7</v>
      </c>
      <c r="N28" s="36" t="s">
        <v>17</v>
      </c>
      <c r="O28" s="33">
        <v>7.98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>O29-I29</f>
        <v>9.6499999999999986</v>
      </c>
      <c r="M29" s="3"/>
      <c r="N29" s="36" t="s">
        <v>17</v>
      </c>
      <c r="O29" s="33">
        <v>10.199999999999999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 t="s">
        <v>17</v>
      </c>
      <c r="J30" s="16" t="s">
        <v>17</v>
      </c>
      <c r="K30" s="218" t="s">
        <v>65</v>
      </c>
      <c r="L30" s="219"/>
      <c r="N30" s="220" t="s">
        <v>65</v>
      </c>
      <c r="O30" s="219"/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>O31-I31</f>
        <v>11.32</v>
      </c>
      <c r="M31" s="3"/>
      <c r="N31" s="36" t="s">
        <v>17</v>
      </c>
      <c r="O31" s="33">
        <v>12.17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>O32-I32</f>
        <v>5.05</v>
      </c>
      <c r="N32" s="36" t="s">
        <v>17</v>
      </c>
      <c r="O32" s="33">
        <v>5.5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 t="s">
        <v>17</v>
      </c>
      <c r="J33" s="16" t="s">
        <v>17</v>
      </c>
      <c r="K33" s="218" t="s">
        <v>65</v>
      </c>
      <c r="L33" s="219"/>
      <c r="M33" s="3"/>
      <c r="N33" s="220" t="s">
        <v>65</v>
      </c>
      <c r="O33" s="219"/>
    </row>
    <row r="34" spans="1:15" ht="15.75" customHeight="1" thickBot="1" x14ac:dyDescent="0.3">
      <c r="A34" s="22">
        <f t="shared" si="2"/>
        <v>30</v>
      </c>
      <c r="B34" s="17" t="s">
        <v>38</v>
      </c>
      <c r="C34" s="17" t="s">
        <v>50</v>
      </c>
      <c r="D34" s="26" t="s">
        <v>14</v>
      </c>
      <c r="E34" s="9">
        <v>255477</v>
      </c>
      <c r="F34" s="9">
        <v>337058</v>
      </c>
      <c r="G34" s="9">
        <v>27</v>
      </c>
      <c r="H34" s="17" t="s">
        <v>17</v>
      </c>
      <c r="I34" s="9">
        <v>0.2</v>
      </c>
      <c r="J34" s="17" t="s">
        <v>17</v>
      </c>
      <c r="K34" s="34" t="s">
        <v>17</v>
      </c>
      <c r="L34" s="35">
        <f>O34-I34</f>
        <v>12.3</v>
      </c>
      <c r="M34" s="3"/>
      <c r="N34" s="39" t="s">
        <v>17</v>
      </c>
      <c r="O34" s="35">
        <v>12.5</v>
      </c>
    </row>
    <row r="35" spans="1:15" ht="14" x14ac:dyDescent="0.3">
      <c r="A35" s="217"/>
      <c r="B35" s="217"/>
      <c r="C35" s="217"/>
      <c r="D35" s="217"/>
      <c r="E35" s="217"/>
      <c r="F35" s="217"/>
      <c r="G35" s="217"/>
      <c r="H35" s="217"/>
      <c r="I35" s="217"/>
      <c r="J35" s="217"/>
      <c r="K35" s="217"/>
      <c r="L35" s="217"/>
    </row>
  </sheetData>
  <mergeCells count="8">
    <mergeCell ref="N3:O3"/>
    <mergeCell ref="A35:L35"/>
    <mergeCell ref="K10:L10"/>
    <mergeCell ref="K30:L30"/>
    <mergeCell ref="K33:L33"/>
    <mergeCell ref="N10:O10"/>
    <mergeCell ref="N30:O30"/>
    <mergeCell ref="N33:O3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9"/>
  <sheetViews>
    <sheetView topLeftCell="A4" workbookViewId="0">
      <selection activeCell="J23" sqref="J23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69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40" t="s">
        <v>12</v>
      </c>
      <c r="O4" s="41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s">
        <v>17</v>
      </c>
      <c r="L5" s="32">
        <f>O5-I5</f>
        <v>7.1499999999999995</v>
      </c>
      <c r="M5" s="5"/>
      <c r="N5" s="36" t="s">
        <v>17</v>
      </c>
      <c r="O5" s="33">
        <v>7.6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4.59</v>
      </c>
      <c r="L6" s="33" t="s">
        <v>17</v>
      </c>
      <c r="M6" s="5"/>
      <c r="N6" s="36">
        <v>4.92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3.46</v>
      </c>
      <c r="L7" s="33" t="s">
        <v>17</v>
      </c>
      <c r="M7" s="5"/>
      <c r="N7" s="38">
        <v>3.96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3.6999999999999997</v>
      </c>
      <c r="L8" s="33" t="s">
        <v>17</v>
      </c>
      <c r="M8" s="5"/>
      <c r="N8" s="36">
        <v>4.3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8.58</v>
      </c>
      <c r="L9" s="33" t="s">
        <v>17</v>
      </c>
      <c r="M9" s="5"/>
      <c r="N9" s="38">
        <v>9.42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6.37</v>
      </c>
      <c r="M11" s="5"/>
      <c r="N11" s="36" t="s">
        <v>17</v>
      </c>
      <c r="O11" s="33">
        <v>6.87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28" si="1">N13-I13</f>
        <v>3.8699999999999997</v>
      </c>
      <c r="L13" s="33" t="s">
        <v>17</v>
      </c>
      <c r="M13" s="5"/>
      <c r="N13" s="36">
        <v>4.5999999999999996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9.18</v>
      </c>
      <c r="M14" s="5"/>
      <c r="N14" s="36" t="s">
        <v>17</v>
      </c>
      <c r="O14" s="33">
        <v>9.98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6.01</v>
      </c>
      <c r="L15" s="33" t="s">
        <v>17</v>
      </c>
      <c r="M15" s="5"/>
      <c r="N15" s="36">
        <v>6.39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6.11</v>
      </c>
      <c r="L16" s="33" t="s">
        <v>17</v>
      </c>
      <c r="M16" s="5"/>
      <c r="N16" s="38">
        <v>6.95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s">
        <v>17</v>
      </c>
      <c r="L17" s="33">
        <f>O17-I17</f>
        <v>5.2600000000000007</v>
      </c>
      <c r="M17" s="5"/>
      <c r="N17" s="36" t="s">
        <v>17</v>
      </c>
      <c r="O17" s="33">
        <v>6.44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5.69</v>
      </c>
      <c r="L18" s="33" t="s">
        <v>17</v>
      </c>
      <c r="M18" s="5"/>
      <c r="N18" s="36">
        <v>6.49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4.18</v>
      </c>
      <c r="L19" s="33" t="s">
        <v>17</v>
      </c>
      <c r="M19" s="5"/>
      <c r="N19" s="36">
        <v>5.18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1.7699999999999998</v>
      </c>
      <c r="L20" s="33" t="s">
        <v>17</v>
      </c>
      <c r="M20" s="5"/>
      <c r="N20" s="36">
        <v>2.5499999999999998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5.07</v>
      </c>
      <c r="L21" s="33" t="s">
        <v>17</v>
      </c>
      <c r="M21" s="5"/>
      <c r="N21" s="38">
        <v>5.87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3.0999999999999996</v>
      </c>
      <c r="L22" s="33" t="s">
        <v>17</v>
      </c>
      <c r="M22" s="5"/>
      <c r="N22" s="36">
        <v>3.9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5.7299999999999995</v>
      </c>
      <c r="L23" s="33" t="s">
        <v>17</v>
      </c>
      <c r="M23" s="5"/>
      <c r="N23" s="36">
        <v>6.63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4.75</v>
      </c>
      <c r="L24" s="33" t="s">
        <v>17</v>
      </c>
      <c r="M24" s="5"/>
      <c r="N24" s="36">
        <v>5.9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6.22</v>
      </c>
      <c r="L25" s="33" t="s">
        <v>17</v>
      </c>
      <c r="M25" s="3"/>
      <c r="N25" s="38">
        <v>6.22</v>
      </c>
      <c r="O25" s="33" t="s">
        <v>17</v>
      </c>
    </row>
    <row r="26" spans="1:15" ht="15.75" customHeight="1" x14ac:dyDescent="0.25">
      <c r="A26" s="21">
        <f t="shared" ref="A26:A37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0.68</v>
      </c>
      <c r="J26" s="16" t="s">
        <v>17</v>
      </c>
      <c r="K26" s="31" t="s">
        <v>17</v>
      </c>
      <c r="L26" s="33">
        <f>O26-I26</f>
        <v>6.6800000000000006</v>
      </c>
      <c r="N26" s="36" t="s">
        <v>17</v>
      </c>
      <c r="O26" s="33">
        <v>7.36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>O27-I27</f>
        <v>6.9899999999999993</v>
      </c>
      <c r="M27" s="3"/>
      <c r="N27" s="36" t="s">
        <v>17</v>
      </c>
      <c r="O27" s="33">
        <v>8.1199999999999992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6.13</v>
      </c>
      <c r="L28" s="33" t="s">
        <v>17</v>
      </c>
      <c r="N28" s="36">
        <v>6.41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>O29-I29</f>
        <v>6.29</v>
      </c>
      <c r="M29" s="3"/>
      <c r="N29" s="36" t="s">
        <v>17</v>
      </c>
      <c r="O29" s="33">
        <v>6.84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 t="s">
        <v>17</v>
      </c>
      <c r="J30" s="16" t="s">
        <v>17</v>
      </c>
      <c r="K30" s="218" t="s">
        <v>65</v>
      </c>
      <c r="L30" s="219"/>
      <c r="N30" s="220" t="s">
        <v>65</v>
      </c>
      <c r="O30" s="219"/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>N31-I31</f>
        <v>4.5100000000000007</v>
      </c>
      <c r="L31" s="33" t="s">
        <v>17</v>
      </c>
      <c r="M31" s="3"/>
      <c r="N31" s="36">
        <v>5.36</v>
      </c>
      <c r="O31" s="33" t="s">
        <v>17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ref="K32:K37" si="3">N32-I32</f>
        <v>5.1099999999999994</v>
      </c>
      <c r="L32" s="33" t="s">
        <v>17</v>
      </c>
      <c r="N32" s="36">
        <v>5.56</v>
      </c>
      <c r="O32" s="33" t="s">
        <v>17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3"/>
        <v>4.8899999999999997</v>
      </c>
      <c r="L33" s="33" t="s">
        <v>17</v>
      </c>
      <c r="M33" s="3"/>
      <c r="N33" s="36">
        <v>5.34</v>
      </c>
      <c r="O33" s="33" t="s">
        <v>17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3"/>
        <v>4.0199999999999996</v>
      </c>
      <c r="L34" s="33" t="s">
        <v>17</v>
      </c>
      <c r="M34" s="3"/>
      <c r="N34" s="36">
        <v>4.22</v>
      </c>
      <c r="O34" s="33" t="s">
        <v>17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3"/>
        <v>4.42</v>
      </c>
      <c r="L35" s="33" t="s">
        <v>17</v>
      </c>
      <c r="N35" s="36">
        <v>5.0999999999999996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 t="s">
        <v>17</v>
      </c>
      <c r="L36" s="33">
        <f>O36-I36</f>
        <v>12.459999999999999</v>
      </c>
      <c r="N36" s="36" t="s">
        <v>17</v>
      </c>
      <c r="O36" s="33">
        <v>12.84</v>
      </c>
    </row>
    <row r="37" spans="1:15" ht="15" customHeight="1" thickBot="1" x14ac:dyDescent="0.3">
      <c r="A37" s="22">
        <f t="shared" si="2"/>
        <v>33</v>
      </c>
      <c r="B37" s="17" t="s">
        <v>67</v>
      </c>
      <c r="C37" s="17" t="s">
        <v>68</v>
      </c>
      <c r="D37" s="26" t="s">
        <v>14</v>
      </c>
      <c r="E37" s="9">
        <v>260777</v>
      </c>
      <c r="F37" s="9">
        <v>338205</v>
      </c>
      <c r="G37" s="9">
        <v>12</v>
      </c>
      <c r="H37" s="17" t="s">
        <v>17</v>
      </c>
      <c r="I37" s="9">
        <v>0.52</v>
      </c>
      <c r="J37" s="17" t="s">
        <v>17</v>
      </c>
      <c r="K37" s="34">
        <f t="shared" si="3"/>
        <v>5.48</v>
      </c>
      <c r="L37" s="35" t="s">
        <v>17</v>
      </c>
      <c r="N37" s="39">
        <v>6</v>
      </c>
      <c r="O37" s="35" t="s">
        <v>17</v>
      </c>
    </row>
    <row r="39" spans="1:15" x14ac:dyDescent="0.25">
      <c r="A39" t="s">
        <v>70</v>
      </c>
    </row>
  </sheetData>
  <mergeCells count="7">
    <mergeCell ref="N3:O3"/>
    <mergeCell ref="K10:L10"/>
    <mergeCell ref="N10:O10"/>
    <mergeCell ref="K30:L30"/>
    <mergeCell ref="N30:O30"/>
    <mergeCell ref="N12:O12"/>
    <mergeCell ref="K12:L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0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73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s">
        <v>17</v>
      </c>
      <c r="L5" s="32">
        <f>O5-I5</f>
        <v>7.9799999999999995</v>
      </c>
      <c r="M5" s="5"/>
      <c r="N5" s="37" t="s">
        <v>17</v>
      </c>
      <c r="O5" s="32">
        <v>8.43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5.1899999999999995</v>
      </c>
      <c r="L6" s="33" t="s">
        <v>17</v>
      </c>
      <c r="M6" s="5"/>
      <c r="N6" s="36">
        <v>5.52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3.87</v>
      </c>
      <c r="L7" s="33" t="s">
        <v>17</v>
      </c>
      <c r="M7" s="5"/>
      <c r="N7" s="38">
        <v>4.37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4.03</v>
      </c>
      <c r="L8" s="33" t="s">
        <v>17</v>
      </c>
      <c r="M8" s="5"/>
      <c r="N8" s="36">
        <v>4.63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8.9700000000000006</v>
      </c>
      <c r="L9" s="33" t="s">
        <v>17</v>
      </c>
      <c r="M9" s="5"/>
      <c r="N9" s="38">
        <v>9.81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4.9800000000000004</v>
      </c>
      <c r="L11" s="33" t="s">
        <v>17</v>
      </c>
      <c r="M11" s="5"/>
      <c r="N11" s="36">
        <v>5.48</v>
      </c>
      <c r="O11" s="33" t="s">
        <v>17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28" si="1">N13-I13</f>
        <v>4.32</v>
      </c>
      <c r="L13" s="33" t="s">
        <v>17</v>
      </c>
      <c r="M13" s="5"/>
      <c r="N13" s="36">
        <v>5.05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1"/>
        <v>6.84</v>
      </c>
      <c r="L14" s="33" t="s">
        <v>17</v>
      </c>
      <c r="M14" s="5"/>
      <c r="N14" s="36">
        <v>7.64</v>
      </c>
      <c r="O14" s="33" t="s">
        <v>17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6.34</v>
      </c>
      <c r="L15" s="33" t="s">
        <v>17</v>
      </c>
      <c r="M15" s="5"/>
      <c r="N15" s="36">
        <v>6.72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6.46</v>
      </c>
      <c r="L16" s="33" t="s">
        <v>17</v>
      </c>
      <c r="M16" s="5"/>
      <c r="N16" s="38">
        <v>7.3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s">
        <v>17</v>
      </c>
      <c r="L17" s="33">
        <f>O17-I17</f>
        <v>5.66</v>
      </c>
      <c r="M17" s="5"/>
      <c r="N17" s="36" t="s">
        <v>17</v>
      </c>
      <c r="O17" s="33">
        <v>6.84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7.8500000000000005</v>
      </c>
      <c r="L18" s="33" t="s">
        <v>17</v>
      </c>
      <c r="M18" s="5"/>
      <c r="N18" s="36">
        <v>8.65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4.68</v>
      </c>
      <c r="L19" s="33" t="s">
        <v>17</v>
      </c>
      <c r="M19" s="5"/>
      <c r="N19" s="36">
        <v>5.68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1.95</v>
      </c>
      <c r="L20" s="33" t="s">
        <v>17</v>
      </c>
      <c r="M20" s="5"/>
      <c r="N20" s="36">
        <v>2.73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5.16</v>
      </c>
      <c r="L21" s="33" t="s">
        <v>17</v>
      </c>
      <c r="M21" s="5"/>
      <c r="N21" s="38">
        <v>5.96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3.3200000000000003</v>
      </c>
      <c r="L22" s="33" t="s">
        <v>17</v>
      </c>
      <c r="M22" s="5"/>
      <c r="N22" s="36">
        <v>4.12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6.17</v>
      </c>
      <c r="L23" s="33" t="s">
        <v>17</v>
      </c>
      <c r="M23" s="5"/>
      <c r="N23" s="36">
        <v>7.07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5.32</v>
      </c>
      <c r="L24" s="33" t="s">
        <v>17</v>
      </c>
      <c r="M24" s="5"/>
      <c r="N24" s="36">
        <v>6.47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6.94</v>
      </c>
      <c r="L25" s="33" t="s">
        <v>17</v>
      </c>
      <c r="M25" s="3"/>
      <c r="N25" s="38">
        <v>6.94</v>
      </c>
      <c r="O25" s="33" t="s">
        <v>17</v>
      </c>
    </row>
    <row r="26" spans="1:15" ht="15.75" customHeight="1" x14ac:dyDescent="0.25">
      <c r="A26" s="21">
        <f t="shared" ref="A26:A38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>O26-I26</f>
        <v>9.69</v>
      </c>
      <c r="N26" s="36" t="s">
        <v>17</v>
      </c>
      <c r="O26" s="33">
        <v>10.119999999999999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>O27-I27</f>
        <v>8.4699999999999989</v>
      </c>
      <c r="M27" s="3"/>
      <c r="N27" s="36" t="s">
        <v>17</v>
      </c>
      <c r="O27" s="33">
        <v>9.6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5.33</v>
      </c>
      <c r="L28" s="33" t="s">
        <v>17</v>
      </c>
      <c r="N28" s="36">
        <v>5.61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ref="L29:L34" si="3">O29-I29</f>
        <v>12.79</v>
      </c>
      <c r="M29" s="3"/>
      <c r="N29" s="36" t="s">
        <v>17</v>
      </c>
      <c r="O29" s="33">
        <v>13.34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3"/>
        <v>10.1</v>
      </c>
      <c r="N30" s="36" t="s">
        <v>17</v>
      </c>
      <c r="O30" s="33">
        <v>10.7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11.65</v>
      </c>
      <c r="M31" s="3"/>
      <c r="N31" s="36"/>
      <c r="O31" s="33">
        <v>12.5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3"/>
        <v>13.280000000000001</v>
      </c>
      <c r="N32" s="36"/>
      <c r="O32" s="33">
        <v>13.73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3"/>
        <v>13.81</v>
      </c>
      <c r="M33" s="3"/>
      <c r="N33" s="36"/>
      <c r="O33" s="33">
        <v>14.26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3"/>
        <v>23.88</v>
      </c>
      <c r="M34" s="3"/>
      <c r="N34" s="36"/>
      <c r="O34" s="33">
        <v>24.08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4.6900000000000004</v>
      </c>
      <c r="L35" s="33" t="s">
        <v>17</v>
      </c>
      <c r="N35" s="36">
        <v>5.37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 t="s">
        <v>17</v>
      </c>
      <c r="L36" s="33">
        <f>O36-I36</f>
        <v>11.26</v>
      </c>
      <c r="N36" s="36" t="s">
        <v>17</v>
      </c>
      <c r="O36" s="33">
        <v>11.64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>N37-I37</f>
        <v>5.65</v>
      </c>
      <c r="L37" s="33" t="s">
        <v>17</v>
      </c>
      <c r="N37" s="36">
        <v>6.17</v>
      </c>
      <c r="O37" s="33" t="s">
        <v>17</v>
      </c>
    </row>
    <row r="38" spans="1:15" ht="13" thickBot="1" x14ac:dyDescent="0.3">
      <c r="A38" s="22">
        <f t="shared" si="2"/>
        <v>34</v>
      </c>
      <c r="B38" s="17" t="s">
        <v>74</v>
      </c>
      <c r="C38" s="17" t="s">
        <v>68</v>
      </c>
      <c r="D38" s="26" t="s">
        <v>14</v>
      </c>
      <c r="E38" s="9">
        <v>260686</v>
      </c>
      <c r="F38" s="9">
        <v>338490</v>
      </c>
      <c r="G38" s="9">
        <v>31</v>
      </c>
      <c r="H38" s="17" t="s">
        <v>17</v>
      </c>
      <c r="I38" s="9">
        <v>0.75</v>
      </c>
      <c r="J38" s="17" t="s">
        <v>17</v>
      </c>
      <c r="K38" s="34" t="s">
        <v>17</v>
      </c>
      <c r="L38" s="35">
        <f>O38-I38</f>
        <v>5.25</v>
      </c>
      <c r="N38" s="39" t="s">
        <v>17</v>
      </c>
      <c r="O38" s="35">
        <v>6</v>
      </c>
    </row>
    <row r="40" spans="1:15" x14ac:dyDescent="0.25">
      <c r="A40" t="s">
        <v>70</v>
      </c>
    </row>
  </sheetData>
  <mergeCells count="5">
    <mergeCell ref="N3:O3"/>
    <mergeCell ref="K10:L10"/>
    <mergeCell ref="N10:O10"/>
    <mergeCell ref="K12:L12"/>
    <mergeCell ref="N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0"/>
  <sheetViews>
    <sheetView workbookViewId="0">
      <selection activeCell="B10" sqref="B9:I1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75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s">
        <v>17</v>
      </c>
      <c r="L5" s="32">
        <f>O5-I5</f>
        <v>7.919999999999999</v>
      </c>
      <c r="M5" s="5"/>
      <c r="N5" s="37" t="s">
        <v>17</v>
      </c>
      <c r="O5" s="32">
        <v>8.3699999999999992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5.85</v>
      </c>
      <c r="L6" s="33" t="s">
        <v>17</v>
      </c>
      <c r="M6" s="5"/>
      <c r="N6" s="36">
        <v>6.18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4.55</v>
      </c>
      <c r="L7" s="33" t="s">
        <v>17</v>
      </c>
      <c r="M7" s="5"/>
      <c r="N7" s="38">
        <v>5.05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4.58</v>
      </c>
      <c r="L8" s="33" t="s">
        <v>17</v>
      </c>
      <c r="M8" s="5"/>
      <c r="N8" s="36">
        <v>5.18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9.3800000000000008</v>
      </c>
      <c r="L9" s="33" t="s">
        <v>17</v>
      </c>
      <c r="M9" s="5"/>
      <c r="N9" s="38">
        <v>10.220000000000001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42" t="s">
        <v>17</v>
      </c>
      <c r="L11" s="31">
        <f>O11-I11</f>
        <v>8.0399999999999991</v>
      </c>
      <c r="M11" s="5"/>
      <c r="N11" s="36" t="s">
        <v>17</v>
      </c>
      <c r="O11" s="33">
        <v>8.5399999999999991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>N13-I13</f>
        <v>4.7699999999999996</v>
      </c>
      <c r="L13" s="33" t="s">
        <v>17</v>
      </c>
      <c r="M13" s="5"/>
      <c r="N13" s="36">
        <v>5.5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1">
        <f>O14-I14</f>
        <v>13.02</v>
      </c>
      <c r="M14" s="5"/>
      <c r="N14" s="36" t="s">
        <v>17</v>
      </c>
      <c r="O14" s="33">
        <v>13.82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>N15-I15</f>
        <v>6.82</v>
      </c>
      <c r="L15" s="33" t="s">
        <v>17</v>
      </c>
      <c r="M15" s="5"/>
      <c r="N15" s="36">
        <v>7.2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>N16-I16</f>
        <v>6.99</v>
      </c>
      <c r="L16" s="33" t="s">
        <v>17</v>
      </c>
      <c r="M16" s="5"/>
      <c r="N16" s="38">
        <v>7.83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s">
        <v>17</v>
      </c>
      <c r="L17" s="33">
        <f>O17-I17</f>
        <v>6.16</v>
      </c>
      <c r="M17" s="5"/>
      <c r="N17" s="36" t="s">
        <v>17</v>
      </c>
      <c r="O17" s="33">
        <v>7.34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ref="K18:K25" si="1">N18-I18</f>
        <v>6.38</v>
      </c>
      <c r="L18" s="33" t="s">
        <v>17</v>
      </c>
      <c r="M18" s="5"/>
      <c r="N18" s="36">
        <v>7.18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5.27</v>
      </c>
      <c r="L19" s="33" t="s">
        <v>17</v>
      </c>
      <c r="M19" s="5"/>
      <c r="N19" s="36">
        <v>6.27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2.16</v>
      </c>
      <c r="L20" s="33" t="s">
        <v>17</v>
      </c>
      <c r="M20" s="5"/>
      <c r="N20" s="36">
        <v>2.94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5.32</v>
      </c>
      <c r="L21" s="33" t="s">
        <v>17</v>
      </c>
      <c r="M21" s="5"/>
      <c r="N21" s="38">
        <v>6.12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3.76</v>
      </c>
      <c r="L22" s="33" t="s">
        <v>17</v>
      </c>
      <c r="M22" s="5"/>
      <c r="N22" s="36">
        <v>4.5599999999999996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6.88</v>
      </c>
      <c r="L23" s="33" t="s">
        <v>17</v>
      </c>
      <c r="M23" s="5"/>
      <c r="N23" s="36">
        <v>7.78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6.0299999999999994</v>
      </c>
      <c r="L24" s="33" t="s">
        <v>17</v>
      </c>
      <c r="M24" s="5"/>
      <c r="N24" s="36">
        <v>7.18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7.8</v>
      </c>
      <c r="L25" s="33" t="s">
        <v>17</v>
      </c>
      <c r="M25" s="3"/>
      <c r="N25" s="38">
        <v>7.8</v>
      </c>
      <c r="O25" s="33" t="s">
        <v>17</v>
      </c>
    </row>
    <row r="26" spans="1:15" ht="15.75" customHeight="1" x14ac:dyDescent="0.25">
      <c r="A26" s="21">
        <f t="shared" ref="A26:A38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>O26-I26</f>
        <v>23.47</v>
      </c>
      <c r="N26" s="36" t="s">
        <v>17</v>
      </c>
      <c r="O26" s="33">
        <v>23.9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>O27-I27</f>
        <v>14.809999999999999</v>
      </c>
      <c r="M27" s="3"/>
      <c r="N27" s="36" t="s">
        <v>17</v>
      </c>
      <c r="O27" s="33">
        <v>15.94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>N28-I28</f>
        <v>5.62</v>
      </c>
      <c r="L28" s="33" t="s">
        <v>17</v>
      </c>
      <c r="N28" s="36">
        <v>5.9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ref="L29:L37" si="3">O29-I29</f>
        <v>10.799999999999999</v>
      </c>
      <c r="M29" s="3"/>
      <c r="N29" s="36" t="s">
        <v>17</v>
      </c>
      <c r="O29" s="33">
        <v>11.35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3"/>
        <v>13.43</v>
      </c>
      <c r="N30" s="36" t="s">
        <v>17</v>
      </c>
      <c r="O30" s="33">
        <v>14.03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12.71</v>
      </c>
      <c r="M31" s="3"/>
      <c r="N31" s="36"/>
      <c r="O31" s="33">
        <v>13.56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3"/>
        <v>13.08</v>
      </c>
      <c r="N32" s="36"/>
      <c r="O32" s="33">
        <v>13.53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3"/>
        <v>14.07</v>
      </c>
      <c r="M33" s="3"/>
      <c r="N33" s="36"/>
      <c r="O33" s="33">
        <v>14.52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3"/>
        <v>23.900000000000002</v>
      </c>
      <c r="M34" s="3"/>
      <c r="N34" s="36"/>
      <c r="O34" s="33">
        <v>24.1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5</v>
      </c>
      <c r="L35" s="33" t="s">
        <v>17</v>
      </c>
      <c r="N35" s="36">
        <v>5.68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4.7</v>
      </c>
      <c r="L36" s="33" t="s">
        <v>17</v>
      </c>
      <c r="N36" s="36">
        <v>5.08</v>
      </c>
      <c r="O36" s="33" t="s">
        <v>17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 t="shared" si="3"/>
        <v>6.85</v>
      </c>
      <c r="N37" s="36" t="s">
        <v>17</v>
      </c>
      <c r="O37" s="33">
        <v>7.37</v>
      </c>
    </row>
    <row r="38" spans="1:15" ht="13" thickBot="1" x14ac:dyDescent="0.3">
      <c r="A38" s="22">
        <f t="shared" si="2"/>
        <v>34</v>
      </c>
      <c r="B38" s="17" t="s">
        <v>74</v>
      </c>
      <c r="C38" s="17" t="s">
        <v>68</v>
      </c>
      <c r="D38" s="26" t="s">
        <v>14</v>
      </c>
      <c r="E38" s="9">
        <v>260686</v>
      </c>
      <c r="F38" s="9">
        <v>338490</v>
      </c>
      <c r="G38" s="9">
        <v>31</v>
      </c>
      <c r="H38" s="17" t="s">
        <v>17</v>
      </c>
      <c r="I38" s="9">
        <v>0.75</v>
      </c>
      <c r="J38" s="17" t="s">
        <v>17</v>
      </c>
      <c r="K38" s="34" t="s">
        <v>17</v>
      </c>
      <c r="L38" s="35">
        <f>O38-I38</f>
        <v>6.75</v>
      </c>
      <c r="N38" s="39" t="s">
        <v>17</v>
      </c>
      <c r="O38" s="35">
        <v>7.5</v>
      </c>
    </row>
    <row r="40" spans="1:15" x14ac:dyDescent="0.25">
      <c r="A40" t="s">
        <v>70</v>
      </c>
    </row>
  </sheetData>
  <mergeCells count="5">
    <mergeCell ref="N3:O3"/>
    <mergeCell ref="K10:L10"/>
    <mergeCell ref="N10:O10"/>
    <mergeCell ref="K12:L12"/>
    <mergeCell ref="N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0"/>
  <sheetViews>
    <sheetView topLeftCell="A7" workbookViewId="0">
      <selection activeCell="B23" sqref="B23:N23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77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5.47</v>
      </c>
      <c r="L5" s="32" t="s">
        <v>17</v>
      </c>
      <c r="M5" s="5"/>
      <c r="N5" s="37">
        <v>5.92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6.22</v>
      </c>
      <c r="L6" s="33" t="s">
        <v>17</v>
      </c>
      <c r="M6" s="5"/>
      <c r="N6" s="36">
        <v>6.55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5.2</v>
      </c>
      <c r="L7" s="33" t="s">
        <v>17</v>
      </c>
      <c r="M7" s="5"/>
      <c r="N7" s="38">
        <v>5.7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5.15</v>
      </c>
      <c r="L8" s="33" t="s">
        <v>17</v>
      </c>
      <c r="M8" s="5"/>
      <c r="N8" s="36">
        <v>5.75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9.7100000000000009</v>
      </c>
      <c r="L9" s="33" t="s">
        <v>17</v>
      </c>
      <c r="M9" s="5"/>
      <c r="N9" s="38">
        <v>10.55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42" t="s">
        <v>17</v>
      </c>
      <c r="L11" s="33">
        <f>O11-I11</f>
        <v>9.5500000000000007</v>
      </c>
      <c r="M11" s="5"/>
      <c r="N11" s="36" t="s">
        <v>17</v>
      </c>
      <c r="O11" s="33">
        <v>10.050000000000001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>N13-I13</f>
        <v>4.6300000000000008</v>
      </c>
      <c r="L13" s="33" t="s">
        <v>17</v>
      </c>
      <c r="M13" s="5"/>
      <c r="N13" s="36">
        <v>5.36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 t="shared" ref="L14:L38" si="1">O14-I14</f>
        <v>10.629999999999999</v>
      </c>
      <c r="M14" s="5"/>
      <c r="N14" s="36" t="s">
        <v>17</v>
      </c>
      <c r="O14" s="33">
        <v>11.43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ref="K15:K36" si="2">N15-I15</f>
        <v>7.04</v>
      </c>
      <c r="L15" s="33" t="s">
        <v>17</v>
      </c>
      <c r="M15" s="5"/>
      <c r="N15" s="36">
        <v>7.42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2"/>
        <v>5.26</v>
      </c>
      <c r="L16" s="33" t="s">
        <v>17</v>
      </c>
      <c r="M16" s="5"/>
      <c r="N16" s="38">
        <v>6.1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s">
        <v>17</v>
      </c>
      <c r="L17" s="33">
        <f t="shared" si="1"/>
        <v>5.82</v>
      </c>
      <c r="M17" s="5"/>
      <c r="N17" s="36" t="s">
        <v>17</v>
      </c>
      <c r="O17" s="33">
        <v>7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5.76</v>
      </c>
      <c r="L18" s="33" t="s">
        <v>17</v>
      </c>
      <c r="M18" s="5"/>
      <c r="N18" s="36">
        <v>6.56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5.62</v>
      </c>
      <c r="L19" s="33" t="s">
        <v>17</v>
      </c>
      <c r="M19" s="5"/>
      <c r="N19" s="36">
        <v>6.62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1.7</v>
      </c>
      <c r="L20" s="33" t="s">
        <v>17</v>
      </c>
      <c r="M20" s="5"/>
      <c r="N20" s="36">
        <v>2.48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5.1000000000000005</v>
      </c>
      <c r="L21" s="33" t="s">
        <v>17</v>
      </c>
      <c r="M21" s="5"/>
      <c r="N21" s="38">
        <v>5.9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3.8200000000000003</v>
      </c>
      <c r="L22" s="33" t="s">
        <v>17</v>
      </c>
      <c r="M22" s="5"/>
      <c r="N22" s="36">
        <v>4.62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s">
        <v>76</v>
      </c>
      <c r="L23" s="33" t="s">
        <v>17</v>
      </c>
      <c r="M23" s="5"/>
      <c r="N23" s="36" t="s">
        <v>76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6.43</v>
      </c>
      <c r="L24" s="33" t="s">
        <v>17</v>
      </c>
      <c r="M24" s="5"/>
      <c r="N24" s="36">
        <v>7.58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8.32</v>
      </c>
      <c r="L25" s="33" t="s">
        <v>17</v>
      </c>
      <c r="M25" s="3"/>
      <c r="N25" s="38">
        <v>8.32</v>
      </c>
      <c r="O25" s="33" t="s">
        <v>17</v>
      </c>
    </row>
    <row r="26" spans="1:15" ht="15.75" customHeight="1" x14ac:dyDescent="0.25">
      <c r="A26" s="21">
        <f t="shared" ref="A26:A38" si="3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11.370000000000001</v>
      </c>
      <c r="L26" s="33" t="s">
        <v>17</v>
      </c>
      <c r="N26" s="36">
        <v>11.8</v>
      </c>
      <c r="O26" s="33" t="s">
        <v>17</v>
      </c>
    </row>
    <row r="27" spans="1:15" ht="15.75" customHeight="1" x14ac:dyDescent="0.25">
      <c r="A27" s="21">
        <f t="shared" si="3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1"/>
        <v>14.32</v>
      </c>
      <c r="M27" s="3"/>
      <c r="N27" s="36" t="s">
        <v>17</v>
      </c>
      <c r="O27" s="33">
        <v>15.45</v>
      </c>
    </row>
    <row r="28" spans="1:15" ht="15.75" customHeight="1" x14ac:dyDescent="0.25">
      <c r="A28" s="21">
        <f t="shared" si="3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 t="s">
        <v>17</v>
      </c>
      <c r="L28" s="33">
        <f t="shared" si="1"/>
        <v>10.07</v>
      </c>
      <c r="N28" s="36" t="s">
        <v>17</v>
      </c>
      <c r="O28" s="33">
        <v>10.35</v>
      </c>
    </row>
    <row r="29" spans="1:15" ht="15.75" customHeight="1" x14ac:dyDescent="0.25">
      <c r="A29" s="21">
        <f t="shared" si="3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1"/>
        <v>10.85</v>
      </c>
      <c r="M29" s="3"/>
      <c r="N29" s="36" t="s">
        <v>17</v>
      </c>
      <c r="O29" s="33">
        <v>11.4</v>
      </c>
    </row>
    <row r="30" spans="1:15" ht="15.75" customHeight="1" x14ac:dyDescent="0.25">
      <c r="A30" s="21">
        <f t="shared" si="3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1"/>
        <v>16.16</v>
      </c>
      <c r="N30" s="36" t="s">
        <v>17</v>
      </c>
      <c r="O30" s="33">
        <v>16.760000000000002</v>
      </c>
    </row>
    <row r="31" spans="1:15" ht="15.75" customHeight="1" x14ac:dyDescent="0.25">
      <c r="A31" s="21">
        <f t="shared" si="3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1"/>
        <v>13.65</v>
      </c>
      <c r="M31" s="3"/>
      <c r="N31" s="36" t="s">
        <v>17</v>
      </c>
      <c r="O31" s="33">
        <v>14.5</v>
      </c>
    </row>
    <row r="32" spans="1:15" ht="15.75" customHeight="1" x14ac:dyDescent="0.25">
      <c r="A32" s="21">
        <f t="shared" si="3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1"/>
        <v>14.350000000000001</v>
      </c>
      <c r="N32" s="36" t="s">
        <v>17</v>
      </c>
      <c r="O32" s="33">
        <v>14.8</v>
      </c>
    </row>
    <row r="33" spans="1:15" ht="15.75" customHeight="1" x14ac:dyDescent="0.25">
      <c r="A33" s="21">
        <f t="shared" si="3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1"/>
        <v>17.07</v>
      </c>
      <c r="M33" s="3"/>
      <c r="N33" s="36" t="s">
        <v>17</v>
      </c>
      <c r="O33" s="33">
        <v>17.52</v>
      </c>
    </row>
    <row r="34" spans="1:15" ht="15.75" customHeight="1" x14ac:dyDescent="0.25">
      <c r="A34" s="21">
        <f t="shared" si="3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1"/>
        <v>23.900000000000002</v>
      </c>
      <c r="M34" s="3"/>
      <c r="N34" s="36" t="s">
        <v>17</v>
      </c>
      <c r="O34" s="33">
        <v>24.1</v>
      </c>
    </row>
    <row r="35" spans="1:15" ht="15" customHeight="1" x14ac:dyDescent="0.25">
      <c r="A35" s="21">
        <f t="shared" si="3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4.96</v>
      </c>
      <c r="L35" s="33" t="s">
        <v>17</v>
      </c>
      <c r="N35" s="36">
        <v>5.64</v>
      </c>
      <c r="O35" s="33" t="s">
        <v>17</v>
      </c>
    </row>
    <row r="36" spans="1:15" ht="15" customHeight="1" x14ac:dyDescent="0.25">
      <c r="A36" s="21">
        <f t="shared" si="3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2"/>
        <v>5.14</v>
      </c>
      <c r="L36" s="33" t="s">
        <v>17</v>
      </c>
      <c r="N36" s="36">
        <v>5.52</v>
      </c>
      <c r="O36" s="33" t="s">
        <v>17</v>
      </c>
    </row>
    <row r="37" spans="1:15" ht="15" customHeight="1" x14ac:dyDescent="0.25">
      <c r="A37" s="21">
        <f t="shared" si="3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 t="shared" si="1"/>
        <v>6.26</v>
      </c>
      <c r="N37" s="36" t="s">
        <v>17</v>
      </c>
      <c r="O37" s="33">
        <v>6.78</v>
      </c>
    </row>
    <row r="38" spans="1:15" ht="13" thickBot="1" x14ac:dyDescent="0.3">
      <c r="A38" s="22">
        <f t="shared" si="3"/>
        <v>34</v>
      </c>
      <c r="B38" s="17" t="s">
        <v>74</v>
      </c>
      <c r="C38" s="17" t="s">
        <v>68</v>
      </c>
      <c r="D38" s="26" t="s">
        <v>14</v>
      </c>
      <c r="E38" s="9">
        <v>260686</v>
      </c>
      <c r="F38" s="9">
        <v>338490</v>
      </c>
      <c r="G38" s="9">
        <v>31</v>
      </c>
      <c r="H38" s="17" t="s">
        <v>17</v>
      </c>
      <c r="I38" s="9">
        <v>0.75</v>
      </c>
      <c r="J38" s="17" t="s">
        <v>17</v>
      </c>
      <c r="K38" s="34" t="s">
        <v>17</v>
      </c>
      <c r="L38" s="35">
        <f t="shared" si="1"/>
        <v>8.1300000000000008</v>
      </c>
      <c r="N38" s="39" t="s">
        <v>17</v>
      </c>
      <c r="O38" s="35">
        <v>8.8800000000000008</v>
      </c>
    </row>
    <row r="40" spans="1:15" x14ac:dyDescent="0.25">
      <c r="A40" t="s">
        <v>70</v>
      </c>
    </row>
  </sheetData>
  <mergeCells count="5">
    <mergeCell ref="N3:O3"/>
    <mergeCell ref="K10:L10"/>
    <mergeCell ref="N10:O10"/>
    <mergeCell ref="K12:L12"/>
    <mergeCell ref="N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0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78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3.02</v>
      </c>
      <c r="L5" s="32" t="s">
        <v>17</v>
      </c>
      <c r="M5" s="5"/>
      <c r="N5" s="37">
        <v>3.47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3.7299999999999995</v>
      </c>
      <c r="L6" s="33" t="s">
        <v>17</v>
      </c>
      <c r="M6" s="5"/>
      <c r="N6" s="36">
        <v>4.0599999999999996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4.12</v>
      </c>
      <c r="L7" s="33" t="s">
        <v>17</v>
      </c>
      <c r="M7" s="5"/>
      <c r="N7" s="38">
        <v>4.62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4.3000000000000007</v>
      </c>
      <c r="L8" s="33" t="s">
        <v>17</v>
      </c>
      <c r="M8" s="5"/>
      <c r="N8" s="36">
        <v>4.9000000000000004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8.83</v>
      </c>
      <c r="L9" s="33" t="s">
        <v>17</v>
      </c>
      <c r="M9" s="5"/>
      <c r="N9" s="38">
        <v>9.67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42" t="s">
        <v>17</v>
      </c>
      <c r="L11" s="33">
        <f>O11-I11</f>
        <v>5.88</v>
      </c>
      <c r="M11" s="5"/>
      <c r="N11" s="36" t="s">
        <v>17</v>
      </c>
      <c r="O11" s="33">
        <v>6.38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>N13-I13</f>
        <v>3.3000000000000003</v>
      </c>
      <c r="L13" s="33" t="s">
        <v>17</v>
      </c>
      <c r="M13" s="5"/>
      <c r="N13" s="36">
        <v>4.03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9.0599999999999987</v>
      </c>
      <c r="M14" s="5"/>
      <c r="N14" s="36" t="s">
        <v>17</v>
      </c>
      <c r="O14" s="33">
        <v>9.86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ref="K15:K36" si="1">N15-I15</f>
        <v>6.39</v>
      </c>
      <c r="L15" s="33" t="s">
        <v>17</v>
      </c>
      <c r="M15" s="5"/>
      <c r="N15" s="36">
        <v>6.77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6.54</v>
      </c>
      <c r="L16" s="33" t="s">
        <v>17</v>
      </c>
      <c r="M16" s="5"/>
      <c r="N16" s="38">
        <v>7.38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0.95</v>
      </c>
      <c r="L17" s="33"/>
      <c r="M17" s="5"/>
      <c r="N17" s="36">
        <v>2.13</v>
      </c>
      <c r="O17" s="33" t="s">
        <v>17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4.4800000000000004</v>
      </c>
      <c r="L18" s="33" t="s">
        <v>17</v>
      </c>
      <c r="M18" s="5"/>
      <c r="N18" s="36">
        <v>5.28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4.55</v>
      </c>
      <c r="L19" s="33" t="s">
        <v>17</v>
      </c>
      <c r="M19" s="5"/>
      <c r="N19" s="36">
        <v>5.55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1.5199999999999998</v>
      </c>
      <c r="L20" s="33" t="s">
        <v>17</v>
      </c>
      <c r="M20" s="5"/>
      <c r="N20" s="36">
        <v>2.2999999999999998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4.83</v>
      </c>
      <c r="L21" s="33" t="s">
        <v>17</v>
      </c>
      <c r="M21" s="5"/>
      <c r="N21" s="38">
        <v>5.63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2.9699999999999998</v>
      </c>
      <c r="L22" s="33" t="s">
        <v>17</v>
      </c>
      <c r="M22" s="5"/>
      <c r="N22" s="36">
        <v>3.77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5.76</v>
      </c>
      <c r="L23" s="33" t="s">
        <v>17</v>
      </c>
      <c r="M23" s="5"/>
      <c r="N23" s="36">
        <v>6.66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5.35</v>
      </c>
      <c r="L24" s="33" t="s">
        <v>17</v>
      </c>
      <c r="M24" s="5"/>
      <c r="N24" s="36">
        <v>6.5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7.57</v>
      </c>
      <c r="L25" s="33" t="s">
        <v>17</v>
      </c>
      <c r="M25" s="3"/>
      <c r="N25" s="38">
        <v>7.57</v>
      </c>
      <c r="O25" s="33" t="s">
        <v>17</v>
      </c>
    </row>
    <row r="26" spans="1:15" ht="15.75" customHeight="1" x14ac:dyDescent="0.25">
      <c r="A26" s="21">
        <f t="shared" ref="A26:A38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>O26-I26</f>
        <v>10.81</v>
      </c>
      <c r="N26" s="36" t="s">
        <v>17</v>
      </c>
      <c r="O26" s="33">
        <v>11.24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1"/>
        <v>8.34</v>
      </c>
      <c r="L27" s="33" t="s">
        <v>17</v>
      </c>
      <c r="M27" s="3"/>
      <c r="N27" s="36">
        <v>9.4700000000000006</v>
      </c>
      <c r="O27" s="33" t="s">
        <v>17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 t="s">
        <v>17</v>
      </c>
      <c r="L28" s="33">
        <f>O28-I28</f>
        <v>8.9700000000000006</v>
      </c>
      <c r="N28" s="36" t="s">
        <v>17</v>
      </c>
      <c r="O28" s="33">
        <v>9.25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>O29-I29</f>
        <v>13.03</v>
      </c>
      <c r="M29" s="3"/>
      <c r="N29" s="36" t="s">
        <v>17</v>
      </c>
      <c r="O29" s="33">
        <v>13.58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>O30-I30</f>
        <v>11.93</v>
      </c>
      <c r="N30" s="36" t="s">
        <v>17</v>
      </c>
      <c r="O30" s="33">
        <v>12.53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>O31-I31</f>
        <v>12.450000000000001</v>
      </c>
      <c r="M31" s="3"/>
      <c r="N31" s="36" t="s">
        <v>17</v>
      </c>
      <c r="O31" s="33">
        <v>13.3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218" t="s">
        <v>72</v>
      </c>
      <c r="L32" s="219"/>
      <c r="N32" s="36" t="s">
        <v>17</v>
      </c>
      <c r="O32" s="33" t="s">
        <v>17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>O33-I33</f>
        <v>13.850000000000001</v>
      </c>
      <c r="M33" s="3"/>
      <c r="N33" s="36" t="s">
        <v>17</v>
      </c>
      <c r="O33" s="33">
        <v>14.3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1"/>
        <v>4.1099999999999994</v>
      </c>
      <c r="L34" s="33" t="s">
        <v>17</v>
      </c>
      <c r="M34" s="3"/>
      <c r="N34" s="36">
        <v>4.3099999999999996</v>
      </c>
      <c r="O34" s="33" t="s">
        <v>17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4.32</v>
      </c>
      <c r="L35" s="33" t="s">
        <v>17</v>
      </c>
      <c r="N35" s="36">
        <v>5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1"/>
        <v>4.53</v>
      </c>
      <c r="L36" s="33" t="s">
        <v>17</v>
      </c>
      <c r="N36" s="36">
        <v>4.91</v>
      </c>
      <c r="O36" s="33" t="s">
        <v>17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>O37-I37</f>
        <v>5.4399999999999995</v>
      </c>
      <c r="N37" s="36" t="s">
        <v>17</v>
      </c>
      <c r="O37" s="33">
        <v>5.96</v>
      </c>
    </row>
    <row r="38" spans="1:15" ht="13" thickBot="1" x14ac:dyDescent="0.3">
      <c r="A38" s="22">
        <f t="shared" si="2"/>
        <v>34</v>
      </c>
      <c r="B38" s="17" t="s">
        <v>74</v>
      </c>
      <c r="C38" s="17" t="s">
        <v>68</v>
      </c>
      <c r="D38" s="26" t="s">
        <v>14</v>
      </c>
      <c r="E38" s="9">
        <v>260686</v>
      </c>
      <c r="F38" s="9">
        <v>338490</v>
      </c>
      <c r="G38" s="9">
        <v>31</v>
      </c>
      <c r="H38" s="17" t="s">
        <v>17</v>
      </c>
      <c r="I38" s="9">
        <v>0.75</v>
      </c>
      <c r="J38" s="17" t="s">
        <v>17</v>
      </c>
      <c r="K38" s="34" t="s">
        <v>17</v>
      </c>
      <c r="L38" s="35">
        <f>O38-I38</f>
        <v>6.3</v>
      </c>
      <c r="N38" s="39" t="s">
        <v>17</v>
      </c>
      <c r="O38" s="35">
        <v>7.05</v>
      </c>
    </row>
    <row r="40" spans="1:15" x14ac:dyDescent="0.25">
      <c r="A40" t="s">
        <v>70</v>
      </c>
    </row>
  </sheetData>
  <mergeCells count="6">
    <mergeCell ref="K32:L32"/>
    <mergeCell ref="N3:O3"/>
    <mergeCell ref="K10:L10"/>
    <mergeCell ref="N10:O10"/>
    <mergeCell ref="K12:L12"/>
    <mergeCell ref="N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3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79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2.79</v>
      </c>
      <c r="L5" s="32" t="s">
        <v>17</v>
      </c>
      <c r="M5" s="5"/>
      <c r="N5" s="37">
        <v>3.24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3.21</v>
      </c>
      <c r="L6" s="33" t="s">
        <v>17</v>
      </c>
      <c r="M6" s="5"/>
      <c r="N6" s="36">
        <v>3.54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18" t="s">
        <v>85</v>
      </c>
      <c r="L7" s="219"/>
      <c r="M7" s="5"/>
      <c r="N7" s="36" t="s">
        <v>17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3.8000000000000003</v>
      </c>
      <c r="L8" s="33" t="s">
        <v>17</v>
      </c>
      <c r="M8" s="5"/>
      <c r="N8" s="36">
        <v>4.4000000000000004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8.31</v>
      </c>
      <c r="L9" s="33" t="s">
        <v>17</v>
      </c>
      <c r="M9" s="5"/>
      <c r="N9" s="38">
        <v>9.15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221" t="s">
        <v>86</v>
      </c>
      <c r="L11" s="222"/>
      <c r="M11" s="5"/>
      <c r="N11" s="36" t="s">
        <v>17</v>
      </c>
      <c r="O11" s="33"/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>N13-I13</f>
        <v>3.12</v>
      </c>
      <c r="L13" s="33" t="s">
        <v>17</v>
      </c>
      <c r="M13" s="5"/>
      <c r="N13" s="36">
        <v>3.85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9.01</v>
      </c>
      <c r="M14" s="5"/>
      <c r="N14" s="36" t="s">
        <v>17</v>
      </c>
      <c r="O14" s="33">
        <v>9.81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ref="K15:K42" si="1">N15-I15</f>
        <v>6.04</v>
      </c>
      <c r="L15" s="33" t="s">
        <v>17</v>
      </c>
      <c r="M15" s="5"/>
      <c r="N15" s="36">
        <v>6.42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6.18</v>
      </c>
      <c r="L16" s="33" t="s">
        <v>17</v>
      </c>
      <c r="M16" s="5"/>
      <c r="N16" s="38">
        <v>7.02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s">
        <v>17</v>
      </c>
      <c r="L17" s="33">
        <f>O17-I17</f>
        <v>4.66</v>
      </c>
      <c r="M17" s="5"/>
      <c r="N17" s="36" t="s">
        <v>17</v>
      </c>
      <c r="O17" s="33">
        <v>5.84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4.1900000000000004</v>
      </c>
      <c r="L18" s="33" t="s">
        <v>17</v>
      </c>
      <c r="M18" s="5"/>
      <c r="N18" s="36">
        <v>4.99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4.21</v>
      </c>
      <c r="L19" s="33" t="s">
        <v>17</v>
      </c>
      <c r="M19" s="5"/>
      <c r="N19" s="36">
        <v>5.21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1.5999999999999999</v>
      </c>
      <c r="L20" s="33" t="s">
        <v>17</v>
      </c>
      <c r="M20" s="5"/>
      <c r="N20" s="36">
        <v>2.38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4.74</v>
      </c>
      <c r="L21" s="33" t="s">
        <v>17</v>
      </c>
      <c r="M21" s="5"/>
      <c r="N21" s="38">
        <v>5.54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3.1100000000000003</v>
      </c>
      <c r="L22" s="33" t="s">
        <v>17</v>
      </c>
      <c r="M22" s="5"/>
      <c r="N22" s="36">
        <v>3.91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5.6</v>
      </c>
      <c r="L23" s="33" t="s">
        <v>17</v>
      </c>
      <c r="M23" s="5"/>
      <c r="N23" s="36">
        <v>6.5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5.1999999999999993</v>
      </c>
      <c r="L24" s="33" t="s">
        <v>17</v>
      </c>
      <c r="M24" s="5"/>
      <c r="N24" s="36">
        <v>6.35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18" t="s">
        <v>87</v>
      </c>
      <c r="L25" s="219"/>
      <c r="M25" s="3"/>
      <c r="N25" s="36" t="s">
        <v>17</v>
      </c>
      <c r="O25" s="33" t="s">
        <v>17</v>
      </c>
    </row>
    <row r="26" spans="1:15" ht="15.75" customHeight="1" x14ac:dyDescent="0.25">
      <c r="A26" s="21">
        <f t="shared" ref="A26:A43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>O26-I26</f>
        <v>10.91</v>
      </c>
      <c r="N26" s="36" t="s">
        <v>17</v>
      </c>
      <c r="O26" s="33">
        <v>11.34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1"/>
        <v>8.120000000000001</v>
      </c>
      <c r="L27" s="33" t="s">
        <v>17</v>
      </c>
      <c r="M27" s="3"/>
      <c r="N27" s="36">
        <v>9.25</v>
      </c>
      <c r="O27" s="33" t="s">
        <v>17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5.17</v>
      </c>
      <c r="L28" s="33" t="s">
        <v>17</v>
      </c>
      <c r="N28" s="36">
        <v>5.45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221" t="s">
        <v>86</v>
      </c>
      <c r="L29" s="222"/>
      <c r="M29" s="3"/>
      <c r="N29" s="36" t="s">
        <v>17</v>
      </c>
      <c r="O29" s="33"/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>O30-I30</f>
        <v>12.75</v>
      </c>
      <c r="N30" s="36" t="s">
        <v>17</v>
      </c>
      <c r="O30" s="33">
        <v>13.35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>O31-I31</f>
        <v>11.8</v>
      </c>
      <c r="M31" s="3"/>
      <c r="N31" s="36" t="s">
        <v>17</v>
      </c>
      <c r="O31" s="33">
        <v>12.65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221" t="s">
        <v>86</v>
      </c>
      <c r="L32" s="222"/>
      <c r="N32" s="36" t="s">
        <v>17</v>
      </c>
      <c r="O32" s="33" t="s">
        <v>17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>O33-I33</f>
        <v>18.420000000000002</v>
      </c>
      <c r="M33" s="3"/>
      <c r="N33" s="36" t="s">
        <v>17</v>
      </c>
      <c r="O33" s="33">
        <v>18.87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>O34-I34</f>
        <v>24</v>
      </c>
      <c r="M34" s="3"/>
      <c r="N34" s="36" t="s">
        <v>17</v>
      </c>
      <c r="O34" s="33">
        <v>24.2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4.25</v>
      </c>
      <c r="L35" s="33" t="s">
        <v>17</v>
      </c>
      <c r="N35" s="36">
        <v>4.93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 t="s">
        <v>17</v>
      </c>
      <c r="L36" s="33">
        <f>O36-I36</f>
        <v>9.9599999999999991</v>
      </c>
      <c r="N36" s="36" t="s">
        <v>17</v>
      </c>
      <c r="O36" s="33">
        <v>10.34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 t="shared" si="1"/>
        <v>4.9800000000000004</v>
      </c>
      <c r="L37" s="33" t="s">
        <v>17</v>
      </c>
      <c r="N37" s="36">
        <v>5.5</v>
      </c>
      <c r="O37" s="33" t="s">
        <v>17</v>
      </c>
    </row>
    <row r="38" spans="1:15" ht="15" customHeight="1" x14ac:dyDescent="0.25">
      <c r="A38" s="21">
        <f t="shared" si="2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>
        <f>N38-I38</f>
        <v>4.16</v>
      </c>
      <c r="L38" s="33" t="s">
        <v>17</v>
      </c>
      <c r="N38" s="36">
        <v>4.91</v>
      </c>
      <c r="O38" s="33" t="s">
        <v>17</v>
      </c>
    </row>
    <row r="39" spans="1:15" ht="15" customHeight="1" x14ac:dyDescent="0.25">
      <c r="A39" s="21">
        <f t="shared" si="2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1"/>
        <v>11.690000000000001</v>
      </c>
      <c r="L39" s="33" t="s">
        <v>17</v>
      </c>
      <c r="N39" s="36">
        <v>12.21</v>
      </c>
      <c r="O39" s="33" t="s">
        <v>17</v>
      </c>
    </row>
    <row r="40" spans="1:15" ht="15" customHeight="1" x14ac:dyDescent="0.25">
      <c r="A40" s="21">
        <f t="shared" si="2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 t="shared" si="1"/>
        <v>6.3000000000000007</v>
      </c>
      <c r="L40" s="33" t="s">
        <v>17</v>
      </c>
      <c r="N40" s="36">
        <v>6.9</v>
      </c>
      <c r="O40" s="33" t="s">
        <v>17</v>
      </c>
    </row>
    <row r="41" spans="1:15" ht="15" customHeight="1" x14ac:dyDescent="0.25">
      <c r="A41" s="21">
        <f t="shared" si="2"/>
        <v>37</v>
      </c>
      <c r="B41" s="16" t="s">
        <v>82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1"/>
        <v>3.46</v>
      </c>
      <c r="L41" s="33" t="s">
        <v>17</v>
      </c>
      <c r="N41" s="36">
        <v>3.71</v>
      </c>
      <c r="O41" s="33" t="s">
        <v>17</v>
      </c>
    </row>
    <row r="42" spans="1:15" ht="15" customHeight="1" x14ac:dyDescent="0.25">
      <c r="A42" s="21">
        <f t="shared" si="2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31">
        <f t="shared" si="1"/>
        <v>2.52</v>
      </c>
      <c r="L42" s="33" t="s">
        <v>17</v>
      </c>
      <c r="N42" s="36">
        <v>2.67</v>
      </c>
      <c r="O42" s="33" t="s">
        <v>17</v>
      </c>
    </row>
    <row r="43" spans="1:15" ht="15" customHeight="1" thickBot="1" x14ac:dyDescent="0.3">
      <c r="A43" s="22">
        <f t="shared" si="2"/>
        <v>39</v>
      </c>
      <c r="B43" s="17" t="s">
        <v>84</v>
      </c>
      <c r="C43" s="17" t="s">
        <v>68</v>
      </c>
      <c r="D43" s="26" t="s">
        <v>14</v>
      </c>
      <c r="E43" s="9">
        <v>256929</v>
      </c>
      <c r="F43" s="9">
        <v>337845</v>
      </c>
      <c r="G43" s="9">
        <v>18</v>
      </c>
      <c r="H43" s="17" t="s">
        <v>17</v>
      </c>
      <c r="I43" s="9">
        <v>0.93</v>
      </c>
      <c r="J43" s="17" t="s">
        <v>17</v>
      </c>
      <c r="K43" s="34" t="s">
        <v>17</v>
      </c>
      <c r="L43" s="35">
        <f>O43-I43</f>
        <v>6.86</v>
      </c>
      <c r="N43" s="39" t="s">
        <v>17</v>
      </c>
      <c r="O43" s="35">
        <v>7.79</v>
      </c>
    </row>
  </sheetData>
  <mergeCells count="10">
    <mergeCell ref="K25:L25"/>
    <mergeCell ref="K29:L29"/>
    <mergeCell ref="K32:L32"/>
    <mergeCell ref="N3:O3"/>
    <mergeCell ref="K10:L10"/>
    <mergeCell ref="N10:O10"/>
    <mergeCell ref="K12:L12"/>
    <mergeCell ref="N12:O12"/>
    <mergeCell ref="K7:L7"/>
    <mergeCell ref="K11:L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3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92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2.61</v>
      </c>
      <c r="L5" s="32" t="s">
        <v>17</v>
      </c>
      <c r="M5" s="5"/>
      <c r="N5" s="37">
        <v>3.06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2.5499999999999998</v>
      </c>
      <c r="L6" s="33" t="s">
        <v>17</v>
      </c>
      <c r="M6" s="5"/>
      <c r="N6" s="36">
        <v>2.88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 t="s">
        <v>17</v>
      </c>
      <c r="L7" s="33" t="s">
        <v>17</v>
      </c>
      <c r="M7" s="5"/>
      <c r="N7" s="36" t="s">
        <v>88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2.0299999999999998</v>
      </c>
      <c r="L8" s="33" t="s">
        <v>17</v>
      </c>
      <c r="M8" s="5"/>
      <c r="N8" s="36">
        <v>2.63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7.3800000000000008</v>
      </c>
      <c r="L9" s="33" t="s">
        <v>17</v>
      </c>
      <c r="M9" s="5"/>
      <c r="N9" s="38">
        <v>8.2200000000000006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2.2999999999999998</v>
      </c>
      <c r="L11" s="43" t="s">
        <v>17</v>
      </c>
      <c r="M11" s="5"/>
      <c r="N11" s="36">
        <v>2.8</v>
      </c>
      <c r="O11" s="33"/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>N13-I13</f>
        <v>3.07</v>
      </c>
      <c r="L13" s="33" t="s">
        <v>17</v>
      </c>
      <c r="M13" s="5"/>
      <c r="N13" s="36">
        <v>3.8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ref="K14:K41" si="1">N14-I14</f>
        <v>4.62</v>
      </c>
      <c r="L14" s="33" t="s">
        <v>17</v>
      </c>
      <c r="M14" s="5"/>
      <c r="N14" s="36">
        <v>5.42</v>
      </c>
      <c r="O14" s="33"/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5.57</v>
      </c>
      <c r="L15" s="33" t="s">
        <v>17</v>
      </c>
      <c r="M15" s="5"/>
      <c r="N15" s="36">
        <v>5.95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5.61</v>
      </c>
      <c r="L16" s="33" t="s">
        <v>17</v>
      </c>
      <c r="M16" s="5"/>
      <c r="N16" s="38">
        <v>6.45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0.60000000000000009</v>
      </c>
      <c r="L17" s="33" t="s">
        <v>17</v>
      </c>
      <c r="M17" s="5"/>
      <c r="N17" s="36">
        <v>1.78</v>
      </c>
      <c r="O17" s="33"/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3.6400000000000006</v>
      </c>
      <c r="L18" s="33" t="s">
        <v>17</v>
      </c>
      <c r="M18" s="5"/>
      <c r="N18" s="36">
        <v>4.4400000000000004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3.76</v>
      </c>
      <c r="L19" s="33" t="s">
        <v>17</v>
      </c>
      <c r="M19" s="5"/>
      <c r="N19" s="36">
        <v>4.76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1.55</v>
      </c>
      <c r="L20" s="33" t="s">
        <v>17</v>
      </c>
      <c r="M20" s="5"/>
      <c r="N20" s="36">
        <v>2.33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4.72</v>
      </c>
      <c r="L21" s="33" t="s">
        <v>17</v>
      </c>
      <c r="M21" s="5"/>
      <c r="N21" s="38">
        <v>5.52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2.9400000000000004</v>
      </c>
      <c r="L22" s="33" t="s">
        <v>17</v>
      </c>
      <c r="M22" s="5"/>
      <c r="N22" s="36">
        <v>3.74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5.67</v>
      </c>
      <c r="L23" s="33" t="s">
        <v>17</v>
      </c>
      <c r="M23" s="5"/>
      <c r="N23" s="36">
        <v>6.57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4.7100000000000009</v>
      </c>
      <c r="L24" s="33" t="s">
        <v>17</v>
      </c>
      <c r="M24" s="5"/>
      <c r="N24" s="36">
        <v>5.86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5.46</v>
      </c>
      <c r="L25" s="33" t="s">
        <v>17</v>
      </c>
      <c r="M25" s="3"/>
      <c r="N25" s="36">
        <v>5.46</v>
      </c>
      <c r="O25" s="33" t="s">
        <v>17</v>
      </c>
    </row>
    <row r="26" spans="1:15" ht="15.75" customHeight="1" x14ac:dyDescent="0.25">
      <c r="A26" s="21">
        <f t="shared" ref="A26:A42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>O26-I26</f>
        <v>8.41</v>
      </c>
      <c r="N26" s="36" t="s">
        <v>17</v>
      </c>
      <c r="O26" s="33">
        <v>8.84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ref="L27:L43" si="3">O27-I27</f>
        <v>7.53</v>
      </c>
      <c r="M27" s="3"/>
      <c r="N27" s="36"/>
      <c r="O27" s="33">
        <v>8.66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1.04</v>
      </c>
      <c r="L28" s="33" t="s">
        <v>17</v>
      </c>
      <c r="N28" s="36">
        <v>1.32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1"/>
        <v>4.59</v>
      </c>
      <c r="L29" s="33" t="s">
        <v>17</v>
      </c>
      <c r="M29" s="3"/>
      <c r="N29" s="36">
        <v>5.14</v>
      </c>
      <c r="O29" s="33"/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3"/>
        <v>8.65</v>
      </c>
      <c r="N30" s="36" t="s">
        <v>17</v>
      </c>
      <c r="O30" s="33">
        <v>9.25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9.2100000000000009</v>
      </c>
      <c r="M31" s="3"/>
      <c r="N31" s="36" t="s">
        <v>17</v>
      </c>
      <c r="O31" s="33">
        <v>10.06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3"/>
        <v>12.770000000000001</v>
      </c>
      <c r="N32" s="36" t="s">
        <v>17</v>
      </c>
      <c r="O32" s="33">
        <v>13.22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3"/>
        <v>12.25</v>
      </c>
      <c r="M33" s="3"/>
      <c r="N33" s="36" t="s">
        <v>17</v>
      </c>
      <c r="O33" s="33">
        <v>12.7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3"/>
        <v>20.220000000000002</v>
      </c>
      <c r="M34" s="3"/>
      <c r="N34" s="36" t="s">
        <v>17</v>
      </c>
      <c r="O34" s="33">
        <v>20.420000000000002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4.2</v>
      </c>
      <c r="L35" s="33" t="s">
        <v>17</v>
      </c>
      <c r="N35" s="36">
        <v>4.88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1"/>
        <v>4.62</v>
      </c>
      <c r="L36" s="33" t="s">
        <v>17</v>
      </c>
      <c r="N36" s="36">
        <v>5</v>
      </c>
      <c r="O36" s="33"/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 t="shared" si="3"/>
        <v>5.23</v>
      </c>
      <c r="N37" s="36"/>
      <c r="O37" s="33">
        <v>5.75</v>
      </c>
    </row>
    <row r="38" spans="1:15" ht="15" customHeight="1" x14ac:dyDescent="0.25">
      <c r="A38" s="21">
        <f t="shared" si="2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 t="shared" si="3"/>
        <v>4.79</v>
      </c>
      <c r="N38" s="36"/>
      <c r="O38" s="33">
        <v>5.54</v>
      </c>
    </row>
    <row r="39" spans="1:15" ht="15" customHeight="1" x14ac:dyDescent="0.25">
      <c r="A39" s="21">
        <f t="shared" si="2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1"/>
        <v>8.82</v>
      </c>
      <c r="L39" s="33" t="s">
        <v>17</v>
      </c>
      <c r="N39" s="36">
        <v>9.34</v>
      </c>
      <c r="O39" s="33" t="s">
        <v>17</v>
      </c>
    </row>
    <row r="40" spans="1:15" ht="15" customHeight="1" x14ac:dyDescent="0.25">
      <c r="A40" s="21">
        <f t="shared" si="2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 t="shared" si="1"/>
        <v>5.15</v>
      </c>
      <c r="L40" s="33" t="s">
        <v>17</v>
      </c>
      <c r="N40" s="36">
        <v>5.75</v>
      </c>
      <c r="O40" s="33" t="s">
        <v>17</v>
      </c>
    </row>
    <row r="41" spans="1:15" ht="15" customHeight="1" x14ac:dyDescent="0.25">
      <c r="A41" s="21">
        <f t="shared" si="2"/>
        <v>37</v>
      </c>
      <c r="B41" s="16" t="s">
        <v>82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1"/>
        <v>1.79</v>
      </c>
      <c r="L41" s="33" t="s">
        <v>17</v>
      </c>
      <c r="N41" s="36">
        <v>2.04</v>
      </c>
      <c r="O41" s="33" t="s">
        <v>17</v>
      </c>
    </row>
    <row r="42" spans="1:15" ht="15" customHeight="1" x14ac:dyDescent="0.25">
      <c r="A42" s="21">
        <f t="shared" si="2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31" t="s">
        <v>17</v>
      </c>
      <c r="L42" s="33" t="s">
        <v>17</v>
      </c>
      <c r="N42" s="36" t="s">
        <v>89</v>
      </c>
      <c r="O42" s="33" t="s">
        <v>17</v>
      </c>
    </row>
    <row r="43" spans="1:15" ht="15" customHeight="1" thickBot="1" x14ac:dyDescent="0.3">
      <c r="A43" s="22">
        <f>1+A42</f>
        <v>39</v>
      </c>
      <c r="B43" s="17" t="s">
        <v>84</v>
      </c>
      <c r="C43" s="17" t="s">
        <v>68</v>
      </c>
      <c r="D43" s="26" t="s">
        <v>14</v>
      </c>
      <c r="E43" s="9">
        <v>256929</v>
      </c>
      <c r="F43" s="9">
        <v>337845</v>
      </c>
      <c r="G43" s="9">
        <v>18</v>
      </c>
      <c r="H43" s="17" t="s">
        <v>17</v>
      </c>
      <c r="I43" s="9">
        <v>0.93</v>
      </c>
      <c r="J43" s="17" t="s">
        <v>17</v>
      </c>
      <c r="K43" s="34" t="s">
        <v>17</v>
      </c>
      <c r="L43" s="35">
        <f t="shared" si="3"/>
        <v>6.5100000000000007</v>
      </c>
      <c r="N43" s="39" t="s">
        <v>17</v>
      </c>
      <c r="O43" s="35">
        <v>7.44</v>
      </c>
    </row>
  </sheetData>
  <mergeCells count="5">
    <mergeCell ref="N3:O3"/>
    <mergeCell ref="K10:L10"/>
    <mergeCell ref="N10:O10"/>
    <mergeCell ref="K12:L12"/>
    <mergeCell ref="N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43"/>
  <sheetViews>
    <sheetView topLeftCell="A22"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90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46" t="s">
        <v>7</v>
      </c>
      <c r="C4" s="46" t="s">
        <v>2</v>
      </c>
      <c r="D4" s="46" t="s">
        <v>0</v>
      </c>
      <c r="E4" s="46" t="s">
        <v>8</v>
      </c>
      <c r="F4" s="46" t="s">
        <v>9</v>
      </c>
      <c r="G4" s="46" t="s">
        <v>10</v>
      </c>
      <c r="H4" s="47" t="s">
        <v>16</v>
      </c>
      <c r="I4" s="46" t="s">
        <v>1</v>
      </c>
      <c r="J4" s="46" t="s">
        <v>3</v>
      </c>
      <c r="K4" s="46" t="s">
        <v>4</v>
      </c>
      <c r="L4" s="48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1.93</v>
      </c>
      <c r="L5" s="32" t="s">
        <v>17</v>
      </c>
      <c r="M5" s="5"/>
      <c r="N5" s="37">
        <v>2.38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45">
        <f>N6-I6</f>
        <v>2.2799999999999998</v>
      </c>
      <c r="L6" s="33" t="s">
        <v>17</v>
      </c>
      <c r="M6" s="5"/>
      <c r="N6" s="36">
        <v>2.61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45">
        <f>N7-I7</f>
        <v>1.05</v>
      </c>
      <c r="L7" s="33" t="s">
        <v>17</v>
      </c>
      <c r="M7" s="5"/>
      <c r="N7" s="36">
        <v>1.55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45">
        <f>N8-I8</f>
        <v>1.2799999999999998</v>
      </c>
      <c r="L8" s="33" t="s">
        <v>17</v>
      </c>
      <c r="M8" s="5"/>
      <c r="N8" s="36">
        <v>1.88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45">
        <f>N9-I9</f>
        <v>6.59</v>
      </c>
      <c r="L9" s="33" t="s">
        <v>17</v>
      </c>
      <c r="M9" s="5"/>
      <c r="N9" s="38">
        <v>7.43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1.9</v>
      </c>
      <c r="L11" s="43" t="s">
        <v>17</v>
      </c>
      <c r="M11" s="5"/>
      <c r="N11" s="36">
        <v>2.4</v>
      </c>
      <c r="O11" s="33"/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>N13-I13</f>
        <v>2.96</v>
      </c>
      <c r="L13" s="33" t="s">
        <v>17</v>
      </c>
      <c r="M13" s="5"/>
      <c r="N13" s="36">
        <v>3.69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8.86</v>
      </c>
      <c r="M14" s="5"/>
      <c r="N14" s="36" t="s">
        <v>17</v>
      </c>
      <c r="O14" s="33">
        <v>9.66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>N15-I15</f>
        <v>3.47</v>
      </c>
      <c r="L15" s="33" t="s">
        <v>17</v>
      </c>
      <c r="M15" s="5"/>
      <c r="N15" s="36">
        <v>3.85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44">
        <f t="shared" ref="K16:K41" si="1">N16-I16</f>
        <v>3.4400000000000004</v>
      </c>
      <c r="L16" s="33" t="s">
        <v>17</v>
      </c>
      <c r="M16" s="5"/>
      <c r="N16" s="38">
        <v>4.28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>N17-I17</f>
        <v>0.71</v>
      </c>
      <c r="L17" s="33" t="s">
        <v>17</v>
      </c>
      <c r="M17" s="5"/>
      <c r="N17" s="36">
        <v>1.89</v>
      </c>
      <c r="O17" s="33" t="s">
        <v>17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>N18-I18</f>
        <v>3.6000000000000005</v>
      </c>
      <c r="L18" s="33" t="s">
        <v>17</v>
      </c>
      <c r="M18" s="5"/>
      <c r="N18" s="36">
        <v>4.4000000000000004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2.85</v>
      </c>
      <c r="L19" s="33" t="s">
        <v>17</v>
      </c>
      <c r="M19" s="5"/>
      <c r="N19" s="36">
        <v>3.85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1.1199999999999999</v>
      </c>
      <c r="L20" s="33" t="s">
        <v>17</v>
      </c>
      <c r="M20" s="5"/>
      <c r="N20" s="36">
        <v>1.9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44">
        <f t="shared" si="1"/>
        <v>4.29</v>
      </c>
      <c r="L21" s="33" t="s">
        <v>17</v>
      </c>
      <c r="M21" s="5"/>
      <c r="N21" s="38">
        <v>5.09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1.9999999999999998</v>
      </c>
      <c r="L22" s="33" t="s">
        <v>17</v>
      </c>
      <c r="M22" s="5"/>
      <c r="N22" s="36">
        <v>2.8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4.04</v>
      </c>
      <c r="L23" s="33" t="s">
        <v>17</v>
      </c>
      <c r="M23" s="5"/>
      <c r="N23" s="36">
        <v>4.9400000000000004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2.41</v>
      </c>
      <c r="L24" s="33" t="s">
        <v>17</v>
      </c>
      <c r="M24" s="5"/>
      <c r="N24" s="36">
        <v>3.56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4.32</v>
      </c>
      <c r="L25" s="33" t="s">
        <v>17</v>
      </c>
      <c r="M25" s="3"/>
      <c r="N25" s="36">
        <v>4.32</v>
      </c>
      <c r="O25" s="33" t="s">
        <v>17</v>
      </c>
    </row>
    <row r="26" spans="1:15" ht="15.75" customHeight="1" x14ac:dyDescent="0.25">
      <c r="A26" s="21">
        <f t="shared" ref="A26:A43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1"/>
        <v>2.9099999999999997</v>
      </c>
      <c r="L26" s="33" t="s">
        <v>17</v>
      </c>
      <c r="N26" s="36">
        <v>3.34</v>
      </c>
      <c r="O26" s="33" t="s">
        <v>17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ref="L27:L43" si="3">O27-I27</f>
        <v>3.5</v>
      </c>
      <c r="M27" s="3"/>
      <c r="N27" s="36" t="s">
        <v>17</v>
      </c>
      <c r="O27" s="33">
        <v>4.63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2.8200000000000003</v>
      </c>
      <c r="L28" s="33" t="s">
        <v>17</v>
      </c>
      <c r="N28" s="36">
        <v>3.1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3"/>
        <v>7.7700000000000005</v>
      </c>
      <c r="M29" s="3"/>
      <c r="N29" s="36" t="s">
        <v>17</v>
      </c>
      <c r="O29" s="33">
        <v>8.32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3"/>
        <v>7.57</v>
      </c>
      <c r="N30" s="36" t="s">
        <v>17</v>
      </c>
      <c r="O30" s="33">
        <v>8.17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8.370000000000001</v>
      </c>
      <c r="M31" s="3"/>
      <c r="N31" s="36" t="s">
        <v>17</v>
      </c>
      <c r="O31" s="33">
        <v>9.2200000000000006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3"/>
        <v>6.1899999999999995</v>
      </c>
      <c r="N32" s="36" t="s">
        <v>17</v>
      </c>
      <c r="O32" s="33">
        <v>6.64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1"/>
        <v>3.7299999999999995</v>
      </c>
      <c r="L33" s="33" t="s">
        <v>17</v>
      </c>
      <c r="M33" s="3"/>
      <c r="N33" s="36">
        <v>4.18</v>
      </c>
      <c r="O33" s="33" t="s">
        <v>17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3"/>
        <v>17.220000000000002</v>
      </c>
      <c r="M34" s="3"/>
      <c r="N34" s="36" t="s">
        <v>17</v>
      </c>
      <c r="O34" s="33">
        <v>17.420000000000002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3.56</v>
      </c>
      <c r="L35" s="33" t="s">
        <v>17</v>
      </c>
      <c r="N35" s="36">
        <v>4.24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1"/>
        <v>4.5200000000000005</v>
      </c>
      <c r="L36" s="33" t="s">
        <v>17</v>
      </c>
      <c r="N36" s="36">
        <v>4.9000000000000004</v>
      </c>
      <c r="O36" s="33" t="s">
        <v>17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 t="shared" si="3"/>
        <v>5.4499999999999993</v>
      </c>
      <c r="N37" s="36" t="s">
        <v>17</v>
      </c>
      <c r="O37" s="33">
        <v>5.97</v>
      </c>
    </row>
    <row r="38" spans="1:15" ht="15" customHeight="1" x14ac:dyDescent="0.25">
      <c r="A38" s="21">
        <f t="shared" si="2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 t="shared" si="3"/>
        <v>4.12</v>
      </c>
      <c r="N38" s="36" t="s">
        <v>17</v>
      </c>
      <c r="O38" s="33">
        <v>4.87</v>
      </c>
    </row>
    <row r="39" spans="1:15" ht="15" customHeight="1" x14ac:dyDescent="0.25">
      <c r="A39" s="21">
        <f t="shared" si="2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1"/>
        <v>4.25</v>
      </c>
      <c r="L39" s="33" t="s">
        <v>17</v>
      </c>
      <c r="N39" s="36">
        <v>4.7699999999999996</v>
      </c>
      <c r="O39" s="33" t="s">
        <v>17</v>
      </c>
    </row>
    <row r="40" spans="1:15" ht="15" customHeight="1" x14ac:dyDescent="0.25">
      <c r="A40" s="21">
        <f t="shared" si="2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 t="shared" si="1"/>
        <v>3.9999999999999996</v>
      </c>
      <c r="L40" s="33" t="s">
        <v>17</v>
      </c>
      <c r="N40" s="36">
        <v>4.5999999999999996</v>
      </c>
      <c r="O40" s="33" t="s">
        <v>17</v>
      </c>
    </row>
    <row r="41" spans="1:15" ht="15" customHeight="1" x14ac:dyDescent="0.25">
      <c r="A41" s="21">
        <f t="shared" si="2"/>
        <v>37</v>
      </c>
      <c r="B41" s="16" t="s">
        <v>82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1"/>
        <v>0.96</v>
      </c>
      <c r="L41" s="33" t="s">
        <v>17</v>
      </c>
      <c r="N41" s="36">
        <v>1.21</v>
      </c>
      <c r="O41" s="33" t="s">
        <v>17</v>
      </c>
    </row>
    <row r="42" spans="1:15" ht="15" customHeight="1" x14ac:dyDescent="0.25">
      <c r="A42" s="21">
        <f t="shared" si="2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31" t="s">
        <v>17</v>
      </c>
      <c r="L42" s="33" t="s">
        <v>17</v>
      </c>
      <c r="N42" s="36" t="s">
        <v>89</v>
      </c>
      <c r="O42" s="33" t="s">
        <v>17</v>
      </c>
    </row>
    <row r="43" spans="1:15" ht="15" customHeight="1" thickBot="1" x14ac:dyDescent="0.3">
      <c r="A43" s="22">
        <f t="shared" si="2"/>
        <v>39</v>
      </c>
      <c r="B43" s="17" t="s">
        <v>84</v>
      </c>
      <c r="C43" s="17" t="s">
        <v>68</v>
      </c>
      <c r="D43" s="26" t="s">
        <v>14</v>
      </c>
      <c r="E43" s="9">
        <v>256929</v>
      </c>
      <c r="F43" s="9">
        <v>337845</v>
      </c>
      <c r="G43" s="9">
        <v>18</v>
      </c>
      <c r="H43" s="17" t="s">
        <v>17</v>
      </c>
      <c r="I43" s="9">
        <v>0.93</v>
      </c>
      <c r="J43" s="17" t="s">
        <v>17</v>
      </c>
      <c r="K43" s="34" t="s">
        <v>17</v>
      </c>
      <c r="L43" s="35">
        <f t="shared" si="3"/>
        <v>5.13</v>
      </c>
      <c r="N43" s="39" t="s">
        <v>17</v>
      </c>
      <c r="O43" s="35">
        <v>6.06</v>
      </c>
    </row>
  </sheetData>
  <mergeCells count="5">
    <mergeCell ref="N3:O3"/>
    <mergeCell ref="K10:L10"/>
    <mergeCell ref="N10:O10"/>
    <mergeCell ref="K12:L12"/>
    <mergeCell ref="N12:O12"/>
  </mergeCells>
  <pageMargins left="0.7" right="0.7" top="0.75" bottom="0.75" header="0.3" footer="0.3"/>
  <pageSetup scale="73" orientation="landscape" r:id="rId1"/>
  <colBreaks count="1" manualBreakCount="1">
    <brk id="1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3"/>
  <sheetViews>
    <sheetView topLeftCell="A19"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91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46" t="s">
        <v>7</v>
      </c>
      <c r="C4" s="46" t="s">
        <v>2</v>
      </c>
      <c r="D4" s="46" t="s">
        <v>0</v>
      </c>
      <c r="E4" s="46" t="s">
        <v>8</v>
      </c>
      <c r="F4" s="46" t="s">
        <v>9</v>
      </c>
      <c r="G4" s="46" t="s">
        <v>10</v>
      </c>
      <c r="H4" s="47" t="s">
        <v>16</v>
      </c>
      <c r="I4" s="46" t="s">
        <v>1</v>
      </c>
      <c r="J4" s="46" t="s">
        <v>3</v>
      </c>
      <c r="K4" s="46" t="s">
        <v>4</v>
      </c>
      <c r="L4" s="48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2.2199999999999998</v>
      </c>
      <c r="L5" s="32" t="s">
        <v>17</v>
      </c>
      <c r="M5" s="5"/>
      <c r="N5" s="37">
        <v>2.67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45">
        <f>N6-I6</f>
        <v>2.42</v>
      </c>
      <c r="L6" s="33" t="s">
        <v>17</v>
      </c>
      <c r="M6" s="5"/>
      <c r="N6" s="36">
        <v>2.75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45">
        <f>N7-I7</f>
        <v>1.22</v>
      </c>
      <c r="L7" s="33" t="s">
        <v>17</v>
      </c>
      <c r="M7" s="5"/>
      <c r="N7" s="36">
        <v>1.72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45">
        <f>N8-I8</f>
        <v>1.5299999999999998</v>
      </c>
      <c r="L8" s="33" t="s">
        <v>17</v>
      </c>
      <c r="M8" s="5"/>
      <c r="N8" s="36">
        <v>2.13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45">
        <f>N9-I9</f>
        <v>6.3900000000000006</v>
      </c>
      <c r="L9" s="33" t="s">
        <v>17</v>
      </c>
      <c r="M9" s="5"/>
      <c r="N9" s="38">
        <v>7.23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1.98</v>
      </c>
      <c r="L11" s="43" t="s">
        <v>17</v>
      </c>
      <c r="M11" s="5"/>
      <c r="N11" s="36">
        <v>2.48</v>
      </c>
      <c r="O11" s="33"/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>N13-I13</f>
        <v>3.0100000000000002</v>
      </c>
      <c r="L13" s="33" t="s">
        <v>17</v>
      </c>
      <c r="M13" s="5"/>
      <c r="N13" s="36">
        <v>3.74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8.6</v>
      </c>
      <c r="M14" s="5"/>
      <c r="N14" s="36" t="s">
        <v>17</v>
      </c>
      <c r="O14" s="33">
        <v>9.4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ref="K15:K43" si="1">N15-I15</f>
        <v>3.3200000000000003</v>
      </c>
      <c r="L15" s="33" t="s">
        <v>17</v>
      </c>
      <c r="M15" s="5"/>
      <c r="N15" s="36">
        <v>3.7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3.2700000000000005</v>
      </c>
      <c r="L16" s="33" t="s">
        <v>17</v>
      </c>
      <c r="M16" s="5"/>
      <c r="N16" s="38">
        <v>4.1100000000000003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0.64000000000000012</v>
      </c>
      <c r="L17" s="33" t="s">
        <v>17</v>
      </c>
      <c r="M17" s="5"/>
      <c r="N17" s="36">
        <v>1.82</v>
      </c>
      <c r="O17" s="33" t="s">
        <v>17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3.5300000000000002</v>
      </c>
      <c r="L18" s="33" t="s">
        <v>17</v>
      </c>
      <c r="M18" s="5"/>
      <c r="N18" s="36">
        <v>4.33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2.0699999999999998</v>
      </c>
      <c r="L19" s="33" t="s">
        <v>17</v>
      </c>
      <c r="M19" s="5"/>
      <c r="N19" s="36">
        <v>3.07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0.77</v>
      </c>
      <c r="L20" s="33" t="s">
        <v>17</v>
      </c>
      <c r="M20" s="5"/>
      <c r="N20" s="36">
        <v>1.55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3.75</v>
      </c>
      <c r="L21" s="33" t="s">
        <v>17</v>
      </c>
      <c r="M21" s="5"/>
      <c r="N21" s="38">
        <v>4.55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1.05</v>
      </c>
      <c r="L22" s="33" t="s">
        <v>17</v>
      </c>
      <c r="M22" s="5"/>
      <c r="N22" s="36">
        <v>1.85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3.31</v>
      </c>
      <c r="L23" s="33" t="s">
        <v>17</v>
      </c>
      <c r="M23" s="5"/>
      <c r="N23" s="36">
        <v>4.21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1.33</v>
      </c>
      <c r="L24" s="33" t="s">
        <v>17</v>
      </c>
      <c r="M24" s="5"/>
      <c r="N24" s="36">
        <v>2.48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3.56</v>
      </c>
      <c r="L25" s="33" t="s">
        <v>17</v>
      </c>
      <c r="M25" s="3"/>
      <c r="N25" s="36">
        <v>3.56</v>
      </c>
      <c r="O25" s="33" t="s">
        <v>17</v>
      </c>
    </row>
    <row r="26" spans="1:15" ht="15.75" customHeight="1" x14ac:dyDescent="0.25">
      <c r="A26" s="21">
        <f t="shared" ref="A26:A43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1"/>
        <v>1.25</v>
      </c>
      <c r="L26" s="33" t="s">
        <v>17</v>
      </c>
      <c r="N26" s="36">
        <v>1.68</v>
      </c>
      <c r="O26" s="33" t="s">
        <v>17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ref="L27:L41" si="3">O27-I27</f>
        <v>1.81</v>
      </c>
      <c r="M27" s="3"/>
      <c r="N27" s="36" t="s">
        <v>17</v>
      </c>
      <c r="O27" s="33">
        <v>2.94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2.2800000000000002</v>
      </c>
      <c r="L28" s="33" t="s">
        <v>17</v>
      </c>
      <c r="N28" s="36">
        <v>2.56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3"/>
        <v>6.61</v>
      </c>
      <c r="M29" s="3"/>
      <c r="N29" s="36" t="s">
        <v>17</v>
      </c>
      <c r="O29" s="33">
        <v>7.16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1"/>
        <v>4.1900000000000004</v>
      </c>
      <c r="L30" s="33" t="s">
        <v>17</v>
      </c>
      <c r="N30" s="36">
        <v>4.79</v>
      </c>
      <c r="O30" s="33" t="s">
        <v>17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8.7100000000000009</v>
      </c>
      <c r="M31" s="3"/>
      <c r="N31" s="36" t="s">
        <v>17</v>
      </c>
      <c r="O31" s="33">
        <v>9.56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3"/>
        <v>5.01</v>
      </c>
      <c r="N32" s="36" t="s">
        <v>17</v>
      </c>
      <c r="O32" s="33">
        <v>5.46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3"/>
        <v>8.64</v>
      </c>
      <c r="M33" s="3"/>
      <c r="N33" s="36" t="s">
        <v>17</v>
      </c>
      <c r="O33" s="33">
        <v>9.09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3"/>
        <v>21</v>
      </c>
      <c r="M34" s="3"/>
      <c r="N34" s="36" t="s">
        <v>17</v>
      </c>
      <c r="O34" s="33">
        <v>21.2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3.17</v>
      </c>
      <c r="L35" s="33" t="s">
        <v>17</v>
      </c>
      <c r="N35" s="36">
        <v>3.85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1"/>
        <v>4.4800000000000004</v>
      </c>
      <c r="L36" s="33" t="s">
        <v>17</v>
      </c>
      <c r="N36" s="36">
        <v>4.8600000000000003</v>
      </c>
      <c r="O36" s="33" t="s">
        <v>17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 t="shared" si="3"/>
        <v>5.5</v>
      </c>
      <c r="N37" s="36" t="s">
        <v>17</v>
      </c>
      <c r="O37" s="33">
        <v>6.02</v>
      </c>
    </row>
    <row r="38" spans="1:15" ht="15" customHeight="1" x14ac:dyDescent="0.25">
      <c r="A38" s="21">
        <f t="shared" si="2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 t="shared" si="3"/>
        <v>2.59</v>
      </c>
      <c r="N38" s="36" t="s">
        <v>17</v>
      </c>
      <c r="O38" s="33">
        <v>3.34</v>
      </c>
    </row>
    <row r="39" spans="1:15" ht="15" customHeight="1" x14ac:dyDescent="0.25">
      <c r="A39" s="21">
        <f t="shared" si="2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1"/>
        <v>3.19</v>
      </c>
      <c r="L39" s="33" t="s">
        <v>17</v>
      </c>
      <c r="N39" s="36">
        <v>3.71</v>
      </c>
      <c r="O39" s="33" t="s">
        <v>17</v>
      </c>
    </row>
    <row r="40" spans="1:15" ht="15" customHeight="1" x14ac:dyDescent="0.25">
      <c r="A40" s="21">
        <f t="shared" si="2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 t="shared" si="1"/>
        <v>3.93</v>
      </c>
      <c r="L40" s="33" t="s">
        <v>17</v>
      </c>
      <c r="N40" s="36">
        <v>4.53</v>
      </c>
      <c r="O40" s="33" t="s">
        <v>17</v>
      </c>
    </row>
    <row r="41" spans="1:15" ht="15" customHeight="1" x14ac:dyDescent="0.25">
      <c r="A41" s="21">
        <f t="shared" si="2"/>
        <v>37</v>
      </c>
      <c r="B41" s="16" t="s">
        <v>82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 t="s">
        <v>17</v>
      </c>
      <c r="L41" s="33">
        <f t="shared" si="3"/>
        <v>2.1800000000000002</v>
      </c>
      <c r="N41" s="36" t="s">
        <v>17</v>
      </c>
      <c r="O41" s="33">
        <v>2.4300000000000002</v>
      </c>
    </row>
    <row r="42" spans="1:15" ht="15" customHeight="1" x14ac:dyDescent="0.25">
      <c r="A42" s="21">
        <f t="shared" si="2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31" t="s">
        <v>17</v>
      </c>
      <c r="L42" s="33" t="s">
        <v>17</v>
      </c>
      <c r="N42" s="36" t="s">
        <v>89</v>
      </c>
      <c r="O42" s="33" t="s">
        <v>17</v>
      </c>
    </row>
    <row r="43" spans="1:15" ht="15" customHeight="1" thickBot="1" x14ac:dyDescent="0.3">
      <c r="A43" s="22">
        <f t="shared" si="2"/>
        <v>39</v>
      </c>
      <c r="B43" s="17" t="s">
        <v>84</v>
      </c>
      <c r="C43" s="17" t="s">
        <v>68</v>
      </c>
      <c r="D43" s="26" t="s">
        <v>14</v>
      </c>
      <c r="E43" s="9">
        <v>256929</v>
      </c>
      <c r="F43" s="9">
        <v>337845</v>
      </c>
      <c r="G43" s="9">
        <v>18</v>
      </c>
      <c r="H43" s="17" t="s">
        <v>17</v>
      </c>
      <c r="I43" s="9">
        <v>0.93</v>
      </c>
      <c r="J43" s="17" t="s">
        <v>17</v>
      </c>
      <c r="K43" s="34">
        <f t="shared" si="1"/>
        <v>1.5</v>
      </c>
      <c r="L43" s="35" t="s">
        <v>17</v>
      </c>
      <c r="N43" s="39">
        <v>2.4300000000000002</v>
      </c>
      <c r="O43" s="35" t="s">
        <v>17</v>
      </c>
    </row>
  </sheetData>
  <mergeCells count="5">
    <mergeCell ref="N3:O3"/>
    <mergeCell ref="K10:L10"/>
    <mergeCell ref="N10:O10"/>
    <mergeCell ref="K12:L12"/>
    <mergeCell ref="N12:O12"/>
  </mergeCells>
  <pageMargins left="0.7" right="0.7" top="0.75" bottom="0.75" header="0.3" footer="0.3"/>
  <pageSetup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4"/>
  <sheetViews>
    <sheetView topLeftCell="A10" workbookViewId="0">
      <selection activeCell="B44" sqref="B44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3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3" ht="20" x14ac:dyDescent="0.4">
      <c r="A2" s="2" t="s">
        <v>123</v>
      </c>
      <c r="B2" s="1"/>
      <c r="C2" s="1"/>
      <c r="D2" s="1"/>
      <c r="E2" s="1"/>
      <c r="F2" s="1"/>
      <c r="G2" s="1"/>
      <c r="H2" s="1"/>
      <c r="I2" s="1"/>
      <c r="J2" s="1"/>
    </row>
    <row r="3" spans="1:13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</row>
    <row r="4" spans="1:13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</row>
    <row r="5" spans="1:13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78">
        <v>2.0499999999999998</v>
      </c>
      <c r="L5" s="79" t="s">
        <v>122</v>
      </c>
      <c r="M5" s="5"/>
    </row>
    <row r="6" spans="1:13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24">
        <v>2.4699999999999998</v>
      </c>
      <c r="L6" s="80" t="s">
        <v>122</v>
      </c>
      <c r="M6" s="5"/>
    </row>
    <row r="7" spans="1:13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4">
        <v>1.38</v>
      </c>
      <c r="L7" s="80" t="s">
        <v>122</v>
      </c>
      <c r="M7" s="5"/>
    </row>
    <row r="8" spans="1:13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24">
        <v>1.63</v>
      </c>
      <c r="L8" s="80" t="s">
        <v>122</v>
      </c>
      <c r="M8" s="5"/>
    </row>
    <row r="9" spans="1:13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24">
        <v>6.38</v>
      </c>
      <c r="L9" s="80" t="s">
        <v>122</v>
      </c>
      <c r="M9" s="5"/>
    </row>
    <row r="10" spans="1:13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4" t="s">
        <v>122</v>
      </c>
      <c r="L10" s="80" t="s">
        <v>122</v>
      </c>
      <c r="M10" s="5"/>
    </row>
    <row r="11" spans="1:13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24" t="s">
        <v>122</v>
      </c>
      <c r="L11" s="70">
        <v>3.66</v>
      </c>
      <c r="M11" s="5"/>
    </row>
    <row r="12" spans="1:13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4" t="s">
        <v>122</v>
      </c>
      <c r="L12" s="80" t="s">
        <v>122</v>
      </c>
      <c r="M12" s="5"/>
    </row>
    <row r="13" spans="1:13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24">
        <v>3.03</v>
      </c>
      <c r="L13" s="80" t="s">
        <v>122</v>
      </c>
      <c r="M13" s="5"/>
    </row>
    <row r="14" spans="1:13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24" t="s">
        <v>122</v>
      </c>
      <c r="L14" s="80" t="s">
        <v>122</v>
      </c>
      <c r="M14" s="5"/>
    </row>
    <row r="15" spans="1:13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24">
        <v>3.4000000000000004</v>
      </c>
      <c r="L15" s="80" t="s">
        <v>122</v>
      </c>
      <c r="M15" s="5"/>
    </row>
    <row r="16" spans="1:13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">
        <v>3.33</v>
      </c>
      <c r="L16" s="80" t="s">
        <v>122</v>
      </c>
      <c r="M16" s="5"/>
    </row>
    <row r="17" spans="1:13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24">
        <v>0.74</v>
      </c>
      <c r="L17" s="80" t="s">
        <v>122</v>
      </c>
      <c r="M17" s="5"/>
    </row>
    <row r="18" spans="1:13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24">
        <v>3.63</v>
      </c>
      <c r="L18" s="80" t="s">
        <v>122</v>
      </c>
      <c r="M18" s="5"/>
    </row>
    <row r="19" spans="1:13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24">
        <v>1.75</v>
      </c>
      <c r="L19" s="80" t="s">
        <v>122</v>
      </c>
      <c r="M19" s="5"/>
    </row>
    <row r="20" spans="1:13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24">
        <v>1.04</v>
      </c>
      <c r="L20" s="80" t="s">
        <v>122</v>
      </c>
      <c r="M20" s="5"/>
    </row>
    <row r="21" spans="1:13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24">
        <v>3.6000000000000005</v>
      </c>
      <c r="L21" s="80" t="s">
        <v>122</v>
      </c>
      <c r="M21" s="5"/>
    </row>
    <row r="22" spans="1:13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24">
        <v>1.1500000000000001</v>
      </c>
      <c r="L22" s="80" t="s">
        <v>122</v>
      </c>
      <c r="M22" s="5"/>
    </row>
    <row r="23" spans="1:13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24">
        <v>3.48</v>
      </c>
      <c r="L23" s="80" t="s">
        <v>122</v>
      </c>
      <c r="M23" s="5"/>
    </row>
    <row r="24" spans="1:13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24">
        <v>1.8000000000000003</v>
      </c>
      <c r="L24" s="80" t="s">
        <v>122</v>
      </c>
      <c r="M24" s="5"/>
    </row>
    <row r="25" spans="1:13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4">
        <v>3.66</v>
      </c>
      <c r="L25" s="80" t="s">
        <v>122</v>
      </c>
      <c r="M25" s="3"/>
    </row>
    <row r="26" spans="1:13" ht="15.75" customHeight="1" x14ac:dyDescent="0.25">
      <c r="A26" s="21">
        <f t="shared" ref="A26:A44" si="1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24">
        <v>0.94</v>
      </c>
      <c r="L26" s="80" t="s">
        <v>122</v>
      </c>
    </row>
    <row r="27" spans="1:13" ht="15.75" customHeight="1" x14ac:dyDescent="0.25">
      <c r="A27" s="21">
        <f t="shared" si="1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24" t="s">
        <v>122</v>
      </c>
      <c r="L27" s="80">
        <v>1.77</v>
      </c>
      <c r="M27" s="3"/>
    </row>
    <row r="28" spans="1:13" ht="15.75" customHeight="1" x14ac:dyDescent="0.25">
      <c r="A28" s="21">
        <f t="shared" si="1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24">
        <v>2.0199999999999996</v>
      </c>
      <c r="L28" s="80" t="s">
        <v>122</v>
      </c>
    </row>
    <row r="29" spans="1:13" ht="15.75" customHeight="1" x14ac:dyDescent="0.25">
      <c r="A29" s="21">
        <f t="shared" si="1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24" t="s">
        <v>122</v>
      </c>
      <c r="L29" s="80">
        <v>6.65</v>
      </c>
      <c r="M29" s="3"/>
    </row>
    <row r="30" spans="1:13" ht="15.75" customHeight="1" x14ac:dyDescent="0.25">
      <c r="A30" s="21">
        <f t="shared" si="1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24">
        <v>4.1999999999999993</v>
      </c>
      <c r="L30" s="80" t="s">
        <v>122</v>
      </c>
    </row>
    <row r="31" spans="1:13" ht="15.75" customHeight="1" x14ac:dyDescent="0.25">
      <c r="A31" s="21">
        <f t="shared" si="1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24" t="s">
        <v>122</v>
      </c>
      <c r="L31" s="80">
        <v>8.98</v>
      </c>
      <c r="M31" s="3"/>
    </row>
    <row r="32" spans="1:13" ht="15.75" customHeight="1" x14ac:dyDescent="0.25">
      <c r="A32" s="21">
        <f t="shared" si="1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24" t="s">
        <v>122</v>
      </c>
      <c r="L32" s="80">
        <v>4.47</v>
      </c>
    </row>
    <row r="33" spans="1:13" ht="15.75" customHeight="1" x14ac:dyDescent="0.25">
      <c r="A33" s="21">
        <f t="shared" si="1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24" t="s">
        <v>122</v>
      </c>
      <c r="L33" s="80">
        <v>8.48</v>
      </c>
      <c r="M33" s="3"/>
    </row>
    <row r="34" spans="1:13" ht="15.75" customHeight="1" x14ac:dyDescent="0.25">
      <c r="A34" s="21">
        <f t="shared" si="1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24" t="s">
        <v>122</v>
      </c>
      <c r="L34" s="80">
        <v>19.400000000000002</v>
      </c>
      <c r="M34" s="3"/>
    </row>
    <row r="35" spans="1:13" ht="15" customHeight="1" x14ac:dyDescent="0.25">
      <c r="A35" s="21">
        <f t="shared" si="1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24">
        <v>3.4599999999999995</v>
      </c>
      <c r="L35" s="80" t="s">
        <v>122</v>
      </c>
    </row>
    <row r="36" spans="1:13" ht="15" customHeight="1" x14ac:dyDescent="0.25">
      <c r="A36" s="21">
        <f t="shared" si="1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24">
        <v>3.92</v>
      </c>
      <c r="L36" s="80" t="s">
        <v>122</v>
      </c>
    </row>
    <row r="37" spans="1:13" ht="15" customHeight="1" x14ac:dyDescent="0.25">
      <c r="A37" s="21">
        <f t="shared" si="1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24" t="s">
        <v>122</v>
      </c>
      <c r="L37" s="80">
        <v>5.1300000000000008</v>
      </c>
    </row>
    <row r="38" spans="1:13" ht="15" customHeight="1" x14ac:dyDescent="0.25">
      <c r="A38" s="21">
        <f t="shared" si="1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24">
        <v>1.63</v>
      </c>
      <c r="L38" s="80" t="s">
        <v>122</v>
      </c>
    </row>
    <row r="39" spans="1:13" ht="15" customHeight="1" x14ac:dyDescent="0.25">
      <c r="A39" s="21">
        <f t="shared" si="1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24">
        <v>3.02</v>
      </c>
      <c r="L39" s="80" t="s">
        <v>122</v>
      </c>
    </row>
    <row r="40" spans="1:13" ht="15" customHeight="1" x14ac:dyDescent="0.25">
      <c r="A40" s="21">
        <f t="shared" si="1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24">
        <v>3.65</v>
      </c>
      <c r="L40" s="80" t="s">
        <v>122</v>
      </c>
    </row>
    <row r="41" spans="1:13" ht="15" customHeight="1" x14ac:dyDescent="0.25">
      <c r="A41" s="21">
        <f t="shared" si="1"/>
        <v>37</v>
      </c>
      <c r="B41" s="16" t="s">
        <v>82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24">
        <v>0.72</v>
      </c>
      <c r="L41" s="80" t="s">
        <v>122</v>
      </c>
    </row>
    <row r="42" spans="1:13" ht="15" customHeight="1" x14ac:dyDescent="0.25">
      <c r="A42" s="21">
        <f t="shared" si="1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4" t="s">
        <v>122</v>
      </c>
      <c r="L42" s="80" t="s">
        <v>122</v>
      </c>
    </row>
    <row r="43" spans="1:13" ht="15" customHeight="1" x14ac:dyDescent="0.25">
      <c r="A43" s="21">
        <f t="shared" si="1"/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24" t="s">
        <v>122</v>
      </c>
      <c r="L43" s="80">
        <v>2.02</v>
      </c>
    </row>
    <row r="44" spans="1:13" ht="13" thickBot="1" x14ac:dyDescent="0.3">
      <c r="A44" s="22">
        <f t="shared" si="1"/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81" t="s">
        <v>122</v>
      </c>
      <c r="L44" s="82" t="s">
        <v>122</v>
      </c>
    </row>
    <row r="54" spans="13:13" x14ac:dyDescent="0.25">
      <c r="M54" t="s">
        <v>94</v>
      </c>
    </row>
  </sheetData>
  <pageMargins left="0.7" right="0.7" top="0.75" bottom="0.75" header="0.3" footer="0.3"/>
  <pageSetup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5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93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2.84</v>
      </c>
      <c r="L5" s="32" t="s">
        <v>17</v>
      </c>
      <c r="M5" s="5"/>
      <c r="N5" s="37">
        <v>3.29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2.77</v>
      </c>
      <c r="L6" s="33" t="s">
        <v>17</v>
      </c>
      <c r="M6" s="5"/>
      <c r="N6" s="36">
        <v>3.1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2.0499999999999998</v>
      </c>
      <c r="L7" s="33" t="s">
        <v>17</v>
      </c>
      <c r="M7" s="5"/>
      <c r="N7" s="36">
        <v>2.5499999999999998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2.21</v>
      </c>
      <c r="L8" s="33" t="s">
        <v>17</v>
      </c>
      <c r="M8" s="5"/>
      <c r="N8" s="36">
        <v>2.81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7.18</v>
      </c>
      <c r="L9" s="33" t="s">
        <v>17</v>
      </c>
      <c r="M9" s="5"/>
      <c r="N9" s="38">
        <v>8.02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2.61</v>
      </c>
      <c r="L11" s="43" t="s">
        <v>17</v>
      </c>
      <c r="M11" s="5"/>
      <c r="N11" s="36">
        <v>3.11</v>
      </c>
      <c r="O11" s="33"/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>N13-I13</f>
        <v>3.14</v>
      </c>
      <c r="L13" s="33" t="s">
        <v>17</v>
      </c>
      <c r="M13" s="5"/>
      <c r="N13" s="36">
        <v>3.87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>N14-I14</f>
        <v>4.58</v>
      </c>
      <c r="L14" s="33" t="s">
        <v>17</v>
      </c>
      <c r="M14" s="5"/>
      <c r="N14" s="36">
        <v>5.38</v>
      </c>
      <c r="O14" s="33" t="s">
        <v>17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ref="K15:K43" si="1">N15-I15</f>
        <v>4.29</v>
      </c>
      <c r="L15" s="33" t="s">
        <v>17</v>
      </c>
      <c r="M15" s="5"/>
      <c r="N15" s="36">
        <v>4.67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3.96</v>
      </c>
      <c r="L16" s="33" t="s">
        <v>17</v>
      </c>
      <c r="M16" s="5"/>
      <c r="N16" s="38">
        <v>4.8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s">
        <v>17</v>
      </c>
      <c r="L17" s="33">
        <f>O17-I17</f>
        <v>4.82</v>
      </c>
      <c r="M17" s="5"/>
      <c r="N17" s="36" t="s">
        <v>17</v>
      </c>
      <c r="O17" s="33">
        <v>6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4.3500000000000005</v>
      </c>
      <c r="L18" s="33" t="s">
        <v>17</v>
      </c>
      <c r="M18" s="5"/>
      <c r="N18" s="36">
        <v>5.15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 t="s">
        <v>17</v>
      </c>
      <c r="L19" s="33">
        <f>O19-I19</f>
        <v>2.8</v>
      </c>
      <c r="M19" s="5"/>
      <c r="N19" s="36" t="s">
        <v>17</v>
      </c>
      <c r="O19" s="33">
        <v>3.8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1.32</v>
      </c>
      <c r="L20" s="33" t="s">
        <v>17</v>
      </c>
      <c r="M20" s="5"/>
      <c r="N20" s="36">
        <v>2.1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4.2</v>
      </c>
      <c r="L21" s="33" t="s">
        <v>17</v>
      </c>
      <c r="M21" s="5"/>
      <c r="N21" s="38">
        <v>5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1.8</v>
      </c>
      <c r="L22" s="33" t="s">
        <v>17</v>
      </c>
      <c r="M22" s="5"/>
      <c r="N22" s="36">
        <v>2.6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3.77</v>
      </c>
      <c r="L23" s="33" t="s">
        <v>17</v>
      </c>
      <c r="M23" s="5"/>
      <c r="N23" s="36">
        <v>4.67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2.5100000000000002</v>
      </c>
      <c r="L24" s="33" t="s">
        <v>17</v>
      </c>
      <c r="M24" s="5"/>
      <c r="N24" s="36">
        <v>3.66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4.45</v>
      </c>
      <c r="L25" s="33" t="s">
        <v>17</v>
      </c>
      <c r="M25" s="3"/>
      <c r="N25" s="36">
        <v>4.45</v>
      </c>
      <c r="O25" s="33" t="s">
        <v>17</v>
      </c>
    </row>
    <row r="26" spans="1:15" ht="15.75" customHeight="1" x14ac:dyDescent="0.25">
      <c r="A26" s="21">
        <f t="shared" ref="A26:A44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41" si="3">O26-I26</f>
        <v>1.9200000000000002</v>
      </c>
      <c r="N26" s="36" t="s">
        <v>17</v>
      </c>
      <c r="O26" s="33">
        <v>2.35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3"/>
        <v>2.17</v>
      </c>
      <c r="M27" s="3"/>
      <c r="N27" s="36" t="s">
        <v>17</v>
      </c>
      <c r="O27" s="33">
        <v>3.3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2.5499999999999998</v>
      </c>
      <c r="L28" s="33" t="s">
        <v>17</v>
      </c>
      <c r="N28" s="36">
        <v>2.83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3"/>
        <v>7.45</v>
      </c>
      <c r="M29" s="3"/>
      <c r="N29" s="36" t="s">
        <v>17</v>
      </c>
      <c r="O29" s="33">
        <v>8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1"/>
        <v>4.7200000000000006</v>
      </c>
      <c r="L30" s="33" t="s">
        <v>17</v>
      </c>
      <c r="N30" s="36">
        <v>5.32</v>
      </c>
      <c r="O30" s="33" t="s">
        <v>17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9.91</v>
      </c>
      <c r="M31" s="3"/>
      <c r="N31" s="36" t="s">
        <v>17</v>
      </c>
      <c r="O31" s="33">
        <v>10.76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3"/>
        <v>4.3999999999999995</v>
      </c>
      <c r="N32" s="36" t="s">
        <v>17</v>
      </c>
      <c r="O32" s="33">
        <v>4.8499999999999996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1"/>
        <v>3.8499999999999996</v>
      </c>
      <c r="L33" s="33" t="s">
        <v>17</v>
      </c>
      <c r="M33" s="3"/>
      <c r="N33" s="36">
        <v>4.3</v>
      </c>
      <c r="O33" s="33" t="s">
        <v>17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1"/>
        <v>3.27</v>
      </c>
      <c r="L34" s="33" t="s">
        <v>17</v>
      </c>
      <c r="M34" s="3"/>
      <c r="N34" s="36">
        <v>3.47</v>
      </c>
      <c r="O34" s="33" t="s">
        <v>17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3.8699999999999997</v>
      </c>
      <c r="L35" s="33" t="s">
        <v>17</v>
      </c>
      <c r="N35" s="36">
        <v>4.55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1"/>
        <v>4.57</v>
      </c>
      <c r="L36" s="33" t="s">
        <v>17</v>
      </c>
      <c r="N36" s="36">
        <v>4.95</v>
      </c>
      <c r="O36" s="33" t="s">
        <v>17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 t="shared" si="3"/>
        <v>5.8900000000000006</v>
      </c>
      <c r="N37" s="36" t="s">
        <v>17</v>
      </c>
      <c r="O37" s="33">
        <v>6.41</v>
      </c>
    </row>
    <row r="38" spans="1:15" ht="15" customHeight="1" x14ac:dyDescent="0.25">
      <c r="A38" s="21">
        <f t="shared" si="2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 t="shared" si="3"/>
        <v>2.29</v>
      </c>
      <c r="N38" s="36" t="s">
        <v>17</v>
      </c>
      <c r="O38" s="33">
        <v>3.04</v>
      </c>
    </row>
    <row r="39" spans="1:15" ht="15" customHeight="1" x14ac:dyDescent="0.25">
      <c r="A39" s="21">
        <f t="shared" si="2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1"/>
        <v>3.52</v>
      </c>
      <c r="L39" s="33" t="s">
        <v>17</v>
      </c>
      <c r="N39" s="36">
        <v>4.04</v>
      </c>
      <c r="O39" s="33" t="s">
        <v>17</v>
      </c>
    </row>
    <row r="40" spans="1:15" ht="15" customHeight="1" x14ac:dyDescent="0.25">
      <c r="A40" s="21">
        <f t="shared" si="2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 t="shared" si="1"/>
        <v>4.8000000000000007</v>
      </c>
      <c r="L40" s="33" t="s">
        <v>17</v>
      </c>
      <c r="N40" s="36">
        <v>5.4</v>
      </c>
      <c r="O40" s="33" t="s">
        <v>17</v>
      </c>
    </row>
    <row r="41" spans="1:15" ht="15" customHeight="1" x14ac:dyDescent="0.25">
      <c r="A41" s="21">
        <f t="shared" si="2"/>
        <v>37</v>
      </c>
      <c r="B41" s="16" t="s">
        <v>82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 t="s">
        <v>17</v>
      </c>
      <c r="L41" s="33">
        <f t="shared" si="3"/>
        <v>2.09</v>
      </c>
      <c r="N41" s="36" t="s">
        <v>17</v>
      </c>
      <c r="O41" s="33">
        <v>2.34</v>
      </c>
    </row>
    <row r="42" spans="1:15" ht="15" customHeight="1" x14ac:dyDescent="0.25">
      <c r="A42" s="21">
        <f t="shared" si="2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N42" s="36" t="s">
        <v>89</v>
      </c>
      <c r="O42" s="33" t="s">
        <v>17</v>
      </c>
    </row>
    <row r="43" spans="1:15" ht="15" customHeight="1" x14ac:dyDescent="0.25">
      <c r="A43" s="21">
        <f t="shared" si="2"/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 t="shared" si="1"/>
        <v>2.2999999999999998</v>
      </c>
      <c r="L43" s="33" t="s">
        <v>17</v>
      </c>
      <c r="N43" s="36">
        <v>3.23</v>
      </c>
      <c r="O43" s="33" t="s">
        <v>17</v>
      </c>
    </row>
    <row r="44" spans="1:15" ht="13" thickBot="1" x14ac:dyDescent="0.3">
      <c r="A44" s="22">
        <f t="shared" si="2"/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13.92</v>
      </c>
      <c r="N44" s="39" t="s">
        <v>17</v>
      </c>
      <c r="O44" s="35">
        <v>14.26</v>
      </c>
    </row>
    <row r="54" spans="13:13" x14ac:dyDescent="0.25">
      <c r="M54" t="s">
        <v>94</v>
      </c>
    </row>
  </sheetData>
  <sheetProtection sheet="1"/>
  <mergeCells count="6">
    <mergeCell ref="K42:L42"/>
    <mergeCell ref="N3:O3"/>
    <mergeCell ref="K10:L10"/>
    <mergeCell ref="N10:O10"/>
    <mergeCell ref="K12:L12"/>
    <mergeCell ref="N12:O12"/>
  </mergeCells>
  <pageMargins left="0.7" right="0.7" top="0.75" bottom="0.75" header="0.3" footer="0.3"/>
  <pageSetup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5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97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3.32</v>
      </c>
      <c r="L5" s="32" t="s">
        <v>17</v>
      </c>
      <c r="M5" s="5"/>
      <c r="N5" s="37">
        <v>3.77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3.25</v>
      </c>
      <c r="L6" s="33" t="s">
        <v>17</v>
      </c>
      <c r="M6" s="5"/>
      <c r="N6" s="36">
        <v>3.58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2.5</v>
      </c>
      <c r="L7" s="33" t="s">
        <v>17</v>
      </c>
      <c r="M7" s="5"/>
      <c r="N7" s="36">
        <v>3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2.78</v>
      </c>
      <c r="L8" s="33" t="s">
        <v>17</v>
      </c>
      <c r="M8" s="5"/>
      <c r="N8" s="36">
        <v>3.38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7.82</v>
      </c>
      <c r="L9" s="33" t="s">
        <v>17</v>
      </c>
      <c r="M9" s="5"/>
      <c r="N9" s="38">
        <v>8.66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2.93</v>
      </c>
      <c r="L11" s="43" t="s">
        <v>17</v>
      </c>
      <c r="M11" s="5"/>
      <c r="N11" s="36">
        <v>3.43</v>
      </c>
      <c r="O11" s="33"/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>N13-I13</f>
        <v>3.27</v>
      </c>
      <c r="L13" s="33" t="s">
        <v>17</v>
      </c>
      <c r="M13" s="5"/>
      <c r="N13" s="36">
        <v>4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9.1399999999999988</v>
      </c>
      <c r="M14" s="5"/>
      <c r="N14" s="36" t="s">
        <v>17</v>
      </c>
      <c r="O14" s="33">
        <v>9.94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ref="K15:K41" si="1">N15-I15</f>
        <v>5.17</v>
      </c>
      <c r="L15" s="33" t="s">
        <v>17</v>
      </c>
      <c r="M15" s="5"/>
      <c r="N15" s="36">
        <v>5.55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5.16</v>
      </c>
      <c r="L16" s="33" t="s">
        <v>17</v>
      </c>
      <c r="M16" s="5"/>
      <c r="N16" s="38">
        <v>6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1.1599999999999999</v>
      </c>
      <c r="L17" s="33" t="s">
        <v>17</v>
      </c>
      <c r="M17" s="5"/>
      <c r="N17" s="36">
        <v>2.34</v>
      </c>
      <c r="O17" s="33"/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4.67</v>
      </c>
      <c r="L18" s="33" t="s">
        <v>17</v>
      </c>
      <c r="M18" s="5"/>
      <c r="N18" s="36">
        <v>5.47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3.24</v>
      </c>
      <c r="L19" s="33" t="s">
        <v>17</v>
      </c>
      <c r="M19" s="5"/>
      <c r="N19" s="36">
        <v>4.24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1.6300000000000001</v>
      </c>
      <c r="L20" s="33" t="s">
        <v>17</v>
      </c>
      <c r="M20" s="5"/>
      <c r="N20" s="36">
        <v>2.41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4.74</v>
      </c>
      <c r="L21" s="33" t="s">
        <v>17</v>
      </c>
      <c r="M21" s="5"/>
      <c r="N21" s="38">
        <v>5.54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2.4900000000000002</v>
      </c>
      <c r="L22" s="33" t="s">
        <v>17</v>
      </c>
      <c r="M22" s="5"/>
      <c r="N22" s="36">
        <v>3.29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4.5299999999999994</v>
      </c>
      <c r="L23" s="33" t="s">
        <v>17</v>
      </c>
      <c r="M23" s="5"/>
      <c r="N23" s="36">
        <v>5.43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3.56</v>
      </c>
      <c r="L24" s="33" t="s">
        <v>17</v>
      </c>
      <c r="M24" s="5"/>
      <c r="N24" s="36">
        <v>4.71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5.0999999999999996</v>
      </c>
      <c r="L25" s="33" t="s">
        <v>17</v>
      </c>
      <c r="M25" s="3"/>
      <c r="N25" s="36">
        <v>5.0999999999999996</v>
      </c>
      <c r="O25" s="33" t="s">
        <v>17</v>
      </c>
    </row>
    <row r="26" spans="1:15" ht="15.75" customHeight="1" x14ac:dyDescent="0.25">
      <c r="A26" s="21">
        <f t="shared" ref="A26:A44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1"/>
        <v>2.77</v>
      </c>
      <c r="L26" s="33" t="s">
        <v>17</v>
      </c>
      <c r="N26" s="36">
        <v>3.2</v>
      </c>
      <c r="O26" s="33" t="s">
        <v>17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1"/>
        <v>2.5100000000000002</v>
      </c>
      <c r="L27" s="33" t="s">
        <v>17</v>
      </c>
      <c r="M27" s="3"/>
      <c r="N27" s="36">
        <v>3.64</v>
      </c>
      <c r="O27" s="33" t="s">
        <v>17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4</v>
      </c>
      <c r="L28" s="33" t="s">
        <v>17</v>
      </c>
      <c r="N28" s="36">
        <v>4.28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1"/>
        <v>5.2700000000000005</v>
      </c>
      <c r="L29" s="33" t="s">
        <v>17</v>
      </c>
      <c r="M29" s="3"/>
      <c r="N29" s="36">
        <v>5.82</v>
      </c>
      <c r="O29" s="33" t="s">
        <v>17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>O30-I30</f>
        <v>7.3400000000000007</v>
      </c>
      <c r="N30" s="36" t="s">
        <v>17</v>
      </c>
      <c r="O30" s="33">
        <v>7.94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>O31-I31</f>
        <v>10.290000000000001</v>
      </c>
      <c r="M31" s="3"/>
      <c r="N31" s="36" t="s">
        <v>17</v>
      </c>
      <c r="O31" s="33">
        <v>11.14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>O32-I32</f>
        <v>11.780000000000001</v>
      </c>
      <c r="N32" s="36" t="s">
        <v>17</v>
      </c>
      <c r="O32" s="33">
        <v>12.23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>O33-I33</f>
        <v>10.600000000000001</v>
      </c>
      <c r="M33" s="3"/>
      <c r="N33" s="36" t="s">
        <v>17</v>
      </c>
      <c r="O33" s="33">
        <v>11.05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>O34-I34</f>
        <v>8.3600000000000012</v>
      </c>
      <c r="M34" s="3"/>
      <c r="N34" s="36" t="s">
        <v>17</v>
      </c>
      <c r="O34" s="33">
        <v>8.56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4.17</v>
      </c>
      <c r="L35" s="33" t="s">
        <v>17</v>
      </c>
      <c r="N35" s="36">
        <v>4.8499999999999996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218" t="s">
        <v>72</v>
      </c>
      <c r="L36" s="219"/>
      <c r="N36" s="36" t="s">
        <v>17</v>
      </c>
      <c r="O36" s="33" t="s">
        <v>17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>O37-I37</f>
        <v>5.51</v>
      </c>
      <c r="N37" s="36" t="s">
        <v>17</v>
      </c>
      <c r="O37" s="33">
        <v>6.03</v>
      </c>
    </row>
    <row r="38" spans="1:15" ht="15" customHeight="1" x14ac:dyDescent="0.25">
      <c r="A38" s="21">
        <f t="shared" si="2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3.25</v>
      </c>
      <c r="N38" s="36" t="s">
        <v>17</v>
      </c>
      <c r="O38" s="33">
        <v>4</v>
      </c>
    </row>
    <row r="39" spans="1:15" ht="15" customHeight="1" x14ac:dyDescent="0.25">
      <c r="A39" s="21">
        <f t="shared" si="2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1"/>
        <v>4.5999999999999996</v>
      </c>
      <c r="L39" s="33" t="s">
        <v>17</v>
      </c>
      <c r="N39" s="36">
        <v>5.12</v>
      </c>
      <c r="O39" s="33" t="s">
        <v>17</v>
      </c>
    </row>
    <row r="40" spans="1:15" ht="15" customHeight="1" x14ac:dyDescent="0.25">
      <c r="A40" s="21">
        <f t="shared" si="2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 t="shared" si="1"/>
        <v>5.83</v>
      </c>
      <c r="L40" s="33" t="s">
        <v>17</v>
      </c>
      <c r="N40" s="36">
        <v>6.43</v>
      </c>
      <c r="O40" s="33" t="s">
        <v>17</v>
      </c>
    </row>
    <row r="41" spans="1:15" ht="15" customHeight="1" x14ac:dyDescent="0.25">
      <c r="A41" s="21">
        <f t="shared" si="2"/>
        <v>37</v>
      </c>
      <c r="B41" s="16" t="s">
        <v>82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1"/>
        <v>2.5</v>
      </c>
      <c r="L41" s="33" t="s">
        <v>17</v>
      </c>
      <c r="N41" s="36">
        <v>2.75</v>
      </c>
      <c r="O41" s="33" t="s">
        <v>17</v>
      </c>
    </row>
    <row r="42" spans="1:15" ht="15" customHeight="1" x14ac:dyDescent="0.25">
      <c r="A42" s="21">
        <f t="shared" si="2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N42" s="36" t="s">
        <v>89</v>
      </c>
      <c r="O42" s="33" t="s">
        <v>17</v>
      </c>
    </row>
    <row r="43" spans="1:15" ht="15" customHeight="1" x14ac:dyDescent="0.25">
      <c r="A43" s="21">
        <f t="shared" si="2"/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7.4700000000000006</v>
      </c>
      <c r="N43" s="36" t="s">
        <v>17</v>
      </c>
      <c r="O43" s="33">
        <v>8.4</v>
      </c>
    </row>
    <row r="44" spans="1:15" ht="13" thickBot="1" x14ac:dyDescent="0.3">
      <c r="A44" s="22">
        <f t="shared" si="2"/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223" t="s">
        <v>98</v>
      </c>
      <c r="L44" s="224"/>
      <c r="N44" s="39" t="s">
        <v>17</v>
      </c>
      <c r="O44" s="35" t="s">
        <v>17</v>
      </c>
    </row>
    <row r="54" spans="13:13" x14ac:dyDescent="0.25">
      <c r="M54" t="s">
        <v>94</v>
      </c>
    </row>
  </sheetData>
  <sheetProtection sheet="1" objects="1" scenarios="1"/>
  <mergeCells count="8">
    <mergeCell ref="K44:L44"/>
    <mergeCell ref="N3:O3"/>
    <mergeCell ref="K10:L10"/>
    <mergeCell ref="N10:O10"/>
    <mergeCell ref="K12:L12"/>
    <mergeCell ref="N12:O12"/>
    <mergeCell ref="K42:L42"/>
    <mergeCell ref="K36:L36"/>
  </mergeCells>
  <pageMargins left="0.7" right="0.7" top="0.75" bottom="0.75" header="0.3" footer="0.3"/>
  <pageSetup scale="7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5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99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4.29</v>
      </c>
      <c r="L5" s="32" t="s">
        <v>17</v>
      </c>
      <c r="M5" s="5"/>
      <c r="N5" s="37">
        <v>4.74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4.07</v>
      </c>
      <c r="L6" s="33" t="s">
        <v>17</v>
      </c>
      <c r="M6" s="5"/>
      <c r="N6" s="36">
        <v>4.4000000000000004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2.95</v>
      </c>
      <c r="L7" s="33" t="s">
        <v>17</v>
      </c>
      <c r="M7" s="5"/>
      <c r="N7" s="36">
        <v>3.45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3.36</v>
      </c>
      <c r="L8" s="33" t="s">
        <v>17</v>
      </c>
      <c r="M8" s="5"/>
      <c r="N8" s="36">
        <v>3.96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8.27</v>
      </c>
      <c r="L9" s="33" t="s">
        <v>17</v>
      </c>
      <c r="M9" s="5"/>
      <c r="N9" s="38">
        <v>9.11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5.34</v>
      </c>
      <c r="M11" s="5"/>
      <c r="N11" s="36" t="s">
        <v>17</v>
      </c>
      <c r="O11" s="33">
        <v>5.84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>N13-I13</f>
        <v>3.6</v>
      </c>
      <c r="L13" s="33" t="s">
        <v>17</v>
      </c>
      <c r="M13" s="5"/>
      <c r="N13" s="36">
        <v>4.33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9.5</v>
      </c>
      <c r="M14" s="5"/>
      <c r="N14" s="36" t="s">
        <v>17</v>
      </c>
      <c r="O14" s="33">
        <v>10.3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>N15-I15</f>
        <v>5.86</v>
      </c>
      <c r="L15" s="33" t="s">
        <v>17</v>
      </c>
      <c r="M15" s="5"/>
      <c r="N15" s="36">
        <v>6.24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>N16-I16</f>
        <v>5.92</v>
      </c>
      <c r="L16" s="33" t="s">
        <v>17</v>
      </c>
      <c r="M16" s="5"/>
      <c r="N16" s="38">
        <v>6.76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>N17-I17</f>
        <v>1.26</v>
      </c>
      <c r="L17" s="33" t="s">
        <v>17</v>
      </c>
      <c r="M17" s="5"/>
      <c r="N17" s="36">
        <v>2.44</v>
      </c>
      <c r="O17" s="33"/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>N18-I18</f>
        <v>5.22</v>
      </c>
      <c r="L18" s="33" t="s">
        <v>17</v>
      </c>
      <c r="M18" s="5"/>
      <c r="N18" s="36">
        <v>6.02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 t="s">
        <v>17</v>
      </c>
      <c r="L19" s="33">
        <f>O19-I19</f>
        <v>4.42</v>
      </c>
      <c r="M19" s="5"/>
      <c r="N19" s="36" t="s">
        <v>17</v>
      </c>
      <c r="O19" s="33">
        <v>5.42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ref="K20:K25" si="1">N20-I20</f>
        <v>1.8499999999999999</v>
      </c>
      <c r="L20" s="33" t="s">
        <v>17</v>
      </c>
      <c r="M20" s="5"/>
      <c r="N20" s="36">
        <v>2.63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4.97</v>
      </c>
      <c r="L21" s="33" t="s">
        <v>17</v>
      </c>
      <c r="M21" s="5"/>
      <c r="N21" s="38">
        <v>5.77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3</v>
      </c>
      <c r="L22" s="33" t="s">
        <v>17</v>
      </c>
      <c r="M22" s="5"/>
      <c r="N22" s="36">
        <v>3.8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5.4799999999999995</v>
      </c>
      <c r="L23" s="33" t="s">
        <v>17</v>
      </c>
      <c r="M23" s="5"/>
      <c r="N23" s="36">
        <v>6.38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4.6300000000000008</v>
      </c>
      <c r="L24" s="33" t="s">
        <v>17</v>
      </c>
      <c r="M24" s="5"/>
      <c r="N24" s="36">
        <v>5.78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6.34</v>
      </c>
      <c r="L25" s="33" t="s">
        <v>17</v>
      </c>
      <c r="M25" s="3"/>
      <c r="N25" s="36">
        <v>6.34</v>
      </c>
      <c r="O25" s="33" t="s">
        <v>17</v>
      </c>
    </row>
    <row r="26" spans="1:15" ht="15.75" customHeight="1" x14ac:dyDescent="0.25">
      <c r="A26" s="21">
        <f t="shared" ref="A26:A44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4" si="3">O26-I26</f>
        <v>4.8600000000000003</v>
      </c>
      <c r="N26" s="36" t="s">
        <v>17</v>
      </c>
      <c r="O26" s="33">
        <v>5.29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3"/>
        <v>4.55</v>
      </c>
      <c r="M27" s="3"/>
      <c r="N27" s="36" t="s">
        <v>17</v>
      </c>
      <c r="O27" s="33">
        <v>5.68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 t="s">
        <v>17</v>
      </c>
      <c r="L28" s="33">
        <f t="shared" si="3"/>
        <v>6.95</v>
      </c>
      <c r="N28" s="36" t="s">
        <v>17</v>
      </c>
      <c r="O28" s="33">
        <v>7.23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3"/>
        <v>11.25</v>
      </c>
      <c r="M29" s="3"/>
      <c r="N29" s="36" t="s">
        <v>17</v>
      </c>
      <c r="O29" s="33">
        <v>11.8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3"/>
        <v>10.66</v>
      </c>
      <c r="N30" s="36" t="s">
        <v>17</v>
      </c>
      <c r="O30" s="33">
        <v>11.26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11.620000000000001</v>
      </c>
      <c r="M31" s="3"/>
      <c r="N31" s="36" t="s">
        <v>17</v>
      </c>
      <c r="O31" s="33">
        <v>12.47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3"/>
        <v>12.98</v>
      </c>
      <c r="N32" s="36" t="s">
        <v>17</v>
      </c>
      <c r="O32" s="33">
        <v>13.43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3"/>
        <v>14.55</v>
      </c>
      <c r="M33" s="3"/>
      <c r="N33" s="36" t="s">
        <v>17</v>
      </c>
      <c r="O33" s="33">
        <v>15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3"/>
        <v>22.5</v>
      </c>
      <c r="M34" s="3"/>
      <c r="N34" s="36" t="s">
        <v>17</v>
      </c>
      <c r="O34" s="33">
        <v>22.7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4.42</v>
      </c>
      <c r="L35" s="33" t="s">
        <v>17</v>
      </c>
      <c r="N35" s="36">
        <v>5.0999999999999996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5.24</v>
      </c>
      <c r="L36" s="33" t="s">
        <v>17</v>
      </c>
      <c r="N36" s="36">
        <v>5.62</v>
      </c>
      <c r="O36" s="33" t="s">
        <v>17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>O37-I37</f>
        <v>6.4600000000000009</v>
      </c>
      <c r="N37" s="36" t="s">
        <v>17</v>
      </c>
      <c r="O37" s="33">
        <v>6.98</v>
      </c>
    </row>
    <row r="38" spans="1:15" ht="15" customHeight="1" x14ac:dyDescent="0.25">
      <c r="A38" s="21">
        <f t="shared" si="2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4.24</v>
      </c>
      <c r="N38" s="36" t="s">
        <v>17</v>
      </c>
      <c r="O38" s="33">
        <v>4.99</v>
      </c>
    </row>
    <row r="39" spans="1:15" ht="15" customHeight="1" x14ac:dyDescent="0.25">
      <c r="A39" s="21">
        <f t="shared" si="2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 t="s">
        <v>17</v>
      </c>
      <c r="L39" s="33">
        <f>O39-I39</f>
        <v>7.1300000000000008</v>
      </c>
      <c r="N39" s="36" t="s">
        <v>17</v>
      </c>
      <c r="O39" s="33">
        <v>7.65</v>
      </c>
    </row>
    <row r="40" spans="1:15" ht="15" customHeight="1" x14ac:dyDescent="0.25">
      <c r="A40" s="21">
        <f t="shared" si="2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6.6300000000000008</v>
      </c>
      <c r="L40" s="33" t="s">
        <v>17</v>
      </c>
      <c r="N40" s="36">
        <v>7.23</v>
      </c>
      <c r="O40" s="33" t="s">
        <v>17</v>
      </c>
    </row>
    <row r="41" spans="1:15" ht="15" customHeight="1" x14ac:dyDescent="0.25">
      <c r="A41" s="21">
        <f t="shared" si="2"/>
        <v>37</v>
      </c>
      <c r="B41" s="16" t="s">
        <v>82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 t="s">
        <v>17</v>
      </c>
      <c r="L41" s="33">
        <f>O41-I41</f>
        <v>4.66</v>
      </c>
      <c r="N41" s="36" t="s">
        <v>17</v>
      </c>
      <c r="O41" s="33">
        <v>4.91</v>
      </c>
    </row>
    <row r="42" spans="1:15" ht="15" customHeight="1" x14ac:dyDescent="0.25">
      <c r="A42" s="21">
        <f t="shared" si="2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N42" s="36" t="s">
        <v>17</v>
      </c>
      <c r="O42" s="33" t="s">
        <v>17</v>
      </c>
    </row>
    <row r="43" spans="1:15" ht="15" customHeight="1" x14ac:dyDescent="0.25">
      <c r="A43" s="21">
        <f t="shared" si="2"/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11.21</v>
      </c>
      <c r="N43" s="36" t="s">
        <v>17</v>
      </c>
      <c r="O43" s="33">
        <v>12.14</v>
      </c>
    </row>
    <row r="44" spans="1:15" ht="13" thickBot="1" x14ac:dyDescent="0.3">
      <c r="A44" s="22">
        <f t="shared" si="2"/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223" t="s">
        <v>98</v>
      </c>
      <c r="L44" s="224"/>
      <c r="N44" s="39" t="s">
        <v>17</v>
      </c>
      <c r="O44" s="35" t="s">
        <v>17</v>
      </c>
    </row>
    <row r="54" spans="13:13" x14ac:dyDescent="0.25">
      <c r="M54" t="s">
        <v>94</v>
      </c>
    </row>
  </sheetData>
  <mergeCells count="7">
    <mergeCell ref="K42:L42"/>
    <mergeCell ref="K44:L44"/>
    <mergeCell ref="N3:O3"/>
    <mergeCell ref="K10:L10"/>
    <mergeCell ref="N10:O10"/>
    <mergeCell ref="K12:L12"/>
    <mergeCell ref="N12:O12"/>
  </mergeCells>
  <pageMargins left="0.7" right="0.7" top="0.75" bottom="0.75" header="0.3" footer="0.3"/>
  <pageSetup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54"/>
  <sheetViews>
    <sheetView topLeftCell="A13"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3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3" ht="20" x14ac:dyDescent="0.4">
      <c r="A2" s="2" t="s">
        <v>124</v>
      </c>
      <c r="B2" s="1"/>
      <c r="C2" s="1"/>
      <c r="D2" s="1"/>
      <c r="E2" s="1"/>
      <c r="F2" s="1"/>
      <c r="G2" s="1"/>
      <c r="H2" s="1"/>
      <c r="I2" s="1"/>
      <c r="J2" s="1"/>
    </row>
    <row r="3" spans="1:13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</row>
    <row r="4" spans="1:13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</row>
    <row r="5" spans="1:13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78">
        <v>5.87</v>
      </c>
      <c r="L5" s="79" t="s">
        <v>122</v>
      </c>
      <c r="M5" s="5"/>
    </row>
    <row r="6" spans="1:13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24">
        <v>6.42</v>
      </c>
      <c r="L6" s="80" t="s">
        <v>122</v>
      </c>
      <c r="M6" s="5"/>
    </row>
    <row r="7" spans="1:13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4">
        <v>5.28</v>
      </c>
      <c r="L7" s="80" t="s">
        <v>122</v>
      </c>
      <c r="M7" s="5"/>
    </row>
    <row r="8" spans="1:13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24">
        <v>5.3699999999999992</v>
      </c>
      <c r="L8" s="80" t="s">
        <v>122</v>
      </c>
      <c r="M8" s="5"/>
    </row>
    <row r="9" spans="1:13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24">
        <v>9.14</v>
      </c>
      <c r="L9" s="80" t="s">
        <v>122</v>
      </c>
      <c r="M9" s="5"/>
    </row>
    <row r="10" spans="1:13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4" t="s">
        <v>122</v>
      </c>
      <c r="L10" s="80" t="s">
        <v>122</v>
      </c>
      <c r="M10" s="5"/>
    </row>
    <row r="11" spans="1:13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24" t="s">
        <v>122</v>
      </c>
      <c r="L11" s="80">
        <v>8.5</v>
      </c>
      <c r="M11" s="5"/>
    </row>
    <row r="12" spans="1:13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4" t="s">
        <v>122</v>
      </c>
      <c r="L12" s="80" t="s">
        <v>122</v>
      </c>
      <c r="M12" s="5"/>
    </row>
    <row r="13" spans="1:13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24">
        <v>4.7899999999999991</v>
      </c>
      <c r="L13" s="80" t="s">
        <v>122</v>
      </c>
      <c r="M13" s="5"/>
    </row>
    <row r="14" spans="1:13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24" t="s">
        <v>122</v>
      </c>
      <c r="L14" s="80">
        <v>14.3</v>
      </c>
      <c r="M14" s="5"/>
    </row>
    <row r="15" spans="1:13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24">
        <v>7.35</v>
      </c>
      <c r="L15" s="80" t="s">
        <v>122</v>
      </c>
      <c r="M15" s="5"/>
    </row>
    <row r="16" spans="1:13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">
        <v>6.98</v>
      </c>
      <c r="L16" s="80" t="s">
        <v>122</v>
      </c>
      <c r="M16" s="5"/>
    </row>
    <row r="17" spans="1:13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24">
        <v>5.98</v>
      </c>
      <c r="L17" s="80" t="s">
        <v>122</v>
      </c>
      <c r="M17" s="5"/>
    </row>
    <row r="18" spans="1:13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24">
        <v>6.26</v>
      </c>
      <c r="L18" s="80" t="s">
        <v>122</v>
      </c>
      <c r="M18" s="5"/>
    </row>
    <row r="19" spans="1:13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24">
        <v>5.28</v>
      </c>
      <c r="L19" s="80" t="s">
        <v>122</v>
      </c>
      <c r="M19" s="5"/>
    </row>
    <row r="20" spans="1:13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24">
        <v>2.5199999999999996</v>
      </c>
      <c r="L20" s="80" t="s">
        <v>122</v>
      </c>
      <c r="M20" s="5"/>
    </row>
    <row r="21" spans="1:13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24">
        <v>5.46</v>
      </c>
      <c r="L21" s="80" t="s">
        <v>122</v>
      </c>
      <c r="M21" s="5"/>
    </row>
    <row r="22" spans="1:13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24">
        <v>3.84</v>
      </c>
      <c r="L22" s="80" t="s">
        <v>122</v>
      </c>
      <c r="M22" s="5"/>
    </row>
    <row r="23" spans="1:13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24">
        <v>6.8</v>
      </c>
      <c r="L23" s="80" t="s">
        <v>122</v>
      </c>
      <c r="M23" s="5"/>
    </row>
    <row r="24" spans="1:13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24">
        <v>6.02</v>
      </c>
      <c r="L24" s="80" t="s">
        <v>122</v>
      </c>
      <c r="M24" s="5"/>
    </row>
    <row r="25" spans="1:13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4">
        <v>8.7200000000000006</v>
      </c>
      <c r="L25" s="80" t="s">
        <v>122</v>
      </c>
      <c r="M25" s="3"/>
    </row>
    <row r="26" spans="1:13" ht="15.75" customHeight="1" x14ac:dyDescent="0.25">
      <c r="A26" s="21">
        <f t="shared" ref="A26:A44" si="1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24" t="s">
        <v>122</v>
      </c>
      <c r="L26" s="80">
        <v>8.24</v>
      </c>
    </row>
    <row r="27" spans="1:13" ht="15.75" customHeight="1" x14ac:dyDescent="0.25">
      <c r="A27" s="21">
        <f t="shared" si="1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24" t="s">
        <v>122</v>
      </c>
      <c r="L27" s="80">
        <v>6.07</v>
      </c>
      <c r="M27" s="3"/>
    </row>
    <row r="28" spans="1:13" ht="15.75" customHeight="1" x14ac:dyDescent="0.25">
      <c r="A28" s="21">
        <f t="shared" si="1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24">
        <v>6.37</v>
      </c>
      <c r="L28" s="80" t="s">
        <v>122</v>
      </c>
    </row>
    <row r="29" spans="1:13" ht="15.75" customHeight="1" x14ac:dyDescent="0.25">
      <c r="A29" s="21">
        <f t="shared" si="1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24" t="s">
        <v>122</v>
      </c>
      <c r="L29" s="80">
        <v>15.669999999999998</v>
      </c>
      <c r="M29" s="3"/>
    </row>
    <row r="30" spans="1:13" ht="15.75" customHeight="1" x14ac:dyDescent="0.25">
      <c r="A30" s="21">
        <f t="shared" si="1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24" t="s">
        <v>122</v>
      </c>
      <c r="L30" s="80">
        <v>14.5</v>
      </c>
    </row>
    <row r="31" spans="1:13" ht="15.75" customHeight="1" x14ac:dyDescent="0.25">
      <c r="A31" s="21">
        <f t="shared" si="1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24" t="s">
        <v>122</v>
      </c>
      <c r="L31" s="80">
        <v>14.07</v>
      </c>
      <c r="M31" s="3"/>
    </row>
    <row r="32" spans="1:13" ht="15.75" customHeight="1" x14ac:dyDescent="0.25">
      <c r="A32" s="21">
        <f t="shared" si="1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24" t="s">
        <v>122</v>
      </c>
      <c r="L32" s="80">
        <v>18.45</v>
      </c>
    </row>
    <row r="33" spans="1:13" ht="15.75" customHeight="1" x14ac:dyDescent="0.25">
      <c r="A33" s="21">
        <f t="shared" si="1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24" t="s">
        <v>122</v>
      </c>
      <c r="L33" s="80">
        <v>18.05</v>
      </c>
      <c r="M33" s="3"/>
    </row>
    <row r="34" spans="1:13" ht="15.75" customHeight="1" x14ac:dyDescent="0.25">
      <c r="A34" s="21">
        <f t="shared" si="1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24" t="s">
        <v>122</v>
      </c>
      <c r="L34" s="80">
        <v>16.13</v>
      </c>
      <c r="M34" s="3"/>
    </row>
    <row r="35" spans="1:13" ht="15" customHeight="1" x14ac:dyDescent="0.25">
      <c r="A35" s="21">
        <f t="shared" si="1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24" t="s">
        <v>122</v>
      </c>
      <c r="L35" s="80" t="s">
        <v>122</v>
      </c>
    </row>
    <row r="36" spans="1:13" ht="15" customHeight="1" x14ac:dyDescent="0.25">
      <c r="A36" s="21">
        <f t="shared" si="1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24" t="s">
        <v>122</v>
      </c>
      <c r="L36" s="80">
        <v>10.639999999999999</v>
      </c>
    </row>
    <row r="37" spans="1:13" ht="15" customHeight="1" x14ac:dyDescent="0.25">
      <c r="A37" s="21">
        <f t="shared" si="1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24" t="s">
        <v>122</v>
      </c>
      <c r="L37" s="80">
        <v>7.98</v>
      </c>
    </row>
    <row r="38" spans="1:13" ht="15" customHeight="1" x14ac:dyDescent="0.25">
      <c r="A38" s="21">
        <f t="shared" si="1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24" t="s">
        <v>122</v>
      </c>
      <c r="L38" s="80">
        <v>5.87</v>
      </c>
    </row>
    <row r="39" spans="1:13" ht="15" customHeight="1" x14ac:dyDescent="0.25">
      <c r="A39" s="21">
        <f t="shared" si="1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24" t="s">
        <v>122</v>
      </c>
      <c r="L39" s="80">
        <v>10.08</v>
      </c>
    </row>
    <row r="40" spans="1:13" ht="15" customHeight="1" x14ac:dyDescent="0.25">
      <c r="A40" s="21">
        <f t="shared" si="1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24">
        <v>6.68</v>
      </c>
      <c r="L40" s="80" t="s">
        <v>122</v>
      </c>
    </row>
    <row r="41" spans="1:13" ht="15" customHeight="1" x14ac:dyDescent="0.25">
      <c r="A41" s="21">
        <f t="shared" si="1"/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24" t="s">
        <v>122</v>
      </c>
      <c r="L41" s="80">
        <v>9.67</v>
      </c>
    </row>
    <row r="42" spans="1:13" ht="15" customHeight="1" x14ac:dyDescent="0.25">
      <c r="A42" s="21">
        <f t="shared" si="1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4" t="s">
        <v>122</v>
      </c>
      <c r="L42" s="80" t="s">
        <v>122</v>
      </c>
    </row>
    <row r="43" spans="1:13" ht="15" customHeight="1" x14ac:dyDescent="0.25">
      <c r="A43" s="21">
        <f t="shared" si="1"/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24" t="s">
        <v>122</v>
      </c>
      <c r="L43" s="80">
        <v>14.99</v>
      </c>
    </row>
    <row r="44" spans="1:13" ht="13" thickBot="1" x14ac:dyDescent="0.3">
      <c r="A44" s="22">
        <f t="shared" si="1"/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81" t="s">
        <v>122</v>
      </c>
      <c r="L44" s="82">
        <v>17.25</v>
      </c>
    </row>
    <row r="54" spans="13:13" x14ac:dyDescent="0.25">
      <c r="M54" t="s">
        <v>94</v>
      </c>
    </row>
  </sheetData>
  <pageMargins left="0.7" right="0.7" top="0.75" bottom="0.75" header="0.3" footer="0.3"/>
  <pageSetup scale="7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54"/>
  <sheetViews>
    <sheetView workbookViewId="0">
      <selection activeCell="K42" sqref="K42:L42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101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s">
        <v>17</v>
      </c>
      <c r="L5" s="32">
        <f>O5-I5</f>
        <v>9.620000000000001</v>
      </c>
      <c r="M5" s="5"/>
      <c r="N5" s="37" t="s">
        <v>17</v>
      </c>
      <c r="O5" s="32">
        <v>10.07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6.41</v>
      </c>
      <c r="L6" s="33" t="s">
        <v>17</v>
      </c>
      <c r="M6" s="5"/>
      <c r="N6" s="36">
        <v>6.74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5.22</v>
      </c>
      <c r="L7" s="33" t="s">
        <v>17</v>
      </c>
      <c r="M7" s="5"/>
      <c r="N7" s="36">
        <v>5.72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5.2</v>
      </c>
      <c r="L8" s="33" t="s">
        <v>17</v>
      </c>
      <c r="M8" s="5"/>
      <c r="N8" s="36">
        <v>5.8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9.76</v>
      </c>
      <c r="L9" s="33" t="s">
        <v>17</v>
      </c>
      <c r="M9" s="5"/>
      <c r="N9" s="38">
        <v>10.6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8.7100000000000009</v>
      </c>
      <c r="M11" s="5"/>
      <c r="N11" s="36" t="s">
        <v>17</v>
      </c>
      <c r="O11" s="33">
        <v>9.2100000000000009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21" si="1">N13-I13</f>
        <v>5.2799999999999994</v>
      </c>
      <c r="L13" s="33" t="s">
        <v>17</v>
      </c>
      <c r="M13" s="5"/>
      <c r="N13" s="36">
        <v>6.01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1"/>
        <v>8.4799999999999986</v>
      </c>
      <c r="L14" s="33" t="s">
        <v>17</v>
      </c>
      <c r="M14" s="5"/>
      <c r="N14" s="36">
        <v>9.2799999999999994</v>
      </c>
      <c r="O14" s="33" t="s">
        <v>17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7.41</v>
      </c>
      <c r="L15" s="33" t="s">
        <v>17</v>
      </c>
      <c r="M15" s="5"/>
      <c r="N15" s="36">
        <v>7.79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7.58</v>
      </c>
      <c r="L16" s="33" t="s">
        <v>17</v>
      </c>
      <c r="M16" s="5"/>
      <c r="N16" s="38">
        <v>8.42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2.4800000000000004</v>
      </c>
      <c r="L17" s="33" t="s">
        <v>17</v>
      </c>
      <c r="M17" s="5"/>
      <c r="N17" s="36">
        <v>3.66</v>
      </c>
      <c r="O17" s="33"/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6.63</v>
      </c>
      <c r="L18" s="33" t="s">
        <v>17</v>
      </c>
      <c r="M18" s="5"/>
      <c r="N18" s="36">
        <v>7.43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5.86</v>
      </c>
      <c r="L19" s="33" t="s">
        <v>17</v>
      </c>
      <c r="M19" s="5"/>
      <c r="N19" s="36">
        <v>6.86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2.4400000000000004</v>
      </c>
      <c r="L20" s="33" t="s">
        <v>17</v>
      </c>
      <c r="M20" s="5"/>
      <c r="N20" s="36">
        <v>3.22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5.8100000000000005</v>
      </c>
      <c r="L21" s="33" t="s">
        <v>17</v>
      </c>
      <c r="M21" s="5"/>
      <c r="N21" s="38">
        <v>6.61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ref="K22:K28" si="2">N22-I22</f>
        <v>4.22</v>
      </c>
      <c r="L22" s="33" t="s">
        <v>17</v>
      </c>
      <c r="M22" s="5"/>
      <c r="N22" s="36">
        <v>5.0199999999999996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s">
        <v>76</v>
      </c>
      <c r="L23" s="33" t="s">
        <v>17</v>
      </c>
      <c r="M23" s="5"/>
      <c r="N23" s="36" t="s">
        <v>17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6.6400000000000006</v>
      </c>
      <c r="L24" s="33" t="s">
        <v>17</v>
      </c>
      <c r="M24" s="5"/>
      <c r="N24" s="36">
        <v>7.79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8.4700000000000006</v>
      </c>
      <c r="L25" s="33" t="s">
        <v>17</v>
      </c>
      <c r="M25" s="3"/>
      <c r="N25" s="36">
        <v>8.4700000000000006</v>
      </c>
      <c r="O25" s="33" t="s">
        <v>17</v>
      </c>
    </row>
    <row r="26" spans="1:15" ht="15.75" customHeight="1" x14ac:dyDescent="0.25">
      <c r="A26" s="21">
        <f t="shared" ref="A26:A44" si="3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4" si="4">O26-I26</f>
        <v>9.74</v>
      </c>
      <c r="N26" s="36" t="s">
        <v>17</v>
      </c>
      <c r="O26" s="33">
        <v>10.17</v>
      </c>
    </row>
    <row r="27" spans="1:15" ht="15.75" customHeight="1" x14ac:dyDescent="0.25">
      <c r="A27" s="21">
        <f t="shared" si="3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4"/>
        <v>8.4400000000000013</v>
      </c>
      <c r="M27" s="3"/>
      <c r="N27" s="36" t="s">
        <v>17</v>
      </c>
      <c r="O27" s="33">
        <v>9.57</v>
      </c>
    </row>
    <row r="28" spans="1:15" ht="15.75" customHeight="1" x14ac:dyDescent="0.25">
      <c r="A28" s="21">
        <f t="shared" si="3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5.76</v>
      </c>
      <c r="L28" s="33" t="s">
        <v>17</v>
      </c>
      <c r="N28" s="36">
        <v>6.04</v>
      </c>
      <c r="O28" s="33" t="s">
        <v>17</v>
      </c>
    </row>
    <row r="29" spans="1:15" ht="15.75" customHeight="1" x14ac:dyDescent="0.25">
      <c r="A29" s="21">
        <f t="shared" si="3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4"/>
        <v>13.059999999999999</v>
      </c>
      <c r="M29" s="3"/>
      <c r="N29" s="36" t="s">
        <v>17</v>
      </c>
      <c r="O29" s="33">
        <v>13.61</v>
      </c>
    </row>
    <row r="30" spans="1:15" ht="15.75" customHeight="1" x14ac:dyDescent="0.25">
      <c r="A30" s="21">
        <f t="shared" si="3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4"/>
        <v>12.55</v>
      </c>
      <c r="N30" s="36" t="s">
        <v>17</v>
      </c>
      <c r="O30" s="33">
        <v>13.15</v>
      </c>
    </row>
    <row r="31" spans="1:15" ht="15.75" customHeight="1" x14ac:dyDescent="0.25">
      <c r="A31" s="21">
        <f t="shared" si="3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4"/>
        <v>16.579999999999998</v>
      </c>
      <c r="M31" s="3"/>
      <c r="N31" s="36" t="s">
        <v>17</v>
      </c>
      <c r="O31" s="33">
        <v>17.43</v>
      </c>
    </row>
    <row r="32" spans="1:15" ht="15.75" customHeight="1" x14ac:dyDescent="0.25">
      <c r="A32" s="21">
        <f t="shared" si="3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4"/>
        <v>13.17</v>
      </c>
      <c r="N32" s="36" t="s">
        <v>17</v>
      </c>
      <c r="O32" s="33">
        <v>13.62</v>
      </c>
    </row>
    <row r="33" spans="1:15" ht="15.75" customHeight="1" x14ac:dyDescent="0.25">
      <c r="A33" s="21">
        <f t="shared" si="3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4"/>
        <v>17.810000000000002</v>
      </c>
      <c r="M33" s="3"/>
      <c r="N33" s="36" t="s">
        <v>17</v>
      </c>
      <c r="O33" s="33">
        <v>18.260000000000002</v>
      </c>
    </row>
    <row r="34" spans="1:15" ht="15.75" customHeight="1" x14ac:dyDescent="0.25">
      <c r="A34" s="21">
        <f t="shared" si="3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4"/>
        <v>15.42</v>
      </c>
      <c r="M34" s="3"/>
      <c r="N34" s="36" t="s">
        <v>17</v>
      </c>
      <c r="O34" s="33">
        <v>15.62</v>
      </c>
    </row>
    <row r="35" spans="1:15" ht="15" customHeight="1" x14ac:dyDescent="0.25">
      <c r="A35" s="21">
        <f t="shared" si="3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5.57</v>
      </c>
      <c r="L35" s="33" t="s">
        <v>17</v>
      </c>
      <c r="N35" s="36">
        <v>6.25</v>
      </c>
      <c r="O35" s="33" t="s">
        <v>17</v>
      </c>
    </row>
    <row r="36" spans="1:15" ht="15" customHeight="1" x14ac:dyDescent="0.25">
      <c r="A36" s="21">
        <f t="shared" si="3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 t="s">
        <v>17</v>
      </c>
      <c r="L36" s="33">
        <f>O36-I36</f>
        <v>10.059999999999999</v>
      </c>
      <c r="N36" s="36" t="s">
        <v>17</v>
      </c>
      <c r="O36" s="33">
        <v>10.44</v>
      </c>
    </row>
    <row r="37" spans="1:15" ht="15" customHeight="1" x14ac:dyDescent="0.25">
      <c r="A37" s="21">
        <f t="shared" si="3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>O37-I37</f>
        <v>8.41</v>
      </c>
      <c r="N37" s="36" t="s">
        <v>17</v>
      </c>
      <c r="O37" s="33">
        <v>8.93</v>
      </c>
    </row>
    <row r="38" spans="1:15" ht="15" customHeight="1" x14ac:dyDescent="0.25">
      <c r="A38" s="21">
        <f t="shared" si="3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7.25</v>
      </c>
      <c r="N38" s="36" t="s">
        <v>17</v>
      </c>
      <c r="O38" s="33">
        <v>8</v>
      </c>
    </row>
    <row r="39" spans="1:15" ht="15" customHeight="1" x14ac:dyDescent="0.25">
      <c r="A39" s="21">
        <f t="shared" si="3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11.09</v>
      </c>
      <c r="L39" s="33" t="s">
        <v>17</v>
      </c>
      <c r="N39" s="36">
        <v>11.61</v>
      </c>
      <c r="O39" s="33" t="s">
        <v>17</v>
      </c>
    </row>
    <row r="40" spans="1:15" ht="15" customHeight="1" x14ac:dyDescent="0.25">
      <c r="A40" s="21">
        <f t="shared" si="3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8.2200000000000006</v>
      </c>
      <c r="L40" s="33" t="s">
        <v>17</v>
      </c>
      <c r="N40" s="36">
        <v>8.82</v>
      </c>
      <c r="O40" s="33" t="s">
        <v>17</v>
      </c>
    </row>
    <row r="41" spans="1:15" ht="15" customHeight="1" x14ac:dyDescent="0.25">
      <c r="A41" s="21">
        <f t="shared" si="3"/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 t="s">
        <v>17</v>
      </c>
      <c r="L41" s="33">
        <f>O41-I41</f>
        <v>9.76</v>
      </c>
      <c r="N41" s="36" t="s">
        <v>17</v>
      </c>
      <c r="O41" s="33">
        <v>10.01</v>
      </c>
    </row>
    <row r="42" spans="1:15" ht="15" customHeight="1" x14ac:dyDescent="0.25">
      <c r="A42" s="21">
        <f t="shared" si="3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N42" s="36" t="s">
        <v>17</v>
      </c>
      <c r="O42" s="33" t="s">
        <v>17</v>
      </c>
    </row>
    <row r="43" spans="1:15" ht="15" customHeight="1" x14ac:dyDescent="0.25">
      <c r="A43" s="21">
        <f t="shared" si="3"/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15.740000000000002</v>
      </c>
      <c r="N43" s="36" t="s">
        <v>17</v>
      </c>
      <c r="O43" s="33">
        <v>16.670000000000002</v>
      </c>
    </row>
    <row r="44" spans="1:15" ht="13" thickBot="1" x14ac:dyDescent="0.3">
      <c r="A44" s="22">
        <f t="shared" si="3"/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223" t="s">
        <v>98</v>
      </c>
      <c r="L44" s="224"/>
      <c r="N44" s="39" t="s">
        <v>17</v>
      </c>
      <c r="O44" s="35">
        <v>17.760000000000002</v>
      </c>
    </row>
    <row r="54" spans="13:13" x14ac:dyDescent="0.25">
      <c r="M54" t="s">
        <v>94</v>
      </c>
    </row>
  </sheetData>
  <mergeCells count="7">
    <mergeCell ref="K44:L44"/>
    <mergeCell ref="N3:O3"/>
    <mergeCell ref="K10:L10"/>
    <mergeCell ref="N10:O10"/>
    <mergeCell ref="K12:L12"/>
    <mergeCell ref="N12:O12"/>
    <mergeCell ref="K42:L42"/>
  </mergeCells>
  <pageMargins left="0.7" right="0.7" top="0.75" bottom="0.75" header="0.3" footer="0.3"/>
  <pageSetup scale="7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54"/>
  <sheetViews>
    <sheetView workbookViewId="0">
      <selection activeCell="K13" sqref="K13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102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6.1499999999999995</v>
      </c>
      <c r="L5" s="32" t="s">
        <v>17</v>
      </c>
      <c r="M5" s="5"/>
      <c r="N5" s="37">
        <v>6.6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6.57</v>
      </c>
      <c r="L6" s="33" t="s">
        <v>17</v>
      </c>
      <c r="M6" s="5"/>
      <c r="N6" s="36">
        <v>6.9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5.49</v>
      </c>
      <c r="L7" s="33" t="s">
        <v>17</v>
      </c>
      <c r="M7" s="5"/>
      <c r="N7" s="36">
        <v>5.99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5.58</v>
      </c>
      <c r="L8" s="33" t="s">
        <v>17</v>
      </c>
      <c r="M8" s="5"/>
      <c r="N8" s="36">
        <v>6.18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9.81</v>
      </c>
      <c r="L9" s="33" t="s">
        <v>17</v>
      </c>
      <c r="M9" s="5"/>
      <c r="N9" s="38">
        <v>10.65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8.9600000000000009</v>
      </c>
      <c r="M11" s="5"/>
      <c r="N11" s="36" t="s">
        <v>17</v>
      </c>
      <c r="O11" s="33">
        <v>9.4600000000000009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s">
        <v>103</v>
      </c>
      <c r="L13" s="33" t="s">
        <v>17</v>
      </c>
      <c r="M13" s="5"/>
      <c r="N13" s="36" t="s">
        <v>76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ref="K14:K28" si="1">N14-I14</f>
        <v>8.36</v>
      </c>
      <c r="L14" s="33" t="s">
        <v>17</v>
      </c>
      <c r="M14" s="5"/>
      <c r="N14" s="36">
        <v>9.16</v>
      </c>
      <c r="O14" s="33" t="s">
        <v>17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7.5</v>
      </c>
      <c r="L15" s="33" t="s">
        <v>17</v>
      </c>
      <c r="M15" s="5"/>
      <c r="N15" s="36">
        <v>7.88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s">
        <v>103</v>
      </c>
      <c r="L16" s="33" t="s">
        <v>17</v>
      </c>
      <c r="M16" s="5"/>
      <c r="N16" s="36" t="s">
        <v>17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s">
        <v>17</v>
      </c>
      <c r="L17" s="33">
        <f>O17-I17</f>
        <v>6.3900000000000006</v>
      </c>
      <c r="M17" s="5"/>
      <c r="N17" s="36" t="s">
        <v>17</v>
      </c>
      <c r="O17" s="33">
        <v>7.57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6.65</v>
      </c>
      <c r="L18" s="33" t="s">
        <v>17</v>
      </c>
      <c r="M18" s="5"/>
      <c r="N18" s="36">
        <v>7.45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6.06</v>
      </c>
      <c r="L19" s="33" t="s">
        <v>17</v>
      </c>
      <c r="M19" s="5"/>
      <c r="N19" s="36">
        <v>7.06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2.4000000000000004</v>
      </c>
      <c r="L20" s="33" t="s">
        <v>17</v>
      </c>
      <c r="M20" s="5"/>
      <c r="N20" s="36">
        <v>3.18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5.74</v>
      </c>
      <c r="L21" s="33" t="s">
        <v>17</v>
      </c>
      <c r="M21" s="5"/>
      <c r="N21" s="38">
        <v>6.54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 t="s">
        <v>103</v>
      </c>
      <c r="L22" s="33" t="s">
        <v>17</v>
      </c>
      <c r="M22" s="5"/>
      <c r="N22" s="36" t="s">
        <v>17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s">
        <v>103</v>
      </c>
      <c r="L23" s="33" t="s">
        <v>17</v>
      </c>
      <c r="M23" s="5"/>
      <c r="N23" s="36" t="s">
        <v>17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6.34</v>
      </c>
      <c r="L24" s="33" t="s">
        <v>17</v>
      </c>
      <c r="M24" s="5"/>
      <c r="N24" s="36">
        <v>7.49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8.67</v>
      </c>
      <c r="L25" s="33" t="s">
        <v>17</v>
      </c>
      <c r="M25" s="3"/>
      <c r="N25" s="36">
        <v>8.67</v>
      </c>
      <c r="O25" s="33" t="s">
        <v>17</v>
      </c>
    </row>
    <row r="26" spans="1:15" ht="15.75" customHeight="1" x14ac:dyDescent="0.25">
      <c r="A26" s="21">
        <f t="shared" ref="A26:A44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4" si="3">O26-I26</f>
        <v>11.22</v>
      </c>
      <c r="N26" s="36" t="s">
        <v>17</v>
      </c>
      <c r="O26" s="33">
        <v>11.65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3"/>
        <v>10.719999999999999</v>
      </c>
      <c r="M27" s="3"/>
      <c r="N27" s="36" t="s">
        <v>17</v>
      </c>
      <c r="O27" s="33">
        <v>11.85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5.58</v>
      </c>
      <c r="L28" s="33" t="s">
        <v>17</v>
      </c>
      <c r="N28" s="36">
        <v>5.86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 t="s">
        <v>17</v>
      </c>
      <c r="M29" s="3"/>
      <c r="N29" s="36">
        <v>9</v>
      </c>
      <c r="O29" s="33" t="s">
        <v>17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3"/>
        <v>13.700000000000001</v>
      </c>
      <c r="N30" s="36" t="s">
        <v>17</v>
      </c>
      <c r="O30" s="33">
        <v>14.3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20.689999999999998</v>
      </c>
      <c r="M31" s="3"/>
      <c r="N31" s="36" t="s">
        <v>17</v>
      </c>
      <c r="O31" s="33">
        <v>21.54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 t="s">
        <v>17</v>
      </c>
      <c r="N32" s="36">
        <v>8.52</v>
      </c>
      <c r="O32" s="33" t="s">
        <v>17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3"/>
        <v>13.67</v>
      </c>
      <c r="M33" s="3"/>
      <c r="N33" s="36" t="s">
        <v>17</v>
      </c>
      <c r="O33" s="33">
        <v>14.12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3"/>
        <v>22.62</v>
      </c>
      <c r="M34" s="3"/>
      <c r="N34" s="36" t="s">
        <v>17</v>
      </c>
      <c r="O34" s="33">
        <v>22.82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5.6400000000000006</v>
      </c>
      <c r="L35" s="33" t="s">
        <v>17</v>
      </c>
      <c r="N35" s="36">
        <v>6.32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 t="s">
        <v>17</v>
      </c>
      <c r="L36" s="33" t="s">
        <v>17</v>
      </c>
      <c r="N36" s="36">
        <v>6.83</v>
      </c>
      <c r="O36" s="33" t="s">
        <v>17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>O37-I37</f>
        <v>7.6900000000000013</v>
      </c>
      <c r="N37" s="36" t="s">
        <v>17</v>
      </c>
      <c r="O37" s="33">
        <v>8.2100000000000009</v>
      </c>
    </row>
    <row r="38" spans="1:15" ht="15" customHeight="1" x14ac:dyDescent="0.25">
      <c r="A38" s="21">
        <f t="shared" si="2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9.2100000000000009</v>
      </c>
      <c r="N38" s="36" t="s">
        <v>17</v>
      </c>
      <c r="O38" s="33">
        <v>9.9600000000000009</v>
      </c>
    </row>
    <row r="39" spans="1:15" ht="15" customHeight="1" x14ac:dyDescent="0.25">
      <c r="A39" s="21">
        <f t="shared" si="2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11.63</v>
      </c>
      <c r="L39" s="33" t="s">
        <v>17</v>
      </c>
      <c r="N39" s="36">
        <v>12.15</v>
      </c>
      <c r="O39" s="33" t="s">
        <v>17</v>
      </c>
    </row>
    <row r="40" spans="1:15" ht="15" customHeight="1" x14ac:dyDescent="0.25">
      <c r="A40" s="21">
        <f t="shared" si="2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8.0500000000000007</v>
      </c>
      <c r="L40" s="33" t="s">
        <v>17</v>
      </c>
      <c r="N40" s="36">
        <v>8.65</v>
      </c>
      <c r="O40" s="33" t="s">
        <v>17</v>
      </c>
    </row>
    <row r="41" spans="1:15" ht="15" customHeight="1" x14ac:dyDescent="0.25">
      <c r="A41" s="21">
        <f t="shared" si="2"/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 t="s">
        <v>17</v>
      </c>
      <c r="L41" s="33">
        <f>O41-I41</f>
        <v>6.38</v>
      </c>
      <c r="N41" s="36" t="s">
        <v>17</v>
      </c>
      <c r="O41" s="33">
        <v>6.63</v>
      </c>
    </row>
    <row r="42" spans="1:15" ht="15" customHeight="1" x14ac:dyDescent="0.25">
      <c r="A42" s="21">
        <f t="shared" si="2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N42" s="36" t="s">
        <v>17</v>
      </c>
      <c r="O42" s="33" t="s">
        <v>17</v>
      </c>
    </row>
    <row r="43" spans="1:15" ht="15" customHeight="1" x14ac:dyDescent="0.25">
      <c r="A43" s="21">
        <f t="shared" si="2"/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15.120000000000001</v>
      </c>
      <c r="N43" s="36" t="s">
        <v>17</v>
      </c>
      <c r="O43" s="33">
        <v>16.05</v>
      </c>
    </row>
    <row r="44" spans="1:15" ht="13" thickBot="1" x14ac:dyDescent="0.3">
      <c r="A44" s="22">
        <f t="shared" si="2"/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17.84</v>
      </c>
      <c r="N44" s="39" t="s">
        <v>17</v>
      </c>
      <c r="O44" s="35">
        <v>18.18</v>
      </c>
    </row>
    <row r="54" spans="13:13" x14ac:dyDescent="0.25">
      <c r="M54" t="s">
        <v>94</v>
      </c>
    </row>
  </sheetData>
  <mergeCells count="6">
    <mergeCell ref="K42:L42"/>
    <mergeCell ref="N3:O3"/>
    <mergeCell ref="K10:L10"/>
    <mergeCell ref="N10:O10"/>
    <mergeCell ref="K12:L12"/>
    <mergeCell ref="N12:O12"/>
  </mergeCells>
  <pageMargins left="0.7" right="0.7" top="0.75" bottom="0.75" header="0.3" footer="0.3"/>
  <pageSetup scale="7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54"/>
  <sheetViews>
    <sheetView workbookViewId="0">
      <selection activeCell="B26" sqref="B26:I27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104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6.91</v>
      </c>
      <c r="L5" s="32" t="s">
        <v>17</v>
      </c>
      <c r="M5" s="5"/>
      <c r="N5" s="37">
        <v>7.36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6.84</v>
      </c>
      <c r="L6" s="33" t="s">
        <v>17</v>
      </c>
      <c r="M6" s="5"/>
      <c r="N6" s="36">
        <v>7.17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6.01</v>
      </c>
      <c r="L7" s="33" t="s">
        <v>17</v>
      </c>
      <c r="M7" s="5"/>
      <c r="N7" s="36">
        <v>6.51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5.8800000000000008</v>
      </c>
      <c r="L8" s="33" t="s">
        <v>17</v>
      </c>
      <c r="M8" s="5"/>
      <c r="N8" s="36">
        <v>6.48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10.01</v>
      </c>
      <c r="L9" s="33" t="s">
        <v>17</v>
      </c>
      <c r="M9" s="5"/>
      <c r="N9" s="38">
        <v>10.85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11.98</v>
      </c>
      <c r="M11" s="5"/>
      <c r="N11" s="36" t="s">
        <v>17</v>
      </c>
      <c r="O11" s="33">
        <v>12.48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s">
        <v>103</v>
      </c>
      <c r="L13" s="33" t="s">
        <v>17</v>
      </c>
      <c r="M13" s="5"/>
      <c r="N13" s="36" t="s">
        <v>76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14.68</v>
      </c>
      <c r="M14" s="5"/>
      <c r="N14" s="36" t="s">
        <v>17</v>
      </c>
      <c r="O14" s="33">
        <v>15.48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ref="K15:K28" si="1">N15-I15</f>
        <v>7.8500000000000005</v>
      </c>
      <c r="L15" s="33" t="s">
        <v>17</v>
      </c>
      <c r="M15" s="5"/>
      <c r="N15" s="36">
        <v>8.23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s">
        <v>103</v>
      </c>
      <c r="L16" s="33" t="s">
        <v>17</v>
      </c>
      <c r="M16" s="5"/>
      <c r="N16" s="36" t="s">
        <v>17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s">
        <v>17</v>
      </c>
      <c r="L17" s="33">
        <f>O17-I17</f>
        <v>6.7600000000000007</v>
      </c>
      <c r="M17" s="5"/>
      <c r="N17" s="36" t="s">
        <v>17</v>
      </c>
      <c r="O17" s="33">
        <v>7.94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6.97</v>
      </c>
      <c r="L18" s="33" t="s">
        <v>17</v>
      </c>
      <c r="M18" s="5"/>
      <c r="N18" s="36">
        <v>7.77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 t="s">
        <v>103</v>
      </c>
      <c r="L19" s="33" t="s">
        <v>17</v>
      </c>
      <c r="M19" s="5"/>
      <c r="N19" s="36" t="s">
        <v>17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2.6900000000000004</v>
      </c>
      <c r="L20" s="33" t="s">
        <v>17</v>
      </c>
      <c r="M20" s="5"/>
      <c r="N20" s="36">
        <v>3.47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6.23</v>
      </c>
      <c r="L21" s="33" t="s">
        <v>17</v>
      </c>
      <c r="M21" s="5"/>
      <c r="N21" s="38">
        <v>7.03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 t="s">
        <v>103</v>
      </c>
      <c r="L22" s="33" t="s">
        <v>17</v>
      </c>
      <c r="M22" s="5"/>
      <c r="N22" s="36" t="s">
        <v>17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s">
        <v>103</v>
      </c>
      <c r="L23" s="33" t="s">
        <v>17</v>
      </c>
      <c r="M23" s="5"/>
      <c r="N23" s="36" t="s">
        <v>17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7.0299999999999994</v>
      </c>
      <c r="L24" s="33" t="s">
        <v>17</v>
      </c>
      <c r="M24" s="5"/>
      <c r="N24" s="36">
        <v>8.18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8.8699999999999992</v>
      </c>
      <c r="L25" s="33" t="s">
        <v>17</v>
      </c>
      <c r="M25" s="3"/>
      <c r="N25" s="36">
        <v>8.8699999999999992</v>
      </c>
      <c r="O25" s="33" t="s">
        <v>17</v>
      </c>
    </row>
    <row r="26" spans="1:15" ht="15.75" customHeight="1" x14ac:dyDescent="0.25">
      <c r="A26" s="21">
        <f t="shared" ref="A26:A44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4" si="3">O26-I26</f>
        <v>24.55</v>
      </c>
      <c r="N26" s="36" t="s">
        <v>17</v>
      </c>
      <c r="O26" s="33">
        <v>24.98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3"/>
        <v>27.380000000000003</v>
      </c>
      <c r="M27" s="3"/>
      <c r="N27" s="36" t="s">
        <v>17</v>
      </c>
      <c r="O27" s="33">
        <v>28.51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5.93</v>
      </c>
      <c r="L28" s="33" t="s">
        <v>17</v>
      </c>
      <c r="N28" s="36">
        <v>6.21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 t="s">
        <v>17</v>
      </c>
      <c r="M29" s="3"/>
      <c r="N29" s="36">
        <v>9.31</v>
      </c>
      <c r="O29" s="33" t="s">
        <v>17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3"/>
        <v>13.34</v>
      </c>
      <c r="N30" s="36" t="s">
        <v>17</v>
      </c>
      <c r="O30" s="33">
        <v>13.94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24.16</v>
      </c>
      <c r="M31" s="3"/>
      <c r="N31" s="36" t="s">
        <v>17</v>
      </c>
      <c r="O31" s="33">
        <v>25.01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10.41</v>
      </c>
      <c r="L32" s="33" t="s">
        <v>17</v>
      </c>
      <c r="N32" s="36">
        <v>10.86</v>
      </c>
      <c r="O32" s="33" t="s">
        <v>17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3"/>
        <v>17.2</v>
      </c>
      <c r="M33" s="3"/>
      <c r="N33" s="36" t="s">
        <v>17</v>
      </c>
      <c r="O33" s="33">
        <v>17.649999999999999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3"/>
        <v>19.760000000000002</v>
      </c>
      <c r="M34" s="3"/>
      <c r="N34" s="36" t="s">
        <v>17</v>
      </c>
      <c r="O34" s="33">
        <v>19.96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6.08</v>
      </c>
      <c r="L35" s="33" t="s">
        <v>17</v>
      </c>
      <c r="N35" s="36">
        <v>6.76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7.3</v>
      </c>
      <c r="L36" s="33" t="s">
        <v>17</v>
      </c>
      <c r="N36" s="36">
        <v>7.68</v>
      </c>
      <c r="O36" s="33" t="s">
        <v>17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>O37-I37</f>
        <v>8.5</v>
      </c>
      <c r="N37" s="36" t="s">
        <v>17</v>
      </c>
      <c r="O37" s="33">
        <v>9.02</v>
      </c>
    </row>
    <row r="38" spans="1:15" ht="15" customHeight="1" x14ac:dyDescent="0.25">
      <c r="A38" s="21">
        <f t="shared" si="2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10.050000000000001</v>
      </c>
      <c r="N38" s="36" t="s">
        <v>17</v>
      </c>
      <c r="O38" s="33">
        <v>10.8</v>
      </c>
    </row>
    <row r="39" spans="1:15" ht="15" customHeight="1" x14ac:dyDescent="0.25">
      <c r="A39" s="21">
        <f t="shared" si="2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13.73</v>
      </c>
      <c r="L39" s="33" t="s">
        <v>17</v>
      </c>
      <c r="N39" s="36">
        <v>14.25</v>
      </c>
      <c r="O39" s="33" t="s">
        <v>17</v>
      </c>
    </row>
    <row r="40" spans="1:15" ht="15" customHeight="1" x14ac:dyDescent="0.25">
      <c r="A40" s="21">
        <f t="shared" si="2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8.44</v>
      </c>
      <c r="L40" s="33" t="s">
        <v>17</v>
      </c>
      <c r="N40" s="36">
        <v>9.0399999999999991</v>
      </c>
      <c r="O40" s="33" t="s">
        <v>17</v>
      </c>
    </row>
    <row r="41" spans="1:15" ht="15" customHeight="1" x14ac:dyDescent="0.25">
      <c r="A41" s="21">
        <f t="shared" si="2"/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 t="s">
        <v>17</v>
      </c>
      <c r="L41" s="33">
        <f>O41-I41</f>
        <v>6.55</v>
      </c>
      <c r="N41" s="36" t="s">
        <v>17</v>
      </c>
      <c r="O41" s="33">
        <v>6.8</v>
      </c>
    </row>
    <row r="42" spans="1:15" ht="15" customHeight="1" x14ac:dyDescent="0.25">
      <c r="A42" s="21">
        <f t="shared" si="2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N42" s="36" t="s">
        <v>17</v>
      </c>
      <c r="O42" s="33" t="s">
        <v>17</v>
      </c>
    </row>
    <row r="43" spans="1:15" ht="15" customHeight="1" x14ac:dyDescent="0.25">
      <c r="A43" s="21">
        <f t="shared" si="2"/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15.39</v>
      </c>
      <c r="N43" s="36" t="s">
        <v>17</v>
      </c>
      <c r="O43" s="33">
        <v>16.32</v>
      </c>
    </row>
    <row r="44" spans="1:15" ht="13" thickBot="1" x14ac:dyDescent="0.3">
      <c r="A44" s="22">
        <f t="shared" si="2"/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16.75</v>
      </c>
      <c r="N44" s="39" t="s">
        <v>17</v>
      </c>
      <c r="O44" s="35">
        <v>17.09</v>
      </c>
    </row>
    <row r="54" spans="13:13" x14ac:dyDescent="0.25">
      <c r="M54" t="s">
        <v>94</v>
      </c>
    </row>
  </sheetData>
  <mergeCells count="6">
    <mergeCell ref="K42:L42"/>
    <mergeCell ref="N3:O3"/>
    <mergeCell ref="K10:L10"/>
    <mergeCell ref="N10:O10"/>
    <mergeCell ref="K12:L12"/>
    <mergeCell ref="N12:O12"/>
  </mergeCells>
  <pageMargins left="0.7" right="0.7" top="0.75" bottom="0.75" header="0.3" footer="0.3"/>
  <pageSetup scale="7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54"/>
  <sheetViews>
    <sheetView topLeftCell="A4" workbookViewId="0">
      <selection activeCell="B13" sqref="B13:N13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105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8.6900000000000013</v>
      </c>
      <c r="L5" s="32" t="s">
        <v>17</v>
      </c>
      <c r="M5" s="5"/>
      <c r="N5" s="37">
        <v>9.14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7.53</v>
      </c>
      <c r="L6" s="33" t="s">
        <v>17</v>
      </c>
      <c r="M6" s="5"/>
      <c r="N6" s="36">
        <v>7.86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6.87</v>
      </c>
      <c r="L7" s="33" t="s">
        <v>17</v>
      </c>
      <c r="M7" s="5"/>
      <c r="N7" s="36">
        <v>7.37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6.7</v>
      </c>
      <c r="L8" s="33" t="s">
        <v>17</v>
      </c>
      <c r="M8" s="5"/>
      <c r="N8" s="36">
        <v>7.3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10.42</v>
      </c>
      <c r="L9" s="33" t="s">
        <v>17</v>
      </c>
      <c r="M9" s="5"/>
      <c r="N9" s="38">
        <v>11.26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9.77</v>
      </c>
      <c r="M11" s="5"/>
      <c r="N11" s="36" t="s">
        <v>17</v>
      </c>
      <c r="O11" s="33">
        <v>10.27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s">
        <v>103</v>
      </c>
      <c r="L13" s="33" t="s">
        <v>17</v>
      </c>
      <c r="M13" s="5"/>
      <c r="N13" s="36" t="s">
        <v>76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17.88</v>
      </c>
      <c r="M14" s="5"/>
      <c r="N14" s="36" t="s">
        <v>17</v>
      </c>
      <c r="O14" s="33">
        <v>18.68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>N15-I15</f>
        <v>9.44</v>
      </c>
      <c r="L15" s="33" t="s">
        <v>17</v>
      </c>
      <c r="M15" s="5"/>
      <c r="N15" s="36">
        <v>9.82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s">
        <v>103</v>
      </c>
      <c r="L16" s="33" t="s">
        <v>17</v>
      </c>
      <c r="M16" s="5"/>
      <c r="N16" s="36" t="s">
        <v>17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>N17-I17</f>
        <v>4.13</v>
      </c>
      <c r="L17" s="33" t="s">
        <v>17</v>
      </c>
      <c r="M17" s="5"/>
      <c r="N17" s="36">
        <v>5.31</v>
      </c>
      <c r="O17" s="33" t="s">
        <v>17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>N18-I18</f>
        <v>8.1399999999999988</v>
      </c>
      <c r="L18" s="33" t="s">
        <v>17</v>
      </c>
      <c r="M18" s="5"/>
      <c r="N18" s="36">
        <v>8.94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 t="s">
        <v>103</v>
      </c>
      <c r="L19" s="33" t="s">
        <v>17</v>
      </c>
      <c r="M19" s="5"/>
      <c r="N19" s="36">
        <v>8.7200000000000006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>N20-I20</f>
        <v>3.76</v>
      </c>
      <c r="L20" s="33" t="s">
        <v>17</v>
      </c>
      <c r="M20" s="5"/>
      <c r="N20" s="36">
        <v>4.54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 t="s">
        <v>103</v>
      </c>
      <c r="L21" s="33" t="s">
        <v>17</v>
      </c>
      <c r="M21" s="5"/>
      <c r="N21" s="36" t="s">
        <v>17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 t="s">
        <v>103</v>
      </c>
      <c r="L22" s="33" t="s">
        <v>17</v>
      </c>
      <c r="M22" s="5"/>
      <c r="N22" s="36" t="s">
        <v>17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s">
        <v>103</v>
      </c>
      <c r="L23" s="33" t="s">
        <v>17</v>
      </c>
      <c r="M23" s="5"/>
      <c r="N23" s="36" t="s">
        <v>17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 t="s">
        <v>103</v>
      </c>
      <c r="L24" s="33" t="s">
        <v>17</v>
      </c>
      <c r="M24" s="5"/>
      <c r="N24" s="36" t="s">
        <v>17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>N25-I25</f>
        <v>10.32</v>
      </c>
      <c r="L25" s="33" t="s">
        <v>17</v>
      </c>
      <c r="M25" s="3"/>
      <c r="N25" s="36">
        <v>10.32</v>
      </c>
      <c r="O25" s="33" t="s">
        <v>17</v>
      </c>
    </row>
    <row r="26" spans="1:15" ht="15.75" customHeight="1" x14ac:dyDescent="0.25">
      <c r="A26" s="21">
        <f t="shared" ref="A26:A44" si="1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3" si="2">O26-I26</f>
        <v>13.620000000000001</v>
      </c>
      <c r="N26" s="36" t="s">
        <v>17</v>
      </c>
      <c r="O26" s="33">
        <v>14.05</v>
      </c>
    </row>
    <row r="27" spans="1:15" ht="15.75" customHeight="1" x14ac:dyDescent="0.25">
      <c r="A27" s="21">
        <f t="shared" si="1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2"/>
        <v>16.25</v>
      </c>
      <c r="M27" s="3"/>
      <c r="N27" s="36" t="s">
        <v>17</v>
      </c>
      <c r="O27" s="33">
        <v>17.38</v>
      </c>
    </row>
    <row r="28" spans="1:15" ht="15.75" customHeight="1" x14ac:dyDescent="0.25">
      <c r="A28" s="21">
        <f t="shared" si="1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>N28-I28</f>
        <v>7.02</v>
      </c>
      <c r="L28" s="33" t="s">
        <v>17</v>
      </c>
      <c r="N28" s="36">
        <v>7.3</v>
      </c>
      <c r="O28" s="33" t="s">
        <v>17</v>
      </c>
    </row>
    <row r="29" spans="1:15" ht="15.75" customHeight="1" x14ac:dyDescent="0.25">
      <c r="A29" s="21">
        <f t="shared" si="1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2"/>
        <v>14</v>
      </c>
      <c r="M29" s="3"/>
      <c r="N29" s="36" t="s">
        <v>17</v>
      </c>
      <c r="O29" s="33">
        <v>14.55</v>
      </c>
    </row>
    <row r="30" spans="1:15" ht="15.75" customHeight="1" x14ac:dyDescent="0.25">
      <c r="A30" s="21">
        <f t="shared" si="1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2"/>
        <v>13.790000000000001</v>
      </c>
      <c r="N30" s="36" t="s">
        <v>17</v>
      </c>
      <c r="O30" s="33">
        <v>14.39</v>
      </c>
    </row>
    <row r="31" spans="1:15" ht="15.75" customHeight="1" x14ac:dyDescent="0.25">
      <c r="A31" s="21">
        <f t="shared" si="1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2"/>
        <v>30.189999999999998</v>
      </c>
      <c r="M31" s="3"/>
      <c r="N31" s="36" t="s">
        <v>17</v>
      </c>
      <c r="O31" s="33">
        <v>31.04</v>
      </c>
    </row>
    <row r="32" spans="1:15" ht="15.75" customHeight="1" x14ac:dyDescent="0.25">
      <c r="A32" s="21">
        <f t="shared" si="1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10.260000000000002</v>
      </c>
      <c r="L32" s="33" t="s">
        <v>17</v>
      </c>
      <c r="N32" s="36">
        <v>10.71</v>
      </c>
      <c r="O32" s="33" t="s">
        <v>17</v>
      </c>
    </row>
    <row r="33" spans="1:15" ht="15.75" customHeight="1" x14ac:dyDescent="0.25">
      <c r="A33" s="21">
        <f t="shared" si="1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2"/>
        <v>18.25</v>
      </c>
      <c r="M33" s="3"/>
      <c r="N33" s="36" t="s">
        <v>17</v>
      </c>
      <c r="O33" s="33">
        <v>18.7</v>
      </c>
    </row>
    <row r="34" spans="1:15" ht="15.75" customHeight="1" x14ac:dyDescent="0.25">
      <c r="A34" s="21">
        <f t="shared" si="1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>N34-I34</f>
        <v>8.25</v>
      </c>
      <c r="L34" s="33" t="s">
        <v>17</v>
      </c>
      <c r="M34" s="3"/>
      <c r="N34" s="36">
        <v>8.4499999999999993</v>
      </c>
      <c r="O34" s="33" t="s">
        <v>17</v>
      </c>
    </row>
    <row r="35" spans="1:15" ht="15" customHeight="1" x14ac:dyDescent="0.25">
      <c r="A35" s="21">
        <f t="shared" si="1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7.3800000000000008</v>
      </c>
      <c r="L35" s="33" t="s">
        <v>17</v>
      </c>
      <c r="N35" s="36">
        <v>8.06</v>
      </c>
      <c r="O35" s="33" t="s">
        <v>17</v>
      </c>
    </row>
    <row r="36" spans="1:15" ht="15" customHeight="1" x14ac:dyDescent="0.25">
      <c r="A36" s="21">
        <f t="shared" si="1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8.4599999999999991</v>
      </c>
      <c r="L36" s="33" t="s">
        <v>17</v>
      </c>
      <c r="N36" s="36">
        <v>8.84</v>
      </c>
      <c r="O36" s="33" t="s">
        <v>17</v>
      </c>
    </row>
    <row r="37" spans="1:15" ht="15" customHeight="1" x14ac:dyDescent="0.25">
      <c r="A37" s="21">
        <f t="shared" si="1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>N37-I37</f>
        <v>8.32</v>
      </c>
      <c r="L37" s="33" t="s">
        <v>17</v>
      </c>
      <c r="N37" s="36">
        <v>8.84</v>
      </c>
      <c r="O37" s="33" t="s">
        <v>17</v>
      </c>
    </row>
    <row r="38" spans="1:15" ht="15" customHeight="1" x14ac:dyDescent="0.25">
      <c r="A38" s="21">
        <f t="shared" si="1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13.79</v>
      </c>
      <c r="N38" s="36" t="s">
        <v>17</v>
      </c>
      <c r="O38" s="33">
        <v>14.54</v>
      </c>
    </row>
    <row r="39" spans="1:15" ht="15" customHeight="1" x14ac:dyDescent="0.25">
      <c r="A39" s="21">
        <f t="shared" si="1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15.26</v>
      </c>
      <c r="L39" s="33" t="s">
        <v>17</v>
      </c>
      <c r="N39" s="36">
        <v>15.78</v>
      </c>
      <c r="O39" s="33" t="s">
        <v>17</v>
      </c>
    </row>
    <row r="40" spans="1:15" ht="15" customHeight="1" x14ac:dyDescent="0.25">
      <c r="A40" s="21">
        <f t="shared" si="1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218" t="s">
        <v>72</v>
      </c>
      <c r="L40" s="219"/>
      <c r="N40" s="36" t="s">
        <v>17</v>
      </c>
      <c r="O40" s="33" t="s">
        <v>17</v>
      </c>
    </row>
    <row r="41" spans="1:15" ht="15" customHeight="1" x14ac:dyDescent="0.25">
      <c r="A41" s="21">
        <f t="shared" si="1"/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 t="s">
        <v>17</v>
      </c>
      <c r="L41" s="33">
        <f>O41-I41</f>
        <v>11.05</v>
      </c>
      <c r="N41" s="36" t="s">
        <v>17</v>
      </c>
      <c r="O41" s="33">
        <v>11.3</v>
      </c>
    </row>
    <row r="42" spans="1:15" ht="15" customHeight="1" x14ac:dyDescent="0.25">
      <c r="A42" s="21">
        <f t="shared" si="1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N42" s="36" t="s">
        <v>17</v>
      </c>
      <c r="O42" s="33" t="s">
        <v>17</v>
      </c>
    </row>
    <row r="43" spans="1:15" ht="15" customHeight="1" x14ac:dyDescent="0.25">
      <c r="A43" s="21">
        <f t="shared" si="1"/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15.080000000000002</v>
      </c>
      <c r="N43" s="36" t="s">
        <v>17</v>
      </c>
      <c r="O43" s="33">
        <v>16.010000000000002</v>
      </c>
    </row>
    <row r="44" spans="1:15" ht="13" thickBot="1" x14ac:dyDescent="0.3">
      <c r="A44" s="22">
        <f t="shared" si="1"/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12.06</v>
      </c>
      <c r="N44" s="39" t="s">
        <v>17</v>
      </c>
      <c r="O44" s="35">
        <v>12.4</v>
      </c>
    </row>
    <row r="54" spans="13:13" x14ac:dyDescent="0.25">
      <c r="M54" t="s">
        <v>94</v>
      </c>
    </row>
  </sheetData>
  <mergeCells count="7">
    <mergeCell ref="K42:L42"/>
    <mergeCell ref="K40:L40"/>
    <mergeCell ref="N3:O3"/>
    <mergeCell ref="K10:L10"/>
    <mergeCell ref="N10:O10"/>
    <mergeCell ref="K12:L12"/>
    <mergeCell ref="N12:O12"/>
  </mergeCells>
  <pageMargins left="0.7" right="0.7" top="0.75" bottom="0.75" header="0.3" footer="0.3"/>
  <pageSetup scale="7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54"/>
  <sheetViews>
    <sheetView topLeftCell="A19"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106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3.4499999999999997</v>
      </c>
      <c r="L5" s="32" t="s">
        <v>17</v>
      </c>
      <c r="M5" s="5"/>
      <c r="N5" s="37">
        <v>3.9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5.21</v>
      </c>
      <c r="L6" s="33" t="s">
        <v>17</v>
      </c>
      <c r="M6" s="5"/>
      <c r="N6" s="36">
        <v>5.54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5.15</v>
      </c>
      <c r="L7" s="33" t="s">
        <v>17</v>
      </c>
      <c r="M7" s="5"/>
      <c r="N7" s="36">
        <v>5.65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225" t="s">
        <v>107</v>
      </c>
      <c r="L8" s="226"/>
      <c r="M8" s="5"/>
      <c r="N8" s="36" t="s">
        <v>17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8.48</v>
      </c>
      <c r="L9" s="33" t="s">
        <v>17</v>
      </c>
      <c r="M9" s="5"/>
      <c r="N9" s="38">
        <v>9.32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4.79</v>
      </c>
      <c r="L11" s="33" t="s">
        <v>17</v>
      </c>
      <c r="M11" s="5"/>
      <c r="N11" s="36">
        <v>5.29</v>
      </c>
      <c r="O11" s="33" t="s">
        <v>17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28" si="1">N13-I13</f>
        <v>2.87</v>
      </c>
      <c r="L13" s="33" t="s">
        <v>17</v>
      </c>
      <c r="M13" s="5"/>
      <c r="N13" s="36">
        <v>3.6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1"/>
        <v>4.6100000000000003</v>
      </c>
      <c r="L14" s="33" t="s">
        <v>17</v>
      </c>
      <c r="M14" s="5"/>
      <c r="N14" s="36">
        <v>5.41</v>
      </c>
      <c r="O14" s="33" t="s">
        <v>17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5.8500000000000005</v>
      </c>
      <c r="L15" s="33" t="s">
        <v>17</v>
      </c>
      <c r="M15" s="5"/>
      <c r="N15" s="36">
        <v>6.23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6.15</v>
      </c>
      <c r="L16" s="33" t="s">
        <v>17</v>
      </c>
      <c r="M16" s="5"/>
      <c r="N16" s="36">
        <v>6.99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50" t="s">
        <v>17</v>
      </c>
      <c r="L17" s="33">
        <f>O17-I17</f>
        <v>4.32</v>
      </c>
      <c r="M17" s="5"/>
      <c r="N17" s="36" t="s">
        <v>17</v>
      </c>
      <c r="O17" s="33">
        <v>5.5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4.46</v>
      </c>
      <c r="L18" s="33" t="s">
        <v>17</v>
      </c>
      <c r="M18" s="5"/>
      <c r="N18" s="36">
        <v>5.26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5.05</v>
      </c>
      <c r="L19" s="33" t="s">
        <v>17</v>
      </c>
      <c r="M19" s="5"/>
      <c r="N19" s="36">
        <v>6.05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0.98</v>
      </c>
      <c r="L20" s="33" t="s">
        <v>17</v>
      </c>
      <c r="M20" s="5"/>
      <c r="N20" s="36">
        <v>1.76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4.3500000000000005</v>
      </c>
      <c r="L21" s="33" t="s">
        <v>17</v>
      </c>
      <c r="M21" s="5"/>
      <c r="N21" s="36">
        <v>5.15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3.04</v>
      </c>
      <c r="L22" s="33" t="s">
        <v>17</v>
      </c>
      <c r="M22" s="5"/>
      <c r="N22" s="36">
        <v>3.84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s">
        <v>103</v>
      </c>
      <c r="L23" s="33" t="s">
        <v>17</v>
      </c>
      <c r="M23" s="5"/>
      <c r="N23" s="36" t="s">
        <v>17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5.8000000000000007</v>
      </c>
      <c r="L24" s="33" t="s">
        <v>17</v>
      </c>
      <c r="M24" s="5"/>
      <c r="N24" s="36">
        <v>6.95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6.6</v>
      </c>
      <c r="L25" s="33" t="s">
        <v>17</v>
      </c>
      <c r="M25" s="3"/>
      <c r="N25" s="36">
        <v>6.6</v>
      </c>
      <c r="O25" s="33" t="s">
        <v>17</v>
      </c>
    </row>
    <row r="26" spans="1:15" ht="15.75" customHeight="1" x14ac:dyDescent="0.25">
      <c r="A26" s="21">
        <f t="shared" ref="A26:A44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7" si="3">O26-I26</f>
        <v>10.57</v>
      </c>
      <c r="N26" s="36" t="s">
        <v>17</v>
      </c>
      <c r="O26" s="33">
        <v>11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3"/>
        <v>10.07</v>
      </c>
      <c r="M27" s="3"/>
      <c r="N27" s="36" t="s">
        <v>17</v>
      </c>
      <c r="O27" s="33">
        <v>11.2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4.42</v>
      </c>
      <c r="L28" s="33" t="s">
        <v>17</v>
      </c>
      <c r="N28" s="36">
        <v>4.7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218" t="s">
        <v>95</v>
      </c>
      <c r="L29" s="219"/>
      <c r="M29" s="3"/>
      <c r="N29" s="36" t="s">
        <v>17</v>
      </c>
      <c r="O29" s="33" t="s">
        <v>17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3"/>
        <v>10.23</v>
      </c>
      <c r="N30" s="36" t="s">
        <v>17</v>
      </c>
      <c r="O30" s="33">
        <v>10.83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19.229999999999997</v>
      </c>
      <c r="M31" s="3"/>
      <c r="N31" s="36" t="s">
        <v>17</v>
      </c>
      <c r="O31" s="33">
        <v>20.079999999999998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218" t="s">
        <v>95</v>
      </c>
      <c r="L32" s="219"/>
      <c r="N32" s="36" t="s">
        <v>17</v>
      </c>
      <c r="O32" s="33" t="s">
        <v>17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3"/>
        <v>18.55</v>
      </c>
      <c r="M33" s="3"/>
      <c r="N33" s="36" t="s">
        <v>17</v>
      </c>
      <c r="O33" s="33">
        <v>19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3"/>
        <v>13.4</v>
      </c>
      <c r="M34" s="3"/>
      <c r="N34" s="36" t="s">
        <v>17</v>
      </c>
      <c r="O34" s="33">
        <v>13.6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4.12</v>
      </c>
      <c r="L35" s="33" t="s">
        <v>17</v>
      </c>
      <c r="N35" s="36">
        <v>4.8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 t="s">
        <v>17</v>
      </c>
      <c r="L36" s="33">
        <f>O36-I36</f>
        <v>12.75</v>
      </c>
      <c r="N36" s="36" t="s">
        <v>17</v>
      </c>
      <c r="O36" s="33">
        <v>13.13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 t="shared" si="3"/>
        <v>7.1</v>
      </c>
      <c r="N37" s="36" t="s">
        <v>17</v>
      </c>
      <c r="O37" s="33">
        <v>7.62</v>
      </c>
    </row>
    <row r="38" spans="1:15" ht="15" customHeight="1" x14ac:dyDescent="0.25">
      <c r="A38" s="21">
        <f t="shared" si="2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 t="s">
        <v>17</v>
      </c>
      <c r="N38" s="36">
        <v>6.45</v>
      </c>
      <c r="O38" s="33" t="s">
        <v>17</v>
      </c>
    </row>
    <row r="39" spans="1:15" ht="15" customHeight="1" x14ac:dyDescent="0.25">
      <c r="A39" s="21">
        <f t="shared" si="2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12.440000000000001</v>
      </c>
      <c r="L39" s="33" t="s">
        <v>17</v>
      </c>
      <c r="N39" s="36">
        <v>12.96</v>
      </c>
      <c r="O39" s="33" t="s">
        <v>17</v>
      </c>
    </row>
    <row r="40" spans="1:15" ht="15" customHeight="1" x14ac:dyDescent="0.25">
      <c r="A40" s="21">
        <f t="shared" si="2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5.54</v>
      </c>
      <c r="L40" s="51"/>
      <c r="N40" s="36">
        <v>6.14</v>
      </c>
      <c r="O40" s="33" t="s">
        <v>17</v>
      </c>
    </row>
    <row r="41" spans="1:15" ht="15" customHeight="1" x14ac:dyDescent="0.25">
      <c r="A41" s="21">
        <f t="shared" si="2"/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218" t="s">
        <v>95</v>
      </c>
      <c r="L41" s="219"/>
      <c r="N41" s="36" t="e">
        <f>-O41</f>
        <v>#VALUE!</v>
      </c>
      <c r="O41" s="33" t="s">
        <v>17</v>
      </c>
    </row>
    <row r="42" spans="1:15" ht="15" customHeight="1" x14ac:dyDescent="0.25">
      <c r="A42" s="21">
        <f t="shared" si="2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N42" s="36" t="s">
        <v>17</v>
      </c>
      <c r="O42" s="33" t="s">
        <v>17</v>
      </c>
    </row>
    <row r="43" spans="1:15" ht="15" customHeight="1" x14ac:dyDescent="0.25">
      <c r="A43" s="21">
        <f t="shared" si="2"/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8.5300000000000011</v>
      </c>
      <c r="N43" s="36" t="s">
        <v>17</v>
      </c>
      <c r="O43" s="33">
        <v>9.4600000000000009</v>
      </c>
    </row>
    <row r="44" spans="1:15" ht="13" thickBot="1" x14ac:dyDescent="0.3">
      <c r="A44" s="22">
        <f t="shared" si="2"/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16</v>
      </c>
      <c r="N44" s="39" t="s">
        <v>17</v>
      </c>
      <c r="O44" s="35">
        <v>16.34</v>
      </c>
    </row>
    <row r="54" spans="13:13" x14ac:dyDescent="0.25">
      <c r="M54" t="s">
        <v>94</v>
      </c>
    </row>
  </sheetData>
  <mergeCells count="10">
    <mergeCell ref="K42:L42"/>
    <mergeCell ref="K8:L8"/>
    <mergeCell ref="K29:L29"/>
    <mergeCell ref="K32:L32"/>
    <mergeCell ref="N3:O3"/>
    <mergeCell ref="K10:L10"/>
    <mergeCell ref="N10:O10"/>
    <mergeCell ref="K12:L12"/>
    <mergeCell ref="N12:O12"/>
    <mergeCell ref="K41:L41"/>
  </mergeCells>
  <pageMargins left="0.7" right="0.7" top="0.75" bottom="0.75" header="0.3" footer="0.3"/>
  <pageSetup scale="7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5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108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1.8499999999999999</v>
      </c>
      <c r="L5" s="32" t="s">
        <v>17</v>
      </c>
      <c r="M5" s="5"/>
      <c r="N5" s="37">
        <v>2.2999999999999998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2.9299999999999997</v>
      </c>
      <c r="L6" s="33" t="s">
        <v>17</v>
      </c>
      <c r="M6" s="5"/>
      <c r="N6" s="36">
        <v>3.26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25" t="s">
        <v>109</v>
      </c>
      <c r="L7" s="226"/>
      <c r="M7" s="5"/>
      <c r="N7" s="36" t="s">
        <v>17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3.4599999999999995</v>
      </c>
      <c r="L8" s="52"/>
      <c r="M8" s="5"/>
      <c r="N8" s="36">
        <v>4.0599999999999996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8.14</v>
      </c>
      <c r="L9" s="33" t="s">
        <v>17</v>
      </c>
      <c r="M9" s="5"/>
      <c r="N9" s="38">
        <v>8.98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2.87</v>
      </c>
      <c r="L11" s="33" t="s">
        <v>17</v>
      </c>
      <c r="M11" s="5"/>
      <c r="N11" s="36">
        <v>3.37</v>
      </c>
      <c r="O11" s="33" t="s">
        <v>17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28" si="1">N13-I13</f>
        <v>2.87</v>
      </c>
      <c r="L13" s="33" t="s">
        <v>17</v>
      </c>
      <c r="M13" s="5"/>
      <c r="N13" s="36">
        <v>3.6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9.86</v>
      </c>
      <c r="M14" s="5"/>
      <c r="N14" s="36" t="s">
        <v>17</v>
      </c>
      <c r="O14" s="33">
        <v>10.66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3.56</v>
      </c>
      <c r="L15" s="33" t="s">
        <v>17</v>
      </c>
      <c r="M15" s="5"/>
      <c r="N15" s="36">
        <v>3.94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3.51</v>
      </c>
      <c r="L16" s="33" t="s">
        <v>17</v>
      </c>
      <c r="M16" s="5"/>
      <c r="N16" s="36">
        <v>4.3499999999999996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4.6400000000000006</v>
      </c>
      <c r="L17" s="33" t="s">
        <v>17</v>
      </c>
      <c r="M17" s="5"/>
      <c r="N17" s="36">
        <v>5.82</v>
      </c>
      <c r="O17" s="33" t="s">
        <v>17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2.92</v>
      </c>
      <c r="L18" s="33" t="s">
        <v>17</v>
      </c>
      <c r="M18" s="5"/>
      <c r="N18" s="36">
        <v>3.72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4.1399999999999997</v>
      </c>
      <c r="L19" s="33" t="s">
        <v>17</v>
      </c>
      <c r="M19" s="5"/>
      <c r="N19" s="36">
        <v>5.14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0.6399999999999999</v>
      </c>
      <c r="L20" s="33" t="s">
        <v>17</v>
      </c>
      <c r="M20" s="5"/>
      <c r="N20" s="36">
        <v>1.42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4.34</v>
      </c>
      <c r="L21" s="33" t="s">
        <v>17</v>
      </c>
      <c r="M21" s="5"/>
      <c r="N21" s="36">
        <v>5.14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1.5599999999999998</v>
      </c>
      <c r="L22" s="33" t="s">
        <v>17</v>
      </c>
      <c r="M22" s="5"/>
      <c r="N22" s="36">
        <v>2.36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5.59</v>
      </c>
      <c r="L23" s="33" t="s">
        <v>17</v>
      </c>
      <c r="M23" s="5"/>
      <c r="N23" s="36">
        <v>6.49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3.23</v>
      </c>
      <c r="L24" s="33" t="s">
        <v>17</v>
      </c>
      <c r="M24" s="5"/>
      <c r="N24" s="36">
        <v>4.38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6.87</v>
      </c>
      <c r="L25" s="33" t="s">
        <v>17</v>
      </c>
      <c r="M25" s="3"/>
      <c r="N25" s="36">
        <v>6.87</v>
      </c>
      <c r="O25" s="33" t="s">
        <v>17</v>
      </c>
    </row>
    <row r="26" spans="1:15" ht="15.75" customHeight="1" x14ac:dyDescent="0.25">
      <c r="A26" s="21">
        <f t="shared" ref="A26:A44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8" si="3">O26-I26</f>
        <v>6.95</v>
      </c>
      <c r="N26" s="36" t="s">
        <v>17</v>
      </c>
      <c r="O26" s="33">
        <v>7.38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3"/>
        <v>8.870000000000001</v>
      </c>
      <c r="M27" s="3"/>
      <c r="N27" s="36" t="s">
        <v>17</v>
      </c>
      <c r="O27" s="33">
        <v>10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4.08</v>
      </c>
      <c r="L28" s="33" t="s">
        <v>17</v>
      </c>
      <c r="N28" s="36">
        <v>4.3600000000000003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3"/>
        <v>8.2299999999999986</v>
      </c>
      <c r="M29" s="3"/>
      <c r="N29" s="36" t="s">
        <v>17</v>
      </c>
      <c r="O29" s="33">
        <v>8.7799999999999994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3"/>
        <v>15.500000000000002</v>
      </c>
      <c r="N30" s="36" t="s">
        <v>17</v>
      </c>
      <c r="O30" s="33">
        <v>16.100000000000001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11.6</v>
      </c>
      <c r="M31" s="3"/>
      <c r="N31" s="36" t="s">
        <v>17</v>
      </c>
      <c r="O31" s="33">
        <v>12.45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 t="s">
        <v>17</v>
      </c>
      <c r="N32" s="36">
        <v>5.88</v>
      </c>
      <c r="O32" s="33" t="s">
        <v>17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3"/>
        <v>16.7</v>
      </c>
      <c r="M33" s="3"/>
      <c r="N33" s="36" t="s">
        <v>17</v>
      </c>
      <c r="O33" s="33">
        <v>17.149999999999999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3"/>
        <v>7.1499999999999995</v>
      </c>
      <c r="M34" s="3"/>
      <c r="N34" s="36" t="s">
        <v>17</v>
      </c>
      <c r="O34" s="33">
        <v>7.35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2.94</v>
      </c>
      <c r="L35" s="33" t="s">
        <v>17</v>
      </c>
      <c r="N35" s="36">
        <v>3.62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4.3899999999999997</v>
      </c>
      <c r="L36" s="33" t="s">
        <v>17</v>
      </c>
      <c r="N36" s="36">
        <v>4.7699999999999996</v>
      </c>
      <c r="O36" s="33" t="s">
        <v>17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 t="shared" si="3"/>
        <v>5.41</v>
      </c>
      <c r="N37" s="36" t="s">
        <v>17</v>
      </c>
      <c r="O37" s="33">
        <v>5.93</v>
      </c>
    </row>
    <row r="38" spans="1:15" ht="15" customHeight="1" x14ac:dyDescent="0.25">
      <c r="A38" s="21">
        <f t="shared" si="2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 t="shared" si="3"/>
        <v>8.19</v>
      </c>
      <c r="N38" s="36" t="s">
        <v>17</v>
      </c>
      <c r="O38" s="33">
        <v>8.94</v>
      </c>
    </row>
    <row r="39" spans="1:15" ht="15" customHeight="1" x14ac:dyDescent="0.25">
      <c r="A39" s="21">
        <f t="shared" si="2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8.56</v>
      </c>
      <c r="L39" s="33" t="s">
        <v>17</v>
      </c>
      <c r="N39" s="36">
        <v>9.08</v>
      </c>
      <c r="O39" s="33" t="s">
        <v>17</v>
      </c>
    </row>
    <row r="40" spans="1:15" ht="15" customHeight="1" x14ac:dyDescent="0.25">
      <c r="A40" s="21">
        <f t="shared" si="2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5.24</v>
      </c>
      <c r="L40" s="51"/>
      <c r="N40" s="36">
        <v>5.84</v>
      </c>
      <c r="O40" s="33" t="s">
        <v>17</v>
      </c>
    </row>
    <row r="41" spans="1:15" ht="15" customHeight="1" x14ac:dyDescent="0.25">
      <c r="A41" s="21">
        <f t="shared" si="2"/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>N41-I41</f>
        <v>1.98</v>
      </c>
      <c r="L41" s="33" t="s">
        <v>17</v>
      </c>
      <c r="N41" s="36">
        <v>2.23</v>
      </c>
      <c r="O41" s="33" t="s">
        <v>17</v>
      </c>
    </row>
    <row r="42" spans="1:15" ht="15" customHeight="1" x14ac:dyDescent="0.25">
      <c r="A42" s="21">
        <f t="shared" si="2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N42" s="36" t="s">
        <v>17</v>
      </c>
      <c r="O42" s="33" t="s">
        <v>17</v>
      </c>
    </row>
    <row r="43" spans="1:15" ht="15" customHeight="1" x14ac:dyDescent="0.25">
      <c r="A43" s="21">
        <f t="shared" si="2"/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9.42</v>
      </c>
      <c r="N43" s="36" t="s">
        <v>17</v>
      </c>
      <c r="O43" s="33">
        <v>10.35</v>
      </c>
    </row>
    <row r="44" spans="1:15" ht="13" thickBot="1" x14ac:dyDescent="0.3">
      <c r="A44" s="22">
        <f t="shared" si="2"/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12.4</v>
      </c>
      <c r="N44" s="39" t="s">
        <v>17</v>
      </c>
      <c r="O44" s="35">
        <v>12.74</v>
      </c>
    </row>
    <row r="54" spans="13:13" x14ac:dyDescent="0.25">
      <c r="M54" t="s">
        <v>94</v>
      </c>
    </row>
  </sheetData>
  <mergeCells count="7">
    <mergeCell ref="K42:L42"/>
    <mergeCell ref="K7:L7"/>
    <mergeCell ref="N3:O3"/>
    <mergeCell ref="K10:L10"/>
    <mergeCell ref="N10:O10"/>
    <mergeCell ref="K12:L12"/>
    <mergeCell ref="N12:O12"/>
  </mergeCells>
  <pageMargins left="0.7" right="0.7" top="0.75" bottom="0.75" header="0.3" footer="0.3"/>
  <pageSetup scale="7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5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110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 t="s">
        <v>7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2.2999999999999998</v>
      </c>
      <c r="L5" s="32" t="s">
        <v>17</v>
      </c>
      <c r="M5" s="5"/>
      <c r="N5" s="37">
        <v>2.75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2.61</v>
      </c>
      <c r="L6" s="33" t="s">
        <v>17</v>
      </c>
      <c r="M6" s="5"/>
      <c r="N6" s="36">
        <v>2.94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1.94</v>
      </c>
      <c r="L7" s="33" t="s">
        <v>17</v>
      </c>
      <c r="M7" s="5"/>
      <c r="N7" s="36">
        <v>2.44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2.1999999999999997</v>
      </c>
      <c r="L8" s="52"/>
      <c r="M8" s="5"/>
      <c r="N8" s="36">
        <v>2.8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7.42</v>
      </c>
      <c r="L9" s="33" t="s">
        <v>17</v>
      </c>
      <c r="M9" s="5"/>
      <c r="N9" s="38">
        <v>8.26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2.42</v>
      </c>
      <c r="L11" s="33" t="s">
        <v>17</v>
      </c>
      <c r="M11" s="5"/>
      <c r="N11" s="36">
        <v>2.92</v>
      </c>
      <c r="O11" s="33" t="s">
        <v>17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28" si="1">N13-I13</f>
        <v>3.08</v>
      </c>
      <c r="L13" s="33" t="s">
        <v>17</v>
      </c>
      <c r="M13" s="5"/>
      <c r="N13" s="36">
        <v>3.81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1"/>
        <v>4.55</v>
      </c>
      <c r="L14" s="33" t="s">
        <v>17</v>
      </c>
      <c r="M14" s="5"/>
      <c r="N14" s="36">
        <v>5.35</v>
      </c>
      <c r="O14" s="33" t="s">
        <v>17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3.3200000000000003</v>
      </c>
      <c r="L15" s="33" t="s">
        <v>17</v>
      </c>
      <c r="M15" s="5"/>
      <c r="N15" s="36">
        <v>3.7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3.26</v>
      </c>
      <c r="L16" s="33" t="s">
        <v>17</v>
      </c>
      <c r="M16" s="5"/>
      <c r="N16" s="36">
        <v>4.0999999999999996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0.82000000000000006</v>
      </c>
      <c r="L17" s="33" t="s">
        <v>17</v>
      </c>
      <c r="M17" s="5"/>
      <c r="N17" s="36">
        <v>2</v>
      </c>
      <c r="O17" s="33" t="s">
        <v>17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3.92</v>
      </c>
      <c r="L18" s="33" t="s">
        <v>17</v>
      </c>
      <c r="M18" s="5"/>
      <c r="N18" s="36">
        <v>4.72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2.54</v>
      </c>
      <c r="L19" s="33" t="s">
        <v>17</v>
      </c>
      <c r="M19" s="5"/>
      <c r="N19" s="36">
        <v>3.54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1.07</v>
      </c>
      <c r="L20" s="33" t="s">
        <v>17</v>
      </c>
      <c r="M20" s="5"/>
      <c r="N20" s="36">
        <v>1.85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3.9000000000000004</v>
      </c>
      <c r="L21" s="33" t="s">
        <v>17</v>
      </c>
      <c r="M21" s="5"/>
      <c r="N21" s="36">
        <v>4.7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1.32</v>
      </c>
      <c r="L22" s="33" t="s">
        <v>17</v>
      </c>
      <c r="M22" s="5"/>
      <c r="N22" s="36">
        <v>2.12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3.68</v>
      </c>
      <c r="L23" s="33" t="s">
        <v>17</v>
      </c>
      <c r="M23" s="5"/>
      <c r="N23" s="36">
        <v>4.58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1.73</v>
      </c>
      <c r="L24" s="33" t="s">
        <v>17</v>
      </c>
      <c r="M24" s="5"/>
      <c r="N24" s="36">
        <v>2.88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4.9800000000000004</v>
      </c>
      <c r="L25" s="33" t="s">
        <v>17</v>
      </c>
      <c r="M25" s="3"/>
      <c r="N25" s="36">
        <v>4.9800000000000004</v>
      </c>
      <c r="O25" s="33" t="s">
        <v>17</v>
      </c>
    </row>
    <row r="26" spans="1:15" ht="15.75" customHeight="1" x14ac:dyDescent="0.25">
      <c r="A26" s="21">
        <f t="shared" ref="A26:A44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8" si="3">O26-I26</f>
        <v>1.7700000000000002</v>
      </c>
      <c r="N26" s="36" t="s">
        <v>17</v>
      </c>
      <c r="O26" s="33">
        <v>2.2000000000000002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3"/>
        <v>2.8000000000000003</v>
      </c>
      <c r="M27" s="3"/>
      <c r="N27" s="36" t="s">
        <v>17</v>
      </c>
      <c r="O27" s="33">
        <v>3.93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3.26</v>
      </c>
      <c r="L28" s="33" t="s">
        <v>17</v>
      </c>
      <c r="N28" s="36">
        <v>3.54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3"/>
        <v>7.21</v>
      </c>
      <c r="M29" s="3"/>
      <c r="N29" s="36" t="s">
        <v>17</v>
      </c>
      <c r="O29" s="33">
        <v>7.76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3"/>
        <v>11.75</v>
      </c>
      <c r="N30" s="36" t="s">
        <v>17</v>
      </c>
      <c r="O30" s="33">
        <v>12.35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10.48</v>
      </c>
      <c r="M31" s="3"/>
      <c r="N31" s="36" t="s">
        <v>17</v>
      </c>
      <c r="O31" s="33">
        <v>11.33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 t="s">
        <v>17</v>
      </c>
      <c r="N32" s="36">
        <v>4.66</v>
      </c>
      <c r="O32" s="33" t="s">
        <v>17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3"/>
        <v>16.350000000000001</v>
      </c>
      <c r="M33" s="3"/>
      <c r="N33" s="36" t="s">
        <v>17</v>
      </c>
      <c r="O33" s="33">
        <v>16.8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3"/>
        <v>6.3</v>
      </c>
      <c r="M34" s="3"/>
      <c r="N34" s="36" t="s">
        <v>17</v>
      </c>
      <c r="O34" s="33">
        <v>6.5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3.6599999999999997</v>
      </c>
      <c r="L35" s="33" t="s">
        <v>17</v>
      </c>
      <c r="N35" s="36">
        <v>4.34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4.6100000000000003</v>
      </c>
      <c r="L36" s="33" t="s">
        <v>17</v>
      </c>
      <c r="N36" s="36">
        <v>4.99</v>
      </c>
      <c r="O36" s="33" t="s">
        <v>17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 t="shared" si="3"/>
        <v>5.58</v>
      </c>
      <c r="N37" s="36" t="s">
        <v>17</v>
      </c>
      <c r="O37" s="33">
        <v>6.1</v>
      </c>
    </row>
    <row r="38" spans="1:15" ht="15" customHeight="1" x14ac:dyDescent="0.25">
      <c r="A38" s="21">
        <f t="shared" si="2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 t="shared" si="3"/>
        <v>4.55</v>
      </c>
      <c r="N38" s="36" t="s">
        <v>17</v>
      </c>
      <c r="O38" s="33">
        <v>5.3</v>
      </c>
    </row>
    <row r="39" spans="1:15" ht="15" customHeight="1" x14ac:dyDescent="0.25">
      <c r="A39" s="21">
        <f t="shared" si="2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3.57</v>
      </c>
      <c r="L39" s="33" t="s">
        <v>17</v>
      </c>
      <c r="N39" s="36">
        <v>4.09</v>
      </c>
      <c r="O39" s="33" t="s">
        <v>17</v>
      </c>
    </row>
    <row r="40" spans="1:15" ht="15" customHeight="1" x14ac:dyDescent="0.25">
      <c r="A40" s="21">
        <f t="shared" si="2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3.89</v>
      </c>
      <c r="L40" s="51"/>
      <c r="N40" s="36">
        <v>4.49</v>
      </c>
      <c r="O40" s="33" t="s">
        <v>17</v>
      </c>
    </row>
    <row r="41" spans="1:15" ht="15" customHeight="1" x14ac:dyDescent="0.25">
      <c r="A41" s="21">
        <f t="shared" si="2"/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>N41-I41</f>
        <v>1.55</v>
      </c>
      <c r="L41" s="33" t="s">
        <v>17</v>
      </c>
      <c r="N41" s="36">
        <v>1.8</v>
      </c>
      <c r="O41" s="33" t="s">
        <v>17</v>
      </c>
    </row>
    <row r="42" spans="1:15" ht="15" customHeight="1" x14ac:dyDescent="0.25">
      <c r="A42" s="21">
        <f t="shared" si="2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N42" s="36" t="s">
        <v>17</v>
      </c>
      <c r="O42" s="33" t="s">
        <v>17</v>
      </c>
    </row>
    <row r="43" spans="1:15" ht="15" customHeight="1" x14ac:dyDescent="0.25">
      <c r="A43" s="21">
        <f t="shared" si="2"/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4.17</v>
      </c>
      <c r="N43" s="36"/>
      <c r="O43" s="33">
        <v>5.0999999999999996</v>
      </c>
    </row>
    <row r="44" spans="1:15" ht="13" thickBot="1" x14ac:dyDescent="0.3">
      <c r="A44" s="22">
        <f t="shared" si="2"/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11.07</v>
      </c>
      <c r="N44" s="39" t="s">
        <v>17</v>
      </c>
      <c r="O44" s="35">
        <v>11.41</v>
      </c>
    </row>
    <row r="54" spans="13:13" x14ac:dyDescent="0.25">
      <c r="M54" t="s">
        <v>94</v>
      </c>
    </row>
  </sheetData>
  <mergeCells count="6">
    <mergeCell ref="K42:L42"/>
    <mergeCell ref="N3:O3"/>
    <mergeCell ref="K10:L10"/>
    <mergeCell ref="N10:O10"/>
    <mergeCell ref="K12:L12"/>
    <mergeCell ref="N12:O12"/>
  </mergeCells>
  <pageMargins left="0.7" right="0.7" top="0.75" bottom="0.75" header="0.3" footer="0.3"/>
  <pageSetup scale="7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5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111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3.6399999999999997</v>
      </c>
      <c r="L5" s="32" t="s">
        <v>17</v>
      </c>
      <c r="M5" s="5"/>
      <c r="N5" s="37">
        <v>4.09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3.7</v>
      </c>
      <c r="L6" s="33" t="s">
        <v>17</v>
      </c>
      <c r="M6" s="5"/>
      <c r="N6" s="36">
        <v>4.03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2.75</v>
      </c>
      <c r="L7" s="33" t="s">
        <v>17</v>
      </c>
      <c r="M7" s="5"/>
      <c r="N7" s="36">
        <v>3.25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3.23</v>
      </c>
      <c r="L8" s="52"/>
      <c r="M8" s="5"/>
      <c r="N8" s="36">
        <v>3.83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8.0400000000000009</v>
      </c>
      <c r="L9" s="33" t="s">
        <v>17</v>
      </c>
      <c r="M9" s="5"/>
      <c r="N9" s="38">
        <v>8.8800000000000008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3.43</v>
      </c>
      <c r="L11" s="33" t="s">
        <v>17</v>
      </c>
      <c r="M11" s="5"/>
      <c r="N11" s="36">
        <v>3.93</v>
      </c>
      <c r="O11" s="33" t="s">
        <v>17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28" si="1">N13-I13</f>
        <v>3.25</v>
      </c>
      <c r="L13" s="33" t="s">
        <v>17</v>
      </c>
      <c r="M13" s="5"/>
      <c r="N13" s="36">
        <v>3.98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9.0299999999999994</v>
      </c>
      <c r="M14" s="5"/>
      <c r="N14" s="36" t="s">
        <v>17</v>
      </c>
      <c r="O14" s="33">
        <v>9.83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5.3500000000000005</v>
      </c>
      <c r="L15" s="33" t="s">
        <v>17</v>
      </c>
      <c r="M15" s="5"/>
      <c r="N15" s="36">
        <v>5.73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5.29</v>
      </c>
      <c r="L16" s="33" t="s">
        <v>17</v>
      </c>
      <c r="M16" s="5"/>
      <c r="N16" s="36">
        <v>6.13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1.2100000000000002</v>
      </c>
      <c r="L17" s="33" t="s">
        <v>17</v>
      </c>
      <c r="M17" s="5"/>
      <c r="N17" s="36">
        <v>2.39</v>
      </c>
      <c r="O17" s="33" t="s">
        <v>17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4.6900000000000004</v>
      </c>
      <c r="L18" s="33" t="s">
        <v>17</v>
      </c>
      <c r="M18" s="5"/>
      <c r="N18" s="36">
        <v>5.49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 t="s">
        <v>17</v>
      </c>
      <c r="L19" s="33">
        <f>O19-I19</f>
        <v>3.33</v>
      </c>
      <c r="M19" s="5"/>
      <c r="N19" s="36" t="s">
        <v>17</v>
      </c>
      <c r="O19" s="33">
        <v>4.33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1.78</v>
      </c>
      <c r="L20" s="33" t="s">
        <v>17</v>
      </c>
      <c r="M20" s="5"/>
      <c r="N20" s="36">
        <v>2.56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4.8</v>
      </c>
      <c r="L21" s="33" t="s">
        <v>17</v>
      </c>
      <c r="M21" s="5"/>
      <c r="N21" s="36">
        <v>5.6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2.6799999999999997</v>
      </c>
      <c r="L22" s="33" t="s">
        <v>17</v>
      </c>
      <c r="M22" s="5"/>
      <c r="N22" s="36">
        <v>3.48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4.84</v>
      </c>
      <c r="L23" s="33" t="s">
        <v>17</v>
      </c>
      <c r="M23" s="5"/>
      <c r="N23" s="36">
        <v>5.74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3.56</v>
      </c>
      <c r="L24" s="33" t="s">
        <v>17</v>
      </c>
      <c r="M24" s="5"/>
      <c r="N24" s="36">
        <v>4.71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5.84</v>
      </c>
      <c r="L25" s="33" t="s">
        <v>17</v>
      </c>
      <c r="M25" s="3"/>
      <c r="N25" s="36">
        <v>5.84</v>
      </c>
      <c r="O25" s="33" t="s">
        <v>17</v>
      </c>
    </row>
    <row r="26" spans="1:15" ht="15.75" customHeight="1" x14ac:dyDescent="0.25">
      <c r="A26" s="21">
        <f t="shared" ref="A26:A44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9" si="3">O26-I26</f>
        <v>5.4300000000000006</v>
      </c>
      <c r="N26" s="36" t="s">
        <v>17</v>
      </c>
      <c r="O26" s="33">
        <v>5.86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3"/>
        <v>4.41</v>
      </c>
      <c r="M27" s="3"/>
      <c r="N27" s="36" t="s">
        <v>17</v>
      </c>
      <c r="O27" s="33">
        <v>5.54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4.0199999999999996</v>
      </c>
      <c r="L28" s="33" t="s">
        <v>17</v>
      </c>
      <c r="N28" s="36">
        <v>4.3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3"/>
        <v>9.9499999999999993</v>
      </c>
      <c r="M29" s="3"/>
      <c r="N29" s="36" t="s">
        <v>17</v>
      </c>
      <c r="O29" s="33">
        <v>10.5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3"/>
        <v>12.8</v>
      </c>
      <c r="N30" s="36" t="s">
        <v>17</v>
      </c>
      <c r="O30" s="33">
        <v>13.4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12.370000000000001</v>
      </c>
      <c r="M31" s="3"/>
      <c r="N31" s="36" t="s">
        <v>17</v>
      </c>
      <c r="O31" s="33">
        <v>13.22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 t="s">
        <v>17</v>
      </c>
      <c r="N32" s="36">
        <v>5.6</v>
      </c>
      <c r="O32" s="33" t="s">
        <v>17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3"/>
        <v>16.740000000000002</v>
      </c>
      <c r="M33" s="3"/>
      <c r="N33" s="36" t="s">
        <v>17</v>
      </c>
      <c r="O33" s="33">
        <v>17.190000000000001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3"/>
        <v>10.440000000000001</v>
      </c>
      <c r="M34" s="3"/>
      <c r="N34" s="36" t="s">
        <v>17</v>
      </c>
      <c r="O34" s="33">
        <v>10.64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4.09</v>
      </c>
      <c r="L35" s="33" t="s">
        <v>17</v>
      </c>
      <c r="N35" s="36">
        <v>4.7699999999999996</v>
      </c>
      <c r="O35" s="33" t="s">
        <v>17</v>
      </c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4.4000000000000004</v>
      </c>
      <c r="L36" s="33" t="s">
        <v>17</v>
      </c>
      <c r="N36" s="36">
        <v>4.78</v>
      </c>
      <c r="O36" s="33" t="s">
        <v>17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 t="shared" si="3"/>
        <v>5.26</v>
      </c>
      <c r="N37" s="36" t="s">
        <v>17</v>
      </c>
      <c r="O37" s="33">
        <v>5.78</v>
      </c>
    </row>
    <row r="38" spans="1:15" ht="15" customHeight="1" x14ac:dyDescent="0.25">
      <c r="A38" s="21">
        <f t="shared" si="2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 t="shared" si="3"/>
        <v>4.67</v>
      </c>
      <c r="N38" s="36" t="s">
        <v>17</v>
      </c>
      <c r="O38" s="33">
        <v>5.42</v>
      </c>
    </row>
    <row r="39" spans="1:15" ht="15" customHeight="1" x14ac:dyDescent="0.25">
      <c r="A39" s="21">
        <f t="shared" si="2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 t="s">
        <v>17</v>
      </c>
      <c r="L39" s="33">
        <f t="shared" si="3"/>
        <v>8.24</v>
      </c>
      <c r="N39" s="36" t="s">
        <v>17</v>
      </c>
      <c r="O39" s="33">
        <v>8.76</v>
      </c>
    </row>
    <row r="40" spans="1:15" ht="15" customHeight="1" x14ac:dyDescent="0.25">
      <c r="A40" s="21">
        <f t="shared" si="2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6.12</v>
      </c>
      <c r="L40" s="51"/>
      <c r="N40" s="36">
        <v>6.72</v>
      </c>
      <c r="O40" s="33" t="s">
        <v>17</v>
      </c>
    </row>
    <row r="41" spans="1:15" ht="15" customHeight="1" x14ac:dyDescent="0.25">
      <c r="A41" s="21">
        <f t="shared" si="2"/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>N41-I41</f>
        <v>2.87</v>
      </c>
      <c r="L41" s="33" t="s">
        <v>17</v>
      </c>
      <c r="N41" s="36">
        <v>3.12</v>
      </c>
      <c r="O41" s="33" t="s">
        <v>17</v>
      </c>
    </row>
    <row r="42" spans="1:15" ht="15" customHeight="1" x14ac:dyDescent="0.25">
      <c r="A42" s="21">
        <f t="shared" si="2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N42" s="36" t="s">
        <v>17</v>
      </c>
      <c r="O42" s="33" t="s">
        <v>17</v>
      </c>
    </row>
    <row r="43" spans="1:15" ht="15" customHeight="1" x14ac:dyDescent="0.25">
      <c r="A43" s="21">
        <f t="shared" si="2"/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3.77</v>
      </c>
      <c r="N43" s="36"/>
      <c r="O43" s="33">
        <v>4.7</v>
      </c>
    </row>
    <row r="44" spans="1:15" ht="13" thickBot="1" x14ac:dyDescent="0.3">
      <c r="A44" s="22">
        <f t="shared" si="2"/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18.93</v>
      </c>
      <c r="N44" s="39" t="s">
        <v>17</v>
      </c>
      <c r="O44" s="35">
        <v>19.27</v>
      </c>
    </row>
    <row r="54" spans="13:13" x14ac:dyDescent="0.25">
      <c r="M54" t="s">
        <v>94</v>
      </c>
    </row>
  </sheetData>
  <mergeCells count="6">
    <mergeCell ref="K42:L42"/>
    <mergeCell ref="N3:O3"/>
    <mergeCell ref="K10:L10"/>
    <mergeCell ref="N10:O10"/>
    <mergeCell ref="K12:L12"/>
    <mergeCell ref="N12:O12"/>
  </mergeCells>
  <pageMargins left="0.7" right="0.7" top="0.75" bottom="0.75" header="0.3" footer="0.3"/>
  <pageSetup scale="7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5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112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4.17</v>
      </c>
      <c r="L5" s="32" t="s">
        <v>17</v>
      </c>
      <c r="M5" s="5"/>
      <c r="N5" s="37">
        <v>4.62</v>
      </c>
      <c r="O5" s="32" t="s">
        <v>17</v>
      </c>
    </row>
    <row r="6" spans="1:15" s="4" customFormat="1" ht="15.75" customHeight="1" x14ac:dyDescent="0.25">
      <c r="A6" s="21">
        <f>1+A5</f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4.43</v>
      </c>
      <c r="L6" s="33" t="s">
        <v>17</v>
      </c>
      <c r="M6" s="5"/>
      <c r="N6" s="36">
        <v>4.76</v>
      </c>
      <c r="O6" s="33" t="s">
        <v>17</v>
      </c>
    </row>
    <row r="7" spans="1:15" s="4" customFormat="1" ht="15.75" customHeight="1" x14ac:dyDescent="0.25">
      <c r="A7" s="21">
        <f t="shared" ref="A7:A24" si="0">1+A6</f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3.46</v>
      </c>
      <c r="L7" s="33" t="s">
        <v>17</v>
      </c>
      <c r="M7" s="5"/>
      <c r="N7" s="36">
        <v>3.96</v>
      </c>
      <c r="O7" s="33" t="s">
        <v>17</v>
      </c>
    </row>
    <row r="8" spans="1:15" s="4" customFormat="1" ht="15.75" customHeight="1" x14ac:dyDescent="0.25">
      <c r="A8" s="21">
        <f t="shared" si="0"/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3.8800000000000003</v>
      </c>
      <c r="L8" s="52"/>
      <c r="M8" s="5"/>
      <c r="N8" s="36">
        <v>4.4800000000000004</v>
      </c>
      <c r="O8" s="33" t="s">
        <v>17</v>
      </c>
    </row>
    <row r="9" spans="1:15" s="4" customFormat="1" ht="15.75" customHeight="1" x14ac:dyDescent="0.25">
      <c r="A9" s="21">
        <f t="shared" si="0"/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8.59</v>
      </c>
      <c r="L9" s="33" t="s">
        <v>17</v>
      </c>
      <c r="M9" s="5"/>
      <c r="N9" s="38">
        <v>9.43</v>
      </c>
      <c r="O9" s="33" t="s">
        <v>17</v>
      </c>
    </row>
    <row r="10" spans="1:15" s="4" customFormat="1" ht="15.75" customHeight="1" x14ac:dyDescent="0.25">
      <c r="A10" s="21">
        <f t="shared" si="0"/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220" t="s">
        <v>72</v>
      </c>
      <c r="O10" s="219"/>
    </row>
    <row r="11" spans="1:15" s="4" customFormat="1" ht="15.75" customHeight="1" x14ac:dyDescent="0.25">
      <c r="A11" s="21">
        <f t="shared" si="0"/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4.5</v>
      </c>
      <c r="L11" s="33" t="s">
        <v>17</v>
      </c>
      <c r="M11" s="5"/>
      <c r="N11" s="36">
        <v>5</v>
      </c>
      <c r="O11" s="33" t="s">
        <v>17</v>
      </c>
    </row>
    <row r="12" spans="1:15" s="4" customFormat="1" ht="15.75" customHeight="1" x14ac:dyDescent="0.25">
      <c r="A12" s="21">
        <f t="shared" si="0"/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20" t="s">
        <v>72</v>
      </c>
      <c r="O12" s="219"/>
    </row>
    <row r="13" spans="1:15" s="4" customFormat="1" ht="15.75" customHeight="1" x14ac:dyDescent="0.25">
      <c r="A13" s="21">
        <f t="shared" si="0"/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1" si="1">N13-I13</f>
        <v>4.0299999999999994</v>
      </c>
      <c r="L13" s="33" t="s">
        <v>17</v>
      </c>
      <c r="M13" s="5"/>
      <c r="N13" s="36">
        <v>4.76</v>
      </c>
      <c r="O13" s="33" t="s">
        <v>17</v>
      </c>
    </row>
    <row r="14" spans="1:15" s="4" customFormat="1" ht="15.75" customHeight="1" x14ac:dyDescent="0.25">
      <c r="A14" s="21">
        <f t="shared" si="0"/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1"/>
        <v>6.33</v>
      </c>
      <c r="L14" s="33" t="s">
        <v>17</v>
      </c>
      <c r="M14" s="5"/>
      <c r="N14" s="36">
        <v>7.13</v>
      </c>
      <c r="O14" s="33" t="s">
        <v>17</v>
      </c>
    </row>
    <row r="15" spans="1:15" s="4" customFormat="1" ht="15.75" customHeight="1" x14ac:dyDescent="0.25">
      <c r="A15" s="21">
        <f t="shared" si="0"/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5.98</v>
      </c>
      <c r="L15" s="33" t="s">
        <v>17</v>
      </c>
      <c r="M15" s="5"/>
      <c r="N15" s="36">
        <v>6.36</v>
      </c>
      <c r="O15" s="33" t="s">
        <v>17</v>
      </c>
    </row>
    <row r="16" spans="1:15" s="4" customFormat="1" ht="15.75" customHeight="1" x14ac:dyDescent="0.25">
      <c r="A16" s="21">
        <f t="shared" si="0"/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6.0200000000000005</v>
      </c>
      <c r="L16" s="33" t="s">
        <v>17</v>
      </c>
      <c r="M16" s="5"/>
      <c r="N16" s="36">
        <v>6.86</v>
      </c>
      <c r="O16" s="33" t="s">
        <v>17</v>
      </c>
    </row>
    <row r="17" spans="1:15" s="4" customFormat="1" ht="15.75" customHeight="1" x14ac:dyDescent="0.25">
      <c r="A17" s="21">
        <f t="shared" si="0"/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s">
        <v>17</v>
      </c>
      <c r="L17" s="33">
        <f>O17-I17</f>
        <v>5.7</v>
      </c>
      <c r="M17" s="5"/>
      <c r="N17" s="36" t="s">
        <v>17</v>
      </c>
      <c r="O17" s="33">
        <v>6.88</v>
      </c>
    </row>
    <row r="18" spans="1:15" s="4" customFormat="1" ht="15.75" customHeight="1" x14ac:dyDescent="0.25">
      <c r="A18" s="21">
        <f t="shared" si="0"/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5.3100000000000005</v>
      </c>
      <c r="L18" s="33" t="s">
        <v>17</v>
      </c>
      <c r="M18" s="5"/>
      <c r="N18" s="36">
        <v>6.11</v>
      </c>
      <c r="O18" s="33" t="s">
        <v>17</v>
      </c>
    </row>
    <row r="19" spans="1:15" s="4" customFormat="1" ht="15.75" customHeight="1" x14ac:dyDescent="0.25">
      <c r="A19" s="21">
        <f t="shared" si="0"/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3.76</v>
      </c>
      <c r="L19" s="33" t="s">
        <v>17</v>
      </c>
      <c r="M19" s="5"/>
      <c r="N19" s="36">
        <v>4.76</v>
      </c>
      <c r="O19" s="33" t="s">
        <v>17</v>
      </c>
    </row>
    <row r="20" spans="1:15" s="4" customFormat="1" ht="15.75" customHeight="1" x14ac:dyDescent="0.25">
      <c r="A20" s="21">
        <f t="shared" si="0"/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1.9999999999999998</v>
      </c>
      <c r="L20" s="33" t="s">
        <v>17</v>
      </c>
      <c r="M20" s="5"/>
      <c r="N20" s="36">
        <v>2.78</v>
      </c>
      <c r="O20" s="33" t="s">
        <v>17</v>
      </c>
    </row>
    <row r="21" spans="1:15" s="4" customFormat="1" ht="15.75" customHeight="1" x14ac:dyDescent="0.25">
      <c r="A21" s="21">
        <f t="shared" si="0"/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5.1000000000000005</v>
      </c>
      <c r="L21" s="33" t="s">
        <v>17</v>
      </c>
      <c r="M21" s="5"/>
      <c r="N21" s="36">
        <v>5.9</v>
      </c>
      <c r="O21" s="33" t="s">
        <v>17</v>
      </c>
    </row>
    <row r="22" spans="1:15" s="4" customFormat="1" ht="15.75" customHeight="1" x14ac:dyDescent="0.25">
      <c r="A22" s="21">
        <f t="shared" si="0"/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3.1399999999999997</v>
      </c>
      <c r="L22" s="33" t="s">
        <v>17</v>
      </c>
      <c r="M22" s="5"/>
      <c r="N22" s="36">
        <v>3.94</v>
      </c>
      <c r="O22" s="33" t="s">
        <v>17</v>
      </c>
    </row>
    <row r="23" spans="1:15" s="4" customFormat="1" ht="15.75" customHeight="1" x14ac:dyDescent="0.25">
      <c r="A23" s="21">
        <f t="shared" si="0"/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5.6199999999999992</v>
      </c>
      <c r="L23" s="33" t="s">
        <v>17</v>
      </c>
      <c r="M23" s="5"/>
      <c r="N23" s="36">
        <v>6.52</v>
      </c>
      <c r="O23" s="33" t="s">
        <v>17</v>
      </c>
    </row>
    <row r="24" spans="1:15" s="4" customFormat="1" ht="15.75" customHeight="1" x14ac:dyDescent="0.25">
      <c r="A24" s="21">
        <f t="shared" si="0"/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4.5199999999999996</v>
      </c>
      <c r="L24" s="33" t="s">
        <v>17</v>
      </c>
      <c r="M24" s="5"/>
      <c r="N24" s="36">
        <v>5.67</v>
      </c>
      <c r="O24" s="33" t="s">
        <v>17</v>
      </c>
    </row>
    <row r="25" spans="1:15" ht="15.75" customHeight="1" x14ac:dyDescent="0.25">
      <c r="A25" s="21">
        <f>1+A24</f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6.78</v>
      </c>
      <c r="L25" s="33" t="s">
        <v>17</v>
      </c>
      <c r="M25" s="3"/>
      <c r="N25" s="36">
        <v>6.78</v>
      </c>
      <c r="O25" s="33" t="s">
        <v>17</v>
      </c>
    </row>
    <row r="26" spans="1:15" ht="15.75" customHeight="1" x14ac:dyDescent="0.25">
      <c r="A26" s="21">
        <f t="shared" ref="A26:A44" si="2">1+A25</f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7" si="3">O26-I26</f>
        <v>8.6</v>
      </c>
      <c r="N26" s="36" t="s">
        <v>17</v>
      </c>
      <c r="O26" s="33">
        <v>9.0299999999999994</v>
      </c>
    </row>
    <row r="27" spans="1:15" ht="15.75" customHeight="1" x14ac:dyDescent="0.25">
      <c r="A27" s="21">
        <f t="shared" si="2"/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3"/>
        <v>7.31</v>
      </c>
      <c r="M27" s="3"/>
      <c r="N27" s="36" t="s">
        <v>17</v>
      </c>
      <c r="O27" s="33">
        <v>8.44</v>
      </c>
    </row>
    <row r="28" spans="1:15" ht="15.75" customHeight="1" x14ac:dyDescent="0.25">
      <c r="A28" s="21">
        <f t="shared" si="2"/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4.76</v>
      </c>
      <c r="L28" s="33" t="s">
        <v>17</v>
      </c>
      <c r="N28" s="36">
        <v>5.04</v>
      </c>
      <c r="O28" s="33" t="s">
        <v>17</v>
      </c>
    </row>
    <row r="29" spans="1:15" ht="15.75" customHeight="1" x14ac:dyDescent="0.25">
      <c r="A29" s="21">
        <f t="shared" si="2"/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3"/>
        <v>12.83</v>
      </c>
      <c r="M29" s="3"/>
      <c r="N29" s="36" t="s">
        <v>17</v>
      </c>
      <c r="O29" s="33">
        <v>13.38</v>
      </c>
    </row>
    <row r="30" spans="1:15" ht="15.75" customHeight="1" x14ac:dyDescent="0.25">
      <c r="A30" s="21">
        <f t="shared" si="2"/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3"/>
        <v>12.99</v>
      </c>
      <c r="N30" s="36" t="s">
        <v>17</v>
      </c>
      <c r="O30" s="33">
        <v>13.59</v>
      </c>
    </row>
    <row r="31" spans="1:15" ht="15.75" customHeight="1" x14ac:dyDescent="0.25">
      <c r="A31" s="21">
        <f t="shared" si="2"/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13.030000000000001</v>
      </c>
      <c r="M31" s="3"/>
      <c r="N31" s="36" t="s">
        <v>17</v>
      </c>
      <c r="O31" s="33">
        <v>13.88</v>
      </c>
    </row>
    <row r="32" spans="1:15" ht="15.75" customHeight="1" x14ac:dyDescent="0.25">
      <c r="A32" s="21">
        <f t="shared" si="2"/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1"/>
        <v>6.4799999999999995</v>
      </c>
      <c r="L32" s="33" t="s">
        <v>17</v>
      </c>
      <c r="N32" s="36">
        <v>6.93</v>
      </c>
      <c r="O32" s="33" t="s">
        <v>17</v>
      </c>
    </row>
    <row r="33" spans="1:15" ht="15.75" customHeight="1" x14ac:dyDescent="0.25">
      <c r="A33" s="21">
        <f t="shared" si="2"/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3"/>
        <v>16.8</v>
      </c>
      <c r="M33" s="3"/>
      <c r="N33" s="36" t="s">
        <v>17</v>
      </c>
      <c r="O33" s="33">
        <v>17.25</v>
      </c>
    </row>
    <row r="34" spans="1:15" ht="15.75" customHeight="1" x14ac:dyDescent="0.25">
      <c r="A34" s="21">
        <f t="shared" si="2"/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3"/>
        <v>22.34</v>
      </c>
      <c r="M34" s="3"/>
      <c r="N34" s="36" t="s">
        <v>17</v>
      </c>
      <c r="O34" s="33">
        <v>22.54</v>
      </c>
    </row>
    <row r="35" spans="1:15" ht="15" customHeight="1" x14ac:dyDescent="0.25">
      <c r="A35" s="21">
        <f t="shared" si="2"/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4.41</v>
      </c>
      <c r="L35" s="33" t="s">
        <v>17</v>
      </c>
      <c r="N35" s="36">
        <v>5.09</v>
      </c>
      <c r="O35" s="33"/>
    </row>
    <row r="36" spans="1:15" ht="15" customHeight="1" x14ac:dyDescent="0.25">
      <c r="A36" s="21">
        <f t="shared" si="2"/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 t="s">
        <v>17</v>
      </c>
      <c r="L36" s="33">
        <f t="shared" si="3"/>
        <v>10.909999999999998</v>
      </c>
      <c r="N36" s="36"/>
      <c r="O36" s="33">
        <v>11.29</v>
      </c>
    </row>
    <row r="37" spans="1:15" ht="15" customHeight="1" x14ac:dyDescent="0.25">
      <c r="A37" s="21">
        <f t="shared" si="2"/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 t="shared" si="3"/>
        <v>7.25</v>
      </c>
      <c r="N37" s="36"/>
      <c r="O37" s="33">
        <v>7.77</v>
      </c>
    </row>
    <row r="38" spans="1:15" ht="15" customHeight="1" x14ac:dyDescent="0.25">
      <c r="A38" s="21">
        <f t="shared" si="2"/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>
        <f t="shared" si="1"/>
        <v>2.76</v>
      </c>
      <c r="L38" s="33" t="s">
        <v>17</v>
      </c>
      <c r="N38" s="36">
        <v>3.51</v>
      </c>
      <c r="O38" s="33"/>
    </row>
    <row r="39" spans="1:15" ht="15" customHeight="1" x14ac:dyDescent="0.25">
      <c r="A39" s="21">
        <f t="shared" si="2"/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1"/>
        <v>7.77</v>
      </c>
      <c r="L39" s="33" t="s">
        <v>17</v>
      </c>
      <c r="N39" s="36">
        <v>8.2899999999999991</v>
      </c>
      <c r="O39" s="33"/>
    </row>
    <row r="40" spans="1:15" ht="15" customHeight="1" x14ac:dyDescent="0.25">
      <c r="A40" s="21">
        <f t="shared" si="2"/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 t="shared" si="1"/>
        <v>6.99</v>
      </c>
      <c r="L40" s="33" t="s">
        <v>17</v>
      </c>
      <c r="N40" s="36">
        <v>7.59</v>
      </c>
      <c r="O40" s="33"/>
    </row>
    <row r="41" spans="1:15" ht="15" customHeight="1" x14ac:dyDescent="0.25">
      <c r="A41" s="21">
        <f t="shared" si="2"/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1"/>
        <v>4.72</v>
      </c>
      <c r="L41" s="33" t="s">
        <v>17</v>
      </c>
      <c r="N41" s="36">
        <v>4.97</v>
      </c>
      <c r="O41" s="33"/>
    </row>
    <row r="42" spans="1:15" ht="15" customHeight="1" x14ac:dyDescent="0.25">
      <c r="A42" s="21">
        <f t="shared" si="2"/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N42" s="220" t="s">
        <v>95</v>
      </c>
      <c r="O42" s="219"/>
    </row>
    <row r="43" spans="1:15" ht="15" customHeight="1" x14ac:dyDescent="0.25">
      <c r="A43" s="21">
        <f t="shared" si="2"/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13.15</v>
      </c>
      <c r="N43" s="36"/>
      <c r="O43" s="33">
        <v>14.08</v>
      </c>
    </row>
    <row r="44" spans="1:15" ht="13" thickBot="1" x14ac:dyDescent="0.3">
      <c r="A44" s="22">
        <f t="shared" si="2"/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19.29</v>
      </c>
      <c r="N44" s="39"/>
      <c r="O44" s="35">
        <v>19.63</v>
      </c>
    </row>
    <row r="54" spans="13:13" x14ac:dyDescent="0.25">
      <c r="M54" t="s">
        <v>94</v>
      </c>
    </row>
  </sheetData>
  <mergeCells count="7">
    <mergeCell ref="K42:L42"/>
    <mergeCell ref="N42:O42"/>
    <mergeCell ref="N3:O3"/>
    <mergeCell ref="K10:L10"/>
    <mergeCell ref="N10:O10"/>
    <mergeCell ref="K12:L12"/>
    <mergeCell ref="N12:O12"/>
  </mergeCells>
  <pageMargins left="0.7" right="0.7" top="0.75" bottom="0.75" header="0.3" footer="0.3"/>
  <pageSetup scale="7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4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114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4.71</v>
      </c>
      <c r="L5" s="32" t="s">
        <v>17</v>
      </c>
      <c r="M5" s="5"/>
      <c r="N5" s="37">
        <v>5.16</v>
      </c>
      <c r="O5" s="32" t="s">
        <v>17</v>
      </c>
    </row>
    <row r="6" spans="1:15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5.1100000000000003</v>
      </c>
      <c r="L6" s="33" t="s">
        <v>17</v>
      </c>
      <c r="M6" s="5"/>
      <c r="N6" s="36">
        <v>5.44</v>
      </c>
      <c r="O6" s="33" t="s">
        <v>17</v>
      </c>
    </row>
    <row r="7" spans="1:15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4.03</v>
      </c>
      <c r="L7" s="33" t="s">
        <v>17</v>
      </c>
      <c r="M7" s="5"/>
      <c r="N7" s="36">
        <v>4.53</v>
      </c>
      <c r="O7" s="33" t="s">
        <v>17</v>
      </c>
    </row>
    <row r="8" spans="1:15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4.3400000000000007</v>
      </c>
      <c r="L8" s="33" t="s">
        <v>17</v>
      </c>
      <c r="M8" s="5"/>
      <c r="N8" s="36">
        <v>4.9400000000000004</v>
      </c>
      <c r="O8" s="33" t="s">
        <v>17</v>
      </c>
    </row>
    <row r="9" spans="1:15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9.01</v>
      </c>
      <c r="L9" s="33" t="s">
        <v>17</v>
      </c>
      <c r="M9" s="5"/>
      <c r="N9" s="38">
        <v>9.85</v>
      </c>
      <c r="O9" s="33" t="s">
        <v>17</v>
      </c>
    </row>
    <row r="10" spans="1:15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88" t="s">
        <v>72</v>
      </c>
      <c r="L10" s="51"/>
      <c r="M10" s="5"/>
      <c r="N10" s="53" t="s">
        <v>72</v>
      </c>
      <c r="O10" s="51"/>
    </row>
    <row r="11" spans="1:15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5.32</v>
      </c>
      <c r="L11" s="33" t="s">
        <v>17</v>
      </c>
      <c r="M11" s="5"/>
      <c r="N11" s="36">
        <v>5.82</v>
      </c>
      <c r="O11" s="33" t="s">
        <v>17</v>
      </c>
    </row>
    <row r="12" spans="1:15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88" t="s">
        <v>72</v>
      </c>
      <c r="L12" s="51"/>
      <c r="M12" s="5"/>
      <c r="N12" s="53" t="s">
        <v>72</v>
      </c>
      <c r="O12" s="51"/>
    </row>
    <row r="13" spans="1:15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>N13-I13</f>
        <v>4.5999999999999996</v>
      </c>
      <c r="L13" s="33" t="s">
        <v>17</v>
      </c>
      <c r="M13" s="5"/>
      <c r="N13" s="36">
        <v>5.33</v>
      </c>
      <c r="O13" s="33" t="s">
        <v>17</v>
      </c>
    </row>
    <row r="14" spans="1:15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14.52</v>
      </c>
      <c r="M14" s="5"/>
      <c r="N14" s="36" t="s">
        <v>17</v>
      </c>
      <c r="O14" s="33">
        <v>15.32</v>
      </c>
    </row>
    <row r="15" spans="1:15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ref="K15:K25" si="0">N15-I15</f>
        <v>6.38</v>
      </c>
      <c r="L15" s="33" t="s">
        <v>17</v>
      </c>
      <c r="M15" s="5"/>
      <c r="N15" s="36">
        <v>6.76</v>
      </c>
      <c r="O15" s="33" t="s">
        <v>17</v>
      </c>
    </row>
    <row r="16" spans="1:15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0"/>
        <v>6.47</v>
      </c>
      <c r="L16" s="33" t="s">
        <v>17</v>
      </c>
      <c r="M16" s="5"/>
      <c r="N16" s="36">
        <v>7.31</v>
      </c>
      <c r="O16" s="33" t="s">
        <v>17</v>
      </c>
    </row>
    <row r="17" spans="1:15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0"/>
        <v>1.99</v>
      </c>
      <c r="L17" s="33" t="s">
        <v>17</v>
      </c>
      <c r="M17" s="5"/>
      <c r="N17" s="36">
        <v>3.17</v>
      </c>
      <c r="O17" s="33" t="s">
        <v>17</v>
      </c>
    </row>
    <row r="18" spans="1:15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0"/>
        <v>5.82</v>
      </c>
      <c r="L18" s="33" t="s">
        <v>17</v>
      </c>
      <c r="M18" s="5"/>
      <c r="N18" s="36">
        <v>6.62</v>
      </c>
      <c r="O18" s="33" t="s">
        <v>17</v>
      </c>
    </row>
    <row r="19" spans="1:15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0"/>
        <v>4.21</v>
      </c>
      <c r="L19" s="33" t="s">
        <v>17</v>
      </c>
      <c r="M19" s="5"/>
      <c r="N19" s="36">
        <v>5.21</v>
      </c>
      <c r="O19" s="33" t="s">
        <v>17</v>
      </c>
    </row>
    <row r="20" spans="1:15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0"/>
        <v>2.17</v>
      </c>
      <c r="L20" s="33" t="s">
        <v>17</v>
      </c>
      <c r="M20" s="5"/>
      <c r="N20" s="36">
        <v>2.95</v>
      </c>
      <c r="O20" s="33" t="s">
        <v>17</v>
      </c>
    </row>
    <row r="21" spans="1:15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0"/>
        <v>5.4</v>
      </c>
      <c r="L21" s="33" t="s">
        <v>17</v>
      </c>
      <c r="M21" s="5"/>
      <c r="N21" s="36">
        <v>6.2</v>
      </c>
      <c r="O21" s="33" t="s">
        <v>17</v>
      </c>
    </row>
    <row r="22" spans="1:15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0"/>
        <v>3.4800000000000004</v>
      </c>
      <c r="L22" s="33" t="s">
        <v>17</v>
      </c>
      <c r="M22" s="5"/>
      <c r="N22" s="36">
        <v>4.28</v>
      </c>
      <c r="O22" s="33" t="s">
        <v>17</v>
      </c>
    </row>
    <row r="23" spans="1:15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0"/>
        <v>6.22</v>
      </c>
      <c r="L23" s="33" t="s">
        <v>17</v>
      </c>
      <c r="M23" s="5"/>
      <c r="N23" s="36">
        <v>7.12</v>
      </c>
      <c r="O23" s="33" t="s">
        <v>17</v>
      </c>
    </row>
    <row r="24" spans="1:15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0"/>
        <v>5.17</v>
      </c>
      <c r="L24" s="33" t="s">
        <v>17</v>
      </c>
      <c r="M24" s="5"/>
      <c r="N24" s="36">
        <v>6.32</v>
      </c>
      <c r="O24" s="33" t="s">
        <v>17</v>
      </c>
    </row>
    <row r="25" spans="1:15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0"/>
        <v>7.56</v>
      </c>
      <c r="L25" s="33" t="s">
        <v>17</v>
      </c>
      <c r="M25" s="3"/>
      <c r="N25" s="36">
        <v>7.56</v>
      </c>
      <c r="O25" s="33" t="s">
        <v>17</v>
      </c>
    </row>
    <row r="26" spans="1:15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>O26-I26</f>
        <v>9.6</v>
      </c>
      <c r="N26" s="36" t="s">
        <v>17</v>
      </c>
      <c r="O26" s="33">
        <v>10.029999999999999</v>
      </c>
    </row>
    <row r="27" spans="1:15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>O27-I27</f>
        <v>8.75</v>
      </c>
      <c r="M27" s="3"/>
      <c r="N27" s="36" t="s">
        <v>17</v>
      </c>
      <c r="O27" s="33">
        <v>9.8800000000000008</v>
      </c>
    </row>
    <row r="28" spans="1:15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>N28-I28</f>
        <v>5.16</v>
      </c>
      <c r="L28" s="33" t="s">
        <v>17</v>
      </c>
      <c r="N28" s="36">
        <v>5.44</v>
      </c>
      <c r="O28" s="33" t="s">
        <v>17</v>
      </c>
    </row>
    <row r="29" spans="1:15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>O29-I29</f>
        <v>12.989999999999998</v>
      </c>
      <c r="M29" s="3"/>
      <c r="N29" s="36" t="s">
        <v>17</v>
      </c>
      <c r="O29" s="33">
        <v>13.54</v>
      </c>
    </row>
    <row r="30" spans="1:15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>O30-I30</f>
        <v>13.56</v>
      </c>
      <c r="M30"/>
      <c r="N30" s="36" t="s">
        <v>17</v>
      </c>
      <c r="O30" s="33">
        <v>14.16</v>
      </c>
    </row>
    <row r="31" spans="1:15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>O31-I31</f>
        <v>13.83</v>
      </c>
      <c r="M31" s="3"/>
      <c r="N31" s="36" t="s">
        <v>17</v>
      </c>
      <c r="O31" s="33">
        <v>14.68</v>
      </c>
    </row>
    <row r="32" spans="1:15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7.1</v>
      </c>
      <c r="L32" s="33" t="s">
        <v>17</v>
      </c>
      <c r="M32"/>
      <c r="N32" s="36">
        <v>7.55</v>
      </c>
      <c r="O32" s="33" t="s">
        <v>17</v>
      </c>
    </row>
    <row r="33" spans="1:15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>O33-I33</f>
        <v>16.920000000000002</v>
      </c>
      <c r="M33" s="3"/>
      <c r="N33" s="36" t="s">
        <v>17</v>
      </c>
      <c r="O33" s="33">
        <v>17.37</v>
      </c>
    </row>
    <row r="34" spans="1:15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>O34-I34</f>
        <v>8.8800000000000008</v>
      </c>
      <c r="M34" s="3"/>
      <c r="N34" s="36" t="s">
        <v>17</v>
      </c>
      <c r="O34" s="33">
        <v>9.08</v>
      </c>
    </row>
    <row r="35" spans="1:15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4.6500000000000004</v>
      </c>
      <c r="L35" s="33" t="s">
        <v>17</v>
      </c>
      <c r="N35" s="36">
        <v>5.33</v>
      </c>
      <c r="O35" s="33" t="s">
        <v>17</v>
      </c>
    </row>
    <row r="36" spans="1:15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 t="s">
        <v>17</v>
      </c>
      <c r="L36" s="33">
        <f>O36-I36</f>
        <v>9.09</v>
      </c>
      <c r="N36" s="36" t="s">
        <v>17</v>
      </c>
      <c r="O36" s="33">
        <v>9.4700000000000006</v>
      </c>
    </row>
    <row r="37" spans="1:15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>O37-I37</f>
        <v>7.15</v>
      </c>
      <c r="M37"/>
      <c r="N37" s="36" t="s">
        <v>17</v>
      </c>
      <c r="O37" s="33">
        <v>7.67</v>
      </c>
    </row>
    <row r="38" spans="1:15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>
        <f>N38-I38</f>
        <v>5.09</v>
      </c>
      <c r="L38" s="33" t="s">
        <v>17</v>
      </c>
      <c r="M38"/>
      <c r="N38" s="36">
        <v>5.84</v>
      </c>
      <c r="O38" s="33" t="s">
        <v>17</v>
      </c>
    </row>
    <row r="39" spans="1:15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9.14</v>
      </c>
      <c r="L39" s="33" t="s">
        <v>17</v>
      </c>
      <c r="M39"/>
      <c r="N39" s="36">
        <v>9.66</v>
      </c>
      <c r="O39" s="33" t="s">
        <v>17</v>
      </c>
    </row>
    <row r="40" spans="1:15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7.67</v>
      </c>
      <c r="L40" s="33" t="s">
        <v>17</v>
      </c>
      <c r="M40"/>
      <c r="N40" s="36">
        <v>8.27</v>
      </c>
      <c r="O40" s="33" t="s">
        <v>17</v>
      </c>
    </row>
    <row r="41" spans="1:15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 t="s">
        <v>17</v>
      </c>
      <c r="L41" s="33">
        <f>O41-I41</f>
        <v>5.81</v>
      </c>
      <c r="M41"/>
      <c r="N41" s="36" t="s">
        <v>17</v>
      </c>
      <c r="O41" s="33">
        <v>6.06</v>
      </c>
    </row>
    <row r="42" spans="1:15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88" t="s">
        <v>95</v>
      </c>
      <c r="L42" s="51"/>
      <c r="M42"/>
      <c r="N42" s="53" t="s">
        <v>95</v>
      </c>
      <c r="O42" s="51"/>
    </row>
    <row r="43" spans="1:15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13.4</v>
      </c>
      <c r="M43"/>
      <c r="N43" s="36" t="s">
        <v>17</v>
      </c>
      <c r="O43" s="33">
        <v>14.33</v>
      </c>
    </row>
    <row r="44" spans="1:15" ht="15" customHeight="1" thickBot="1" x14ac:dyDescent="0.3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21.26</v>
      </c>
      <c r="N44" s="39" t="s">
        <v>17</v>
      </c>
      <c r="O44" s="35">
        <v>21.6</v>
      </c>
    </row>
  </sheetData>
  <mergeCells count="1">
    <mergeCell ref="N3:O3"/>
  </mergeCells>
  <pageMargins left="0.7" right="0.7" top="0.75" bottom="0.75" header="0.3" footer="0.3"/>
  <pageSetup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4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119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71">
        <f>N5-I5</f>
        <v>5.85</v>
      </c>
      <c r="L5" s="58" t="s">
        <v>17</v>
      </c>
      <c r="M5" s="5"/>
      <c r="N5" s="72">
        <v>6.3</v>
      </c>
      <c r="O5" s="73" t="s">
        <v>17</v>
      </c>
    </row>
    <row r="6" spans="1:15" s="4" customFormat="1" ht="15.75" customHeigh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56">
        <f>N6-I6</f>
        <v>6.02</v>
      </c>
      <c r="L6" s="59" t="s">
        <v>17</v>
      </c>
      <c r="M6" s="5"/>
      <c r="N6" s="74">
        <v>6.35</v>
      </c>
      <c r="O6" s="60" t="s">
        <v>17</v>
      </c>
    </row>
    <row r="7" spans="1:15" s="4" customFormat="1" ht="15.75" customHeigh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56">
        <f>N7-I7</f>
        <v>4.84</v>
      </c>
      <c r="L7" s="59" t="s">
        <v>17</v>
      </c>
      <c r="M7" s="5"/>
      <c r="N7" s="74">
        <v>5.34</v>
      </c>
      <c r="O7" s="60" t="s">
        <v>17</v>
      </c>
    </row>
    <row r="8" spans="1:15" s="4" customFormat="1" ht="15.75" customHeigh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56">
        <f>N8-I8</f>
        <v>4.03</v>
      </c>
      <c r="L8" s="59" t="s">
        <v>17</v>
      </c>
      <c r="M8" s="5"/>
      <c r="N8" s="74">
        <v>4.63</v>
      </c>
      <c r="O8" s="60" t="s">
        <v>17</v>
      </c>
    </row>
    <row r="9" spans="1:15" ht="15" customHeigh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56">
        <f>N9-I9</f>
        <v>9.59</v>
      </c>
      <c r="L9" s="59" t="s">
        <v>17</v>
      </c>
      <c r="M9" s="5"/>
      <c r="N9" s="74">
        <v>10.43</v>
      </c>
      <c r="O9" s="60" t="s">
        <v>17</v>
      </c>
    </row>
    <row r="10" spans="1:15" s="4" customFormat="1" ht="15.75" customHeigh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27" t="s">
        <v>64</v>
      </c>
      <c r="L10" s="228"/>
      <c r="M10" s="5"/>
      <c r="N10" s="74" t="s">
        <v>17</v>
      </c>
      <c r="O10" s="60" t="s">
        <v>17</v>
      </c>
    </row>
    <row r="11" spans="1:15" s="4" customFormat="1" ht="15.75" customHeigh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54" t="s">
        <v>17</v>
      </c>
      <c r="L11" s="60">
        <f>O11-I11</f>
        <v>8.57</v>
      </c>
      <c r="M11" s="5"/>
      <c r="N11" s="74" t="s">
        <v>17</v>
      </c>
      <c r="O11" s="60">
        <v>9.07</v>
      </c>
    </row>
    <row r="12" spans="1:15" s="4" customFormat="1" ht="15.75" customHeigh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27" t="s">
        <v>64</v>
      </c>
      <c r="L12" s="228"/>
      <c r="M12" s="5"/>
      <c r="N12" s="74" t="s">
        <v>17</v>
      </c>
      <c r="O12" s="60" t="s">
        <v>17</v>
      </c>
    </row>
    <row r="13" spans="1:15" s="4" customFormat="1" ht="15.75" customHeigh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227" t="s">
        <v>76</v>
      </c>
      <c r="L13" s="228"/>
      <c r="M13" s="5"/>
      <c r="N13" s="74" t="s">
        <v>17</v>
      </c>
      <c r="O13" s="60" t="s">
        <v>17</v>
      </c>
    </row>
    <row r="14" spans="1:15" s="4" customFormat="1" ht="15.75" customHeigh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56" t="s">
        <v>17</v>
      </c>
      <c r="L14" s="60">
        <f>O14-I14</f>
        <v>12.5</v>
      </c>
      <c r="M14" s="5"/>
      <c r="N14" s="74" t="s">
        <v>17</v>
      </c>
      <c r="O14" s="60">
        <v>13.3</v>
      </c>
    </row>
    <row r="15" spans="1:15" s="4" customFormat="1" ht="15.75" customHeigh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56">
        <f t="shared" ref="K15:K21" si="0">N15-I15</f>
        <v>7.04</v>
      </c>
      <c r="L15" s="60" t="s">
        <v>17</v>
      </c>
      <c r="M15" s="5"/>
      <c r="N15" s="74">
        <v>7.42</v>
      </c>
      <c r="O15" s="60" t="s">
        <v>17</v>
      </c>
    </row>
    <row r="16" spans="1:15" ht="15.75" customHeigh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56">
        <f t="shared" si="0"/>
        <v>7.1999999999999993</v>
      </c>
      <c r="L16" s="60" t="s">
        <v>17</v>
      </c>
      <c r="M16" s="5"/>
      <c r="N16" s="74">
        <v>8.0399999999999991</v>
      </c>
      <c r="O16" s="60" t="s">
        <v>17</v>
      </c>
    </row>
    <row r="17" spans="1:15" ht="15.75" customHeigh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56">
        <f t="shared" si="0"/>
        <v>2.4699999999999998</v>
      </c>
      <c r="L17" s="60" t="s">
        <v>17</v>
      </c>
      <c r="M17" s="5"/>
      <c r="N17" s="74">
        <v>3.65</v>
      </c>
      <c r="O17" s="60" t="s">
        <v>17</v>
      </c>
    </row>
    <row r="18" spans="1:15" ht="15.75" customHeigh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56">
        <f t="shared" si="0"/>
        <v>6.58</v>
      </c>
      <c r="L18" s="60" t="s">
        <v>17</v>
      </c>
      <c r="M18" s="5"/>
      <c r="N18" s="74">
        <v>7.38</v>
      </c>
      <c r="O18" s="60" t="s">
        <v>17</v>
      </c>
    </row>
    <row r="19" spans="1:15" ht="15.75" customHeigh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56">
        <f>N19-I19</f>
        <v>5.58</v>
      </c>
      <c r="L19" s="60" t="s">
        <v>17</v>
      </c>
      <c r="M19" s="5"/>
      <c r="N19" s="74">
        <v>6.58</v>
      </c>
      <c r="O19" s="60" t="s">
        <v>17</v>
      </c>
    </row>
    <row r="20" spans="1:15" ht="15.75" customHeigh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56">
        <f t="shared" si="0"/>
        <v>2.3899999999999997</v>
      </c>
      <c r="L20" s="60" t="s">
        <v>17</v>
      </c>
      <c r="M20" s="5"/>
      <c r="N20" s="74">
        <v>3.17</v>
      </c>
      <c r="O20" s="60" t="s">
        <v>17</v>
      </c>
    </row>
    <row r="21" spans="1:15" ht="15.75" customHeigh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56">
        <f t="shared" si="0"/>
        <v>5.75</v>
      </c>
      <c r="L21" s="60" t="s">
        <v>17</v>
      </c>
      <c r="M21" s="5"/>
      <c r="N21" s="74">
        <v>6.55</v>
      </c>
      <c r="O21" s="60" t="s">
        <v>17</v>
      </c>
    </row>
    <row r="22" spans="1:15" ht="15.75" customHeigh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227" t="s">
        <v>76</v>
      </c>
      <c r="L22" s="228"/>
      <c r="M22" s="5"/>
      <c r="N22" s="74" t="s">
        <v>17</v>
      </c>
      <c r="O22" s="60" t="s">
        <v>17</v>
      </c>
    </row>
    <row r="23" spans="1:15" ht="14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227" t="s">
        <v>76</v>
      </c>
      <c r="L23" s="228"/>
      <c r="M23" s="5"/>
      <c r="N23" s="74" t="s">
        <v>17</v>
      </c>
      <c r="O23" s="60" t="s">
        <v>17</v>
      </c>
    </row>
    <row r="24" spans="1:15" ht="15.75" customHeigh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54">
        <f>N24-I24</f>
        <v>6.0500000000000007</v>
      </c>
      <c r="L24" s="60" t="s">
        <v>17</v>
      </c>
      <c r="M24" s="5"/>
      <c r="N24" s="74">
        <v>7.2</v>
      </c>
      <c r="O24" s="60" t="s">
        <v>17</v>
      </c>
    </row>
    <row r="25" spans="1:15" ht="15" customHeigh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54">
        <f>N25-I25</f>
        <v>8.35</v>
      </c>
      <c r="L25" s="60" t="s">
        <v>17</v>
      </c>
      <c r="M25" s="3"/>
      <c r="N25" s="74">
        <v>8.35</v>
      </c>
      <c r="O25" s="60" t="s">
        <v>17</v>
      </c>
    </row>
    <row r="26" spans="1:15" ht="15" customHeigh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54" t="s">
        <v>17</v>
      </c>
      <c r="L26" s="60">
        <f t="shared" ref="L26:L41" si="1">O26-I26</f>
        <v>11.97</v>
      </c>
      <c r="N26" s="74" t="s">
        <v>17</v>
      </c>
      <c r="O26" s="60">
        <v>12.4</v>
      </c>
    </row>
    <row r="27" spans="1:15" ht="15" customHeigh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54" t="s">
        <v>17</v>
      </c>
      <c r="L27" s="60">
        <f t="shared" si="1"/>
        <v>24.57</v>
      </c>
      <c r="M27" s="3"/>
      <c r="N27" s="74" t="s">
        <v>17</v>
      </c>
      <c r="O27" s="60">
        <v>25.7</v>
      </c>
    </row>
    <row r="28" spans="1:15" ht="15.75" customHeigh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54">
        <f>N28-I28</f>
        <v>5.52</v>
      </c>
      <c r="L28" s="60" t="s">
        <v>17</v>
      </c>
      <c r="N28" s="74">
        <v>5.8</v>
      </c>
      <c r="O28" s="60" t="s">
        <v>17</v>
      </c>
    </row>
    <row r="29" spans="1:15" ht="15.75" customHeigh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54" t="s">
        <v>17</v>
      </c>
      <c r="L29" s="60">
        <f t="shared" si="1"/>
        <v>11.209999999999999</v>
      </c>
      <c r="M29" s="3"/>
      <c r="N29" s="74" t="s">
        <v>17</v>
      </c>
      <c r="O29" s="60">
        <v>11.76</v>
      </c>
    </row>
    <row r="30" spans="1:15" s="4" customFormat="1" ht="15.75" customHeigh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54" t="s">
        <v>17</v>
      </c>
      <c r="L30" s="60">
        <f t="shared" si="1"/>
        <v>12.950000000000001</v>
      </c>
      <c r="M30"/>
      <c r="N30" s="74" t="s">
        <v>17</v>
      </c>
      <c r="O30" s="60">
        <v>13.55</v>
      </c>
    </row>
    <row r="31" spans="1:15" s="4" customFormat="1" ht="15.75" customHeigh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54">
        <f>N31-I31</f>
        <v>6.11</v>
      </c>
      <c r="L31" s="60" t="s">
        <v>17</v>
      </c>
      <c r="M31" s="3"/>
      <c r="N31" s="74">
        <v>6.96</v>
      </c>
      <c r="O31" s="60" t="s">
        <v>17</v>
      </c>
    </row>
    <row r="32" spans="1:15" s="4" customFormat="1" ht="15.75" customHeigh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54" t="s">
        <v>17</v>
      </c>
      <c r="L32" s="60">
        <f t="shared" si="1"/>
        <v>12.75</v>
      </c>
      <c r="M32"/>
      <c r="N32" s="74" t="s">
        <v>17</v>
      </c>
      <c r="O32" s="60">
        <v>13.2</v>
      </c>
    </row>
    <row r="33" spans="1:15" ht="15" customHeigh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54" t="s">
        <v>17</v>
      </c>
      <c r="L33" s="60">
        <f t="shared" si="1"/>
        <v>15.75</v>
      </c>
      <c r="M33" s="3"/>
      <c r="N33" s="74" t="s">
        <v>17</v>
      </c>
      <c r="O33" s="60">
        <v>16.2</v>
      </c>
    </row>
    <row r="34" spans="1:15" ht="15" customHeigh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54" t="s">
        <v>17</v>
      </c>
      <c r="L34" s="60">
        <f t="shared" si="1"/>
        <v>17.93</v>
      </c>
      <c r="M34" s="3"/>
      <c r="N34" s="74" t="s">
        <v>17</v>
      </c>
      <c r="O34" s="60">
        <v>18.13</v>
      </c>
    </row>
    <row r="35" spans="1:15" ht="15" customHeigh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54">
        <f>N35-I35</f>
        <v>5.0600000000000005</v>
      </c>
      <c r="L35" s="60" t="s">
        <v>17</v>
      </c>
      <c r="N35" s="74">
        <v>5.74</v>
      </c>
      <c r="O35" s="60" t="s">
        <v>17</v>
      </c>
    </row>
    <row r="36" spans="1:15" ht="15" customHeight="1" x14ac:dyDescent="0.3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54">
        <f>N36-I36</f>
        <v>6.34</v>
      </c>
      <c r="L36" s="60" t="s">
        <v>17</v>
      </c>
      <c r="N36" s="74">
        <v>6.72</v>
      </c>
      <c r="O36" s="60" t="s">
        <v>17</v>
      </c>
    </row>
    <row r="37" spans="1:15" s="4" customFormat="1" ht="15.75" customHeight="1" x14ac:dyDescent="0.3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54" t="s">
        <v>17</v>
      </c>
      <c r="L37" s="60">
        <f t="shared" si="1"/>
        <v>7.48</v>
      </c>
      <c r="M37"/>
      <c r="N37" s="74" t="s">
        <v>17</v>
      </c>
      <c r="O37" s="60">
        <v>8</v>
      </c>
    </row>
    <row r="38" spans="1:15" s="4" customFormat="1" ht="15.75" customHeight="1" x14ac:dyDescent="0.3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54" t="s">
        <v>17</v>
      </c>
      <c r="L38" s="60">
        <f t="shared" si="1"/>
        <v>8.35</v>
      </c>
      <c r="M38"/>
      <c r="N38" s="74" t="s">
        <v>17</v>
      </c>
      <c r="O38" s="60">
        <v>9.1</v>
      </c>
    </row>
    <row r="39" spans="1:15" s="4" customFormat="1" ht="15.75" customHeight="1" x14ac:dyDescent="0.3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54">
        <f>N39-I39</f>
        <v>11.530000000000001</v>
      </c>
      <c r="L39" s="60" t="s">
        <v>17</v>
      </c>
      <c r="M39"/>
      <c r="N39" s="74">
        <v>12.05</v>
      </c>
      <c r="O39" s="60" t="s">
        <v>17</v>
      </c>
    </row>
    <row r="40" spans="1:15" s="4" customFormat="1" ht="15.75" customHeight="1" x14ac:dyDescent="0.3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54">
        <f>N40-I40</f>
        <v>8.3000000000000007</v>
      </c>
      <c r="L40" s="60" t="s">
        <v>17</v>
      </c>
      <c r="M40"/>
      <c r="N40" s="74">
        <v>8.9</v>
      </c>
      <c r="O40" s="60" t="s">
        <v>17</v>
      </c>
    </row>
    <row r="41" spans="1:15" s="4" customFormat="1" ht="15.75" customHeight="1" x14ac:dyDescent="0.3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54" t="s">
        <v>17</v>
      </c>
      <c r="L41" s="60">
        <f t="shared" si="1"/>
        <v>10.35</v>
      </c>
      <c r="M41"/>
      <c r="N41" s="74" t="s">
        <v>17</v>
      </c>
      <c r="O41" s="60">
        <v>10.6</v>
      </c>
    </row>
    <row r="42" spans="1:15" s="4" customFormat="1" ht="15.75" customHeight="1" x14ac:dyDescent="0.3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29" t="s">
        <v>95</v>
      </c>
      <c r="L42" s="230"/>
      <c r="M42"/>
      <c r="N42" s="74" t="s">
        <v>17</v>
      </c>
      <c r="O42" s="60" t="s">
        <v>17</v>
      </c>
    </row>
    <row r="43" spans="1:15" s="4" customFormat="1" ht="15.75" customHeight="1" x14ac:dyDescent="0.3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56" t="s">
        <v>17</v>
      </c>
      <c r="L43" s="60">
        <f>O43-I43</f>
        <v>16.75</v>
      </c>
      <c r="M43"/>
      <c r="N43" s="74" t="s">
        <v>17</v>
      </c>
      <c r="O43" s="60">
        <v>17.68</v>
      </c>
    </row>
    <row r="44" spans="1:15" ht="15" customHeight="1" thickBot="1" x14ac:dyDescent="0.35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61" t="s">
        <v>17</v>
      </c>
      <c r="L44" s="62">
        <f>O44-I44</f>
        <v>18.86</v>
      </c>
      <c r="N44" s="75" t="s">
        <v>17</v>
      </c>
      <c r="O44" s="62">
        <v>19.2</v>
      </c>
    </row>
  </sheetData>
  <mergeCells count="7">
    <mergeCell ref="N3:O3"/>
    <mergeCell ref="K10:L10"/>
    <mergeCell ref="K12:L12"/>
    <mergeCell ref="K42:L42"/>
    <mergeCell ref="K13:L13"/>
    <mergeCell ref="K22:L22"/>
    <mergeCell ref="K23:L23"/>
  </mergeCells>
  <pageMargins left="0.7" right="0.7" top="0.75" bottom="0.75" header="0.3" footer="0.3"/>
  <pageSetup scale="7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4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3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3" ht="20" x14ac:dyDescent="0.4">
      <c r="A2" s="2" t="s">
        <v>117</v>
      </c>
      <c r="B2" s="1"/>
      <c r="C2" s="1"/>
      <c r="D2" s="1"/>
      <c r="E2" s="1"/>
      <c r="F2" s="1"/>
      <c r="G2" s="1"/>
      <c r="H2" s="1"/>
      <c r="I2" s="1"/>
      <c r="J2" s="1"/>
    </row>
    <row r="3" spans="1:13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</row>
    <row r="4" spans="1:13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</row>
    <row r="5" spans="1:13" s="4" customFormat="1" ht="15.75" customHeigh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57">
        <v>8.0299999999999994</v>
      </c>
      <c r="L5" s="58"/>
      <c r="M5" s="5"/>
    </row>
    <row r="6" spans="1:13" s="4" customFormat="1" ht="15.75" customHeigh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54">
        <v>8.09</v>
      </c>
      <c r="L6" s="59"/>
      <c r="M6" s="5"/>
    </row>
    <row r="7" spans="1:13" s="4" customFormat="1" ht="15.75" customHeigh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54">
        <v>7.36</v>
      </c>
      <c r="L7" s="59"/>
      <c r="M7" s="5"/>
    </row>
    <row r="8" spans="1:13" s="4" customFormat="1" ht="15.75" customHeigh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54">
        <v>7.62</v>
      </c>
      <c r="L8" s="59"/>
      <c r="M8" s="5"/>
    </row>
    <row r="9" spans="1:13" ht="15" customHeigh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54">
        <v>10.93</v>
      </c>
      <c r="L9" s="59"/>
      <c r="M9" s="5"/>
    </row>
    <row r="10" spans="1:13" s="4" customFormat="1" ht="15.75" customHeigh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27" t="s">
        <v>64</v>
      </c>
      <c r="L10" s="228"/>
      <c r="M10" s="5"/>
    </row>
    <row r="11" spans="1:13" s="4" customFormat="1" ht="15.75" customHeigh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54">
        <v>8.58</v>
      </c>
      <c r="L11" s="59"/>
      <c r="M11" s="5"/>
    </row>
    <row r="12" spans="1:13" s="4" customFormat="1" ht="15.75" customHeigh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27" t="s">
        <v>64</v>
      </c>
      <c r="L12" s="228"/>
      <c r="M12" s="5"/>
    </row>
    <row r="13" spans="1:13" s="4" customFormat="1" ht="15.75" customHeigh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227" t="s">
        <v>76</v>
      </c>
      <c r="L13" s="228"/>
      <c r="M13" s="5"/>
    </row>
    <row r="14" spans="1:13" s="4" customFormat="1" ht="15.75" customHeigh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54"/>
      <c r="L14" s="59">
        <v>15.47</v>
      </c>
      <c r="M14" s="5"/>
    </row>
    <row r="15" spans="1:13" s="4" customFormat="1" ht="15.75" customHeigh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54">
        <v>9.1199999999999992</v>
      </c>
      <c r="L15" s="59"/>
      <c r="M15" s="5"/>
    </row>
    <row r="16" spans="1:13" ht="15.75" customHeigh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27" t="s">
        <v>76</v>
      </c>
      <c r="L16" s="228"/>
      <c r="M16" s="5"/>
    </row>
    <row r="17" spans="1:13" ht="15.75" customHeigh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54"/>
      <c r="L17" s="59">
        <v>9.08</v>
      </c>
      <c r="M17" s="5"/>
    </row>
    <row r="18" spans="1:13" ht="15.75" customHeigh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54">
        <v>8.61</v>
      </c>
      <c r="L18" s="59"/>
      <c r="M18" s="5"/>
    </row>
    <row r="19" spans="1:13" ht="15.75" customHeigh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54">
        <v>7.6</v>
      </c>
      <c r="L19" s="59"/>
      <c r="M19" s="5"/>
    </row>
    <row r="20" spans="1:13" ht="15.75" customHeigh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54">
        <v>4.34</v>
      </c>
      <c r="L20" s="59"/>
      <c r="M20" s="5"/>
    </row>
    <row r="21" spans="1:13" ht="15.75" customHeigh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54">
        <v>7.9</v>
      </c>
      <c r="L21" s="59"/>
      <c r="M21" s="5"/>
    </row>
    <row r="22" spans="1:13" ht="15.75" customHeigh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227" t="s">
        <v>76</v>
      </c>
      <c r="L22" s="228"/>
      <c r="M22" s="5"/>
    </row>
    <row r="23" spans="1:13" ht="14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227" t="s">
        <v>76</v>
      </c>
      <c r="L23" s="228"/>
      <c r="M23" s="5"/>
    </row>
    <row r="24" spans="1:13" ht="15.75" customHeigh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54">
        <v>8.99</v>
      </c>
      <c r="L24" s="59"/>
      <c r="M24" s="5"/>
    </row>
    <row r="25" spans="1:13" ht="15" customHeigh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54">
        <v>10.06</v>
      </c>
      <c r="L25" s="59"/>
      <c r="M25" s="3"/>
    </row>
    <row r="26" spans="1:13" ht="15" customHeigh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54">
        <v>12.63</v>
      </c>
      <c r="L26" s="59"/>
    </row>
    <row r="27" spans="1:13" ht="15" customHeigh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54"/>
      <c r="L27" s="59">
        <v>27.57</v>
      </c>
      <c r="M27" s="3"/>
    </row>
    <row r="28" spans="1:13" ht="15.75" customHeigh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54">
        <v>7.12</v>
      </c>
      <c r="L28" s="59"/>
    </row>
    <row r="29" spans="1:13" ht="15.75" customHeigh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54"/>
      <c r="L29" s="59">
        <v>14.57</v>
      </c>
      <c r="M29" s="3"/>
    </row>
    <row r="30" spans="1:13" s="4" customFormat="1" ht="15.75" customHeigh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54"/>
      <c r="L30" s="59">
        <v>16.36</v>
      </c>
      <c r="M30"/>
    </row>
    <row r="31" spans="1:13" s="4" customFormat="1" ht="15.75" customHeigh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54"/>
      <c r="L31" s="59">
        <v>29.09</v>
      </c>
      <c r="M31" s="3"/>
    </row>
    <row r="32" spans="1:13" s="4" customFormat="1" ht="15.75" customHeigh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55"/>
      <c r="L32" s="59">
        <v>12.01</v>
      </c>
      <c r="M32"/>
    </row>
    <row r="33" spans="1:13" ht="15" customHeigh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54"/>
      <c r="L33" s="59">
        <v>18.61</v>
      </c>
      <c r="M33" s="3"/>
    </row>
    <row r="34" spans="1:13" ht="15" customHeigh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54"/>
      <c r="L34" s="59">
        <v>21.33</v>
      </c>
      <c r="M34" s="3"/>
    </row>
    <row r="35" spans="1:13" ht="15" customHeigh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54">
        <v>7.2</v>
      </c>
      <c r="L35" s="59"/>
    </row>
    <row r="36" spans="1:13" ht="15" customHeight="1" x14ac:dyDescent="0.3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54">
        <v>7.89</v>
      </c>
      <c r="L36" s="59"/>
    </row>
    <row r="37" spans="1:13" s="4" customFormat="1" ht="15.75" customHeight="1" x14ac:dyDescent="0.3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54">
        <v>7.89</v>
      </c>
      <c r="L37" s="59"/>
      <c r="M37"/>
    </row>
    <row r="38" spans="1:13" s="4" customFormat="1" ht="15.75" customHeight="1" x14ac:dyDescent="0.3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56"/>
      <c r="L38" s="60">
        <v>9.5500000000000007</v>
      </c>
      <c r="M38"/>
    </row>
    <row r="39" spans="1:13" s="4" customFormat="1" ht="15.75" customHeight="1" x14ac:dyDescent="0.3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56">
        <v>13.78</v>
      </c>
      <c r="L39" s="60"/>
      <c r="M39"/>
    </row>
    <row r="40" spans="1:13" s="4" customFormat="1" ht="15.75" customHeight="1" x14ac:dyDescent="0.3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56">
        <v>14.25</v>
      </c>
      <c r="L40" s="60"/>
      <c r="M40"/>
    </row>
    <row r="41" spans="1:13" s="4" customFormat="1" ht="15.75" customHeight="1" x14ac:dyDescent="0.3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56"/>
      <c r="L41" s="60">
        <v>14.25</v>
      </c>
      <c r="M41"/>
    </row>
    <row r="42" spans="1:13" s="4" customFormat="1" ht="15.75" customHeight="1" x14ac:dyDescent="0.3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29" t="s">
        <v>95</v>
      </c>
      <c r="L42" s="230"/>
      <c r="M42"/>
    </row>
    <row r="43" spans="1:13" s="4" customFormat="1" ht="15.75" customHeight="1" x14ac:dyDescent="0.3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56"/>
      <c r="L43" s="60">
        <v>16.61</v>
      </c>
      <c r="M43"/>
    </row>
    <row r="44" spans="1:13" ht="15" customHeight="1" thickBot="1" x14ac:dyDescent="0.35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61"/>
      <c r="L44" s="62">
        <v>24.45</v>
      </c>
    </row>
  </sheetData>
  <mergeCells count="7">
    <mergeCell ref="K10:L10"/>
    <mergeCell ref="K12:L12"/>
    <mergeCell ref="K42:L42"/>
    <mergeCell ref="K13:L13"/>
    <mergeCell ref="K16:L16"/>
    <mergeCell ref="K22:L22"/>
    <mergeCell ref="K23:L23"/>
  </mergeCells>
  <pageMargins left="0.7" right="0.7" top="0.75" bottom="0.75" header="0.3" footer="0.3"/>
  <pageSetup scale="72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115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6.51</v>
      </c>
      <c r="L5" s="32" t="s">
        <v>17</v>
      </c>
      <c r="M5" s="5"/>
      <c r="N5" s="37">
        <v>6.96</v>
      </c>
      <c r="O5" s="32" t="s">
        <v>17</v>
      </c>
    </row>
    <row r="6" spans="1:15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6.15</v>
      </c>
      <c r="L6" s="33" t="s">
        <v>17</v>
      </c>
      <c r="M6" s="5"/>
      <c r="N6" s="36">
        <v>6.48</v>
      </c>
      <c r="O6" s="33" t="s">
        <v>17</v>
      </c>
    </row>
    <row r="7" spans="1:15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6.69</v>
      </c>
      <c r="L7" s="33" t="s">
        <v>17</v>
      </c>
      <c r="M7" s="5"/>
      <c r="N7" s="36">
        <v>7.19</v>
      </c>
      <c r="O7" s="33" t="s">
        <v>17</v>
      </c>
    </row>
    <row r="8" spans="1:15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8.58</v>
      </c>
      <c r="L8" s="33" t="s">
        <v>17</v>
      </c>
      <c r="M8" s="5"/>
      <c r="N8" s="36">
        <v>9.18</v>
      </c>
      <c r="O8" s="33" t="s">
        <v>17</v>
      </c>
    </row>
    <row r="9" spans="1:15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10.34</v>
      </c>
      <c r="L9" s="33" t="s">
        <v>17</v>
      </c>
      <c r="M9" s="5"/>
      <c r="N9" s="38">
        <v>11.18</v>
      </c>
      <c r="O9" s="33" t="s">
        <v>17</v>
      </c>
    </row>
    <row r="10" spans="1:15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53" t="s">
        <v>72</v>
      </c>
      <c r="O10" s="51"/>
    </row>
    <row r="11" spans="1:15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13.1</v>
      </c>
      <c r="M11" s="5"/>
      <c r="N11" s="36" t="s">
        <v>17</v>
      </c>
      <c r="O11" s="33">
        <v>13.6</v>
      </c>
    </row>
    <row r="12" spans="1:15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53" t="s">
        <v>72</v>
      </c>
      <c r="O12" s="51"/>
    </row>
    <row r="13" spans="1:15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s">
        <v>116</v>
      </c>
      <c r="L13" s="33" t="s">
        <v>17</v>
      </c>
      <c r="M13" s="5"/>
      <c r="N13" s="36" t="s">
        <v>76</v>
      </c>
      <c r="O13" s="33" t="s">
        <v>17</v>
      </c>
    </row>
    <row r="14" spans="1:15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15.18</v>
      </c>
      <c r="M14" s="5"/>
      <c r="N14" s="36" t="s">
        <v>17</v>
      </c>
      <c r="O14" s="33">
        <v>15.98</v>
      </c>
    </row>
    <row r="15" spans="1:15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>N15-I15</f>
        <v>8.6399999999999988</v>
      </c>
      <c r="L15" s="33" t="s">
        <v>17</v>
      </c>
      <c r="M15" s="5"/>
      <c r="N15" s="36">
        <v>9.02</v>
      </c>
      <c r="O15" s="33" t="s">
        <v>17</v>
      </c>
    </row>
    <row r="16" spans="1:15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s">
        <v>116</v>
      </c>
      <c r="L16" s="33" t="s">
        <v>17</v>
      </c>
      <c r="M16" s="5"/>
      <c r="N16" s="36" t="s">
        <v>76</v>
      </c>
      <c r="O16" s="33" t="s">
        <v>17</v>
      </c>
    </row>
    <row r="17" spans="1:15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s">
        <v>17</v>
      </c>
      <c r="L17" s="33">
        <f>O17-I17</f>
        <v>7.1400000000000006</v>
      </c>
      <c r="M17" s="5"/>
      <c r="N17" s="36" t="s">
        <v>17</v>
      </c>
      <c r="O17" s="33">
        <v>8.32</v>
      </c>
    </row>
    <row r="18" spans="1:15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>N18-I18</f>
        <v>7.2700000000000005</v>
      </c>
      <c r="L18" s="33" t="s">
        <v>17</v>
      </c>
      <c r="M18" s="5"/>
      <c r="N18" s="36">
        <v>8.07</v>
      </c>
      <c r="O18" s="33" t="s">
        <v>17</v>
      </c>
    </row>
    <row r="19" spans="1:15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>N19-I19</f>
        <v>5.94</v>
      </c>
      <c r="L19" s="33" t="s">
        <v>17</v>
      </c>
      <c r="M19" s="5"/>
      <c r="N19" s="36">
        <v>6.94</v>
      </c>
      <c r="O19" s="33" t="s">
        <v>17</v>
      </c>
    </row>
    <row r="20" spans="1:15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>N20-I20</f>
        <v>2.5499999999999998</v>
      </c>
      <c r="L20" s="33" t="s">
        <v>17</v>
      </c>
      <c r="M20" s="5"/>
      <c r="N20" s="36">
        <v>3.33</v>
      </c>
      <c r="O20" s="33" t="s">
        <v>17</v>
      </c>
    </row>
    <row r="21" spans="1:15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>N21-I21</f>
        <v>6.3</v>
      </c>
      <c r="L21" s="33" t="s">
        <v>17</v>
      </c>
      <c r="M21" s="5"/>
      <c r="N21" s="36">
        <v>7.1</v>
      </c>
      <c r="O21" s="33" t="s">
        <v>17</v>
      </c>
    </row>
    <row r="22" spans="1:15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 t="s">
        <v>116</v>
      </c>
      <c r="L22" s="33" t="s">
        <v>17</v>
      </c>
      <c r="M22" s="5"/>
      <c r="N22" s="36" t="s">
        <v>17</v>
      </c>
      <c r="O22" s="33" t="s">
        <v>17</v>
      </c>
    </row>
    <row r="23" spans="1:15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s">
        <v>116</v>
      </c>
      <c r="L23" s="33" t="s">
        <v>17</v>
      </c>
      <c r="M23" s="5"/>
      <c r="N23" s="36" t="s">
        <v>17</v>
      </c>
      <c r="O23" s="33" t="s">
        <v>17</v>
      </c>
    </row>
    <row r="24" spans="1:15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>N24-I24</f>
        <v>7.23</v>
      </c>
      <c r="L24" s="33" t="s">
        <v>17</v>
      </c>
      <c r="M24" s="5"/>
      <c r="N24" s="36">
        <v>8.3800000000000008</v>
      </c>
      <c r="O24" s="33" t="s">
        <v>17</v>
      </c>
    </row>
    <row r="25" spans="1:15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>N25-I25</f>
        <v>9.31</v>
      </c>
      <c r="L25" s="33" t="s">
        <v>17</v>
      </c>
      <c r="M25" s="3"/>
      <c r="N25" s="36">
        <v>9.31</v>
      </c>
      <c r="O25" s="33" t="s">
        <v>17</v>
      </c>
    </row>
    <row r="26" spans="1:15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>O26-I26</f>
        <v>19.87</v>
      </c>
      <c r="N26" s="36" t="s">
        <v>17</v>
      </c>
      <c r="O26" s="33">
        <v>20.3</v>
      </c>
    </row>
    <row r="27" spans="1:15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>O27-I27</f>
        <v>24.17</v>
      </c>
      <c r="M27" s="3"/>
      <c r="N27" s="36" t="s">
        <v>17</v>
      </c>
      <c r="O27" s="33">
        <v>25.3</v>
      </c>
    </row>
    <row r="28" spans="1:15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>N28-I28</f>
        <v>5.88</v>
      </c>
      <c r="L28" s="33" t="s">
        <v>17</v>
      </c>
      <c r="N28" s="36">
        <v>6.16</v>
      </c>
      <c r="O28" s="33" t="s">
        <v>17</v>
      </c>
    </row>
    <row r="29" spans="1:15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>O29-I29</f>
        <v>13.44</v>
      </c>
      <c r="M29" s="3"/>
      <c r="N29" s="36" t="s">
        <v>17</v>
      </c>
      <c r="O29" s="33">
        <v>13.99</v>
      </c>
    </row>
    <row r="30" spans="1:15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>O30-I30</f>
        <v>14.860000000000001</v>
      </c>
      <c r="M30"/>
      <c r="N30" s="36" t="s">
        <v>17</v>
      </c>
      <c r="O30" s="33">
        <v>15.46</v>
      </c>
    </row>
    <row r="31" spans="1:15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>O31-I31</f>
        <v>30.07</v>
      </c>
      <c r="M31" s="3"/>
      <c r="N31" s="36" t="s">
        <v>17</v>
      </c>
      <c r="O31" s="33">
        <v>30.92</v>
      </c>
    </row>
    <row r="32" spans="1:15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8.870000000000001</v>
      </c>
      <c r="L32" s="33" t="s">
        <v>17</v>
      </c>
      <c r="M32"/>
      <c r="N32" s="36">
        <v>9.32</v>
      </c>
      <c r="O32" s="33" t="s">
        <v>17</v>
      </c>
    </row>
    <row r="33" spans="1:15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>O33-I33</f>
        <v>17.23</v>
      </c>
      <c r="M33" s="3"/>
      <c r="N33" s="36" t="s">
        <v>17</v>
      </c>
      <c r="O33" s="33">
        <v>17.68</v>
      </c>
    </row>
    <row r="34" spans="1:15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>N34-I34</f>
        <v>9.75</v>
      </c>
      <c r="L34" s="33" t="s">
        <v>17</v>
      </c>
      <c r="M34" s="3"/>
      <c r="N34" s="36">
        <v>9.9499999999999993</v>
      </c>
      <c r="O34" s="33" t="s">
        <v>17</v>
      </c>
    </row>
    <row r="35" spans="1:15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5.74</v>
      </c>
      <c r="L35" s="33" t="s">
        <v>17</v>
      </c>
      <c r="N35" s="36">
        <v>6.42</v>
      </c>
      <c r="O35" s="33" t="s">
        <v>17</v>
      </c>
    </row>
    <row r="36" spans="1:15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 t="s">
        <v>17</v>
      </c>
      <c r="L36" s="33">
        <f>O36-I36</f>
        <v>10.62</v>
      </c>
      <c r="N36" s="36" t="s">
        <v>17</v>
      </c>
      <c r="O36" s="33">
        <v>11</v>
      </c>
    </row>
    <row r="37" spans="1:15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>O37-I37</f>
        <v>10.030000000000001</v>
      </c>
      <c r="M37"/>
      <c r="N37" s="36" t="s">
        <v>17</v>
      </c>
      <c r="O37" s="33">
        <v>10.55</v>
      </c>
    </row>
    <row r="38" spans="1:15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8.69</v>
      </c>
      <c r="M38"/>
      <c r="N38" s="36" t="s">
        <v>17</v>
      </c>
      <c r="O38" s="33">
        <v>9.44</v>
      </c>
    </row>
    <row r="39" spans="1:15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13.93</v>
      </c>
      <c r="L39" s="33" t="s">
        <v>17</v>
      </c>
      <c r="M39"/>
      <c r="N39" s="36">
        <v>14.45</v>
      </c>
      <c r="O39" s="33" t="s">
        <v>17</v>
      </c>
    </row>
    <row r="40" spans="1:15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8.7100000000000009</v>
      </c>
      <c r="L40" s="33" t="s">
        <v>17</v>
      </c>
      <c r="M40"/>
      <c r="N40" s="36">
        <v>9.31</v>
      </c>
      <c r="O40" s="33" t="s">
        <v>17</v>
      </c>
    </row>
    <row r="41" spans="1:15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 t="s">
        <v>17</v>
      </c>
      <c r="L41" s="33">
        <f>O41-I41</f>
        <v>11.46</v>
      </c>
      <c r="M41"/>
      <c r="N41" s="36" t="s">
        <v>17</v>
      </c>
      <c r="O41" s="33">
        <v>11.71</v>
      </c>
    </row>
    <row r="42" spans="1:15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M42"/>
      <c r="N42" s="53" t="s">
        <v>95</v>
      </c>
      <c r="O42" s="51"/>
    </row>
    <row r="43" spans="1:15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18.88</v>
      </c>
      <c r="M43"/>
      <c r="N43" s="36" t="s">
        <v>17</v>
      </c>
      <c r="O43" s="33">
        <v>19.809999999999999</v>
      </c>
    </row>
    <row r="44" spans="1:15" ht="15" customHeight="1" thickBot="1" x14ac:dyDescent="0.3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19.29</v>
      </c>
      <c r="N44" s="39" t="s">
        <v>17</v>
      </c>
      <c r="O44" s="35">
        <v>19.63</v>
      </c>
    </row>
  </sheetData>
  <mergeCells count="4">
    <mergeCell ref="N3:O3"/>
    <mergeCell ref="K42:L42"/>
    <mergeCell ref="K12:L12"/>
    <mergeCell ref="K10:L10"/>
  </mergeCells>
  <pageMargins left="0.7" right="0.7" top="0.75" bottom="0.75" header="0.3" footer="0.3"/>
  <pageSetup scale="72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44"/>
  <sheetViews>
    <sheetView topLeftCell="A19"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118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6.99</v>
      </c>
      <c r="L5" s="32" t="s">
        <v>17</v>
      </c>
      <c r="M5" s="5"/>
      <c r="N5" s="63">
        <v>7.44</v>
      </c>
      <c r="O5" s="64" t="s">
        <v>17</v>
      </c>
    </row>
    <row r="6" spans="1:15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7.4799999999999995</v>
      </c>
      <c r="L6" s="33" t="s">
        <v>17</v>
      </c>
      <c r="M6" s="5"/>
      <c r="N6" s="65">
        <v>7.81</v>
      </c>
      <c r="O6" s="66" t="s">
        <v>17</v>
      </c>
    </row>
    <row r="7" spans="1:15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7.21</v>
      </c>
      <c r="L7" s="33" t="s">
        <v>17</v>
      </c>
      <c r="M7" s="5"/>
      <c r="N7" s="65">
        <v>7.71</v>
      </c>
      <c r="O7" s="66" t="s">
        <v>17</v>
      </c>
    </row>
    <row r="8" spans="1:15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7</v>
      </c>
      <c r="L8" s="33" t="s">
        <v>17</v>
      </c>
      <c r="M8" s="5"/>
      <c r="N8" s="65">
        <v>7.6</v>
      </c>
      <c r="O8" s="66" t="s">
        <v>17</v>
      </c>
    </row>
    <row r="9" spans="1:15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10.69</v>
      </c>
      <c r="L9" s="33" t="s">
        <v>17</v>
      </c>
      <c r="M9" s="5"/>
      <c r="N9" s="65">
        <v>11.53</v>
      </c>
      <c r="O9" s="66" t="s">
        <v>17</v>
      </c>
    </row>
    <row r="10" spans="1:15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69" t="s">
        <v>64</v>
      </c>
      <c r="O10" s="66"/>
    </row>
    <row r="11" spans="1:15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13.12</v>
      </c>
      <c r="M11" s="5"/>
      <c r="N11" s="65" t="s">
        <v>17</v>
      </c>
      <c r="O11" s="66">
        <v>13.62</v>
      </c>
    </row>
    <row r="12" spans="1:15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69" t="s">
        <v>64</v>
      </c>
      <c r="O12" s="66"/>
    </row>
    <row r="13" spans="1:15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s">
        <v>76</v>
      </c>
      <c r="L13" s="33" t="s">
        <v>17</v>
      </c>
      <c r="M13" s="5"/>
      <c r="N13" s="65" t="s">
        <v>76</v>
      </c>
      <c r="O13" s="66" t="s">
        <v>17</v>
      </c>
    </row>
    <row r="14" spans="1:15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14.7</v>
      </c>
      <c r="M14" s="5"/>
      <c r="N14" s="65" t="s">
        <v>17</v>
      </c>
      <c r="O14" s="66">
        <v>15.5</v>
      </c>
    </row>
    <row r="15" spans="1:15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>N15-I15</f>
        <v>8.6499999999999986</v>
      </c>
      <c r="L15" s="33" t="s">
        <v>17</v>
      </c>
      <c r="M15" s="5"/>
      <c r="N15" s="65">
        <v>9.0299999999999994</v>
      </c>
      <c r="O15" s="66" t="s">
        <v>17</v>
      </c>
    </row>
    <row r="16" spans="1:15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s">
        <v>76</v>
      </c>
      <c r="L16" s="33" t="s">
        <v>17</v>
      </c>
      <c r="M16" s="5"/>
      <c r="N16" s="65" t="s">
        <v>76</v>
      </c>
      <c r="O16" s="66" t="s">
        <v>17</v>
      </c>
    </row>
    <row r="17" spans="1:15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s">
        <v>17</v>
      </c>
      <c r="L17" s="33">
        <f>O17-I17</f>
        <v>7.33</v>
      </c>
      <c r="M17" s="5"/>
      <c r="N17" s="65" t="s">
        <v>17</v>
      </c>
      <c r="O17" s="66">
        <v>8.51</v>
      </c>
    </row>
    <row r="18" spans="1:15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>N18-I18</f>
        <v>7.7299999999999995</v>
      </c>
      <c r="L18" s="33" t="s">
        <v>17</v>
      </c>
      <c r="M18" s="5"/>
      <c r="N18" s="65">
        <v>8.5299999999999994</v>
      </c>
      <c r="O18" s="66" t="s">
        <v>17</v>
      </c>
    </row>
    <row r="19" spans="1:15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>N19-I19</f>
        <v>6.33</v>
      </c>
      <c r="L19" s="33" t="s">
        <v>17</v>
      </c>
      <c r="M19" s="5"/>
      <c r="N19" s="65">
        <v>7.33</v>
      </c>
      <c r="O19" s="66" t="s">
        <v>17</v>
      </c>
    </row>
    <row r="20" spans="1:15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>N20-I20</f>
        <v>2.87</v>
      </c>
      <c r="L20" s="33" t="s">
        <v>17</v>
      </c>
      <c r="M20" s="5"/>
      <c r="N20" s="65">
        <v>3.65</v>
      </c>
      <c r="O20" s="66" t="s">
        <v>17</v>
      </c>
    </row>
    <row r="21" spans="1:15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 t="s">
        <v>76</v>
      </c>
      <c r="L21" s="33" t="s">
        <v>17</v>
      </c>
      <c r="M21" s="5"/>
      <c r="N21" s="65" t="s">
        <v>76</v>
      </c>
      <c r="O21" s="66" t="s">
        <v>17</v>
      </c>
    </row>
    <row r="22" spans="1:15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 t="s">
        <v>76</v>
      </c>
      <c r="L22" s="33" t="s">
        <v>17</v>
      </c>
      <c r="M22" s="5"/>
      <c r="N22" s="65" t="s">
        <v>76</v>
      </c>
      <c r="O22" s="66" t="s">
        <v>17</v>
      </c>
    </row>
    <row r="23" spans="1:15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s">
        <v>76</v>
      </c>
      <c r="L23" s="33" t="s">
        <v>17</v>
      </c>
      <c r="M23" s="5"/>
      <c r="N23" s="65" t="s">
        <v>76</v>
      </c>
      <c r="O23" s="66" t="s">
        <v>17</v>
      </c>
    </row>
    <row r="24" spans="1:15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 t="s">
        <v>76</v>
      </c>
      <c r="L24" s="33" t="s">
        <v>17</v>
      </c>
      <c r="M24" s="5"/>
      <c r="N24" s="65" t="s">
        <v>76</v>
      </c>
      <c r="O24" s="66" t="s">
        <v>17</v>
      </c>
    </row>
    <row r="25" spans="1:15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>N25-I25</f>
        <v>9.51</v>
      </c>
      <c r="L25" s="33" t="s">
        <v>17</v>
      </c>
      <c r="M25" s="3"/>
      <c r="N25" s="65">
        <v>9.51</v>
      </c>
      <c r="O25" s="66" t="s">
        <v>17</v>
      </c>
    </row>
    <row r="26" spans="1:15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>O26-I26</f>
        <v>18.03</v>
      </c>
      <c r="N26" s="65" t="s">
        <v>17</v>
      </c>
      <c r="O26" s="66">
        <v>18.46</v>
      </c>
    </row>
    <row r="27" spans="1:15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>O27-I27</f>
        <v>25.68</v>
      </c>
      <c r="M27" s="3"/>
      <c r="N27" s="65" t="s">
        <v>17</v>
      </c>
      <c r="O27" s="66">
        <v>26.81</v>
      </c>
    </row>
    <row r="28" spans="1:15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>N28-I28</f>
        <v>5.9899999999999993</v>
      </c>
      <c r="L28" s="33" t="s">
        <v>17</v>
      </c>
      <c r="N28" s="65">
        <v>6.27</v>
      </c>
      <c r="O28" s="70" t="s">
        <v>17</v>
      </c>
    </row>
    <row r="29" spans="1:15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>O29-I29</f>
        <v>13.03</v>
      </c>
      <c r="M29" s="3"/>
      <c r="N29" s="65" t="s">
        <v>17</v>
      </c>
      <c r="O29" s="66">
        <v>13.58</v>
      </c>
    </row>
    <row r="30" spans="1:15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>O30-I30</f>
        <v>13.33</v>
      </c>
      <c r="M30"/>
      <c r="N30" s="65" t="s">
        <v>17</v>
      </c>
      <c r="O30" s="66">
        <v>13.93</v>
      </c>
    </row>
    <row r="31" spans="1:15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>O31-I31</f>
        <v>29.02</v>
      </c>
      <c r="M31" s="3"/>
      <c r="N31" s="65" t="s">
        <v>17</v>
      </c>
      <c r="O31" s="66">
        <v>29.87</v>
      </c>
    </row>
    <row r="32" spans="1:15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9.14</v>
      </c>
      <c r="L32" s="33" t="s">
        <v>17</v>
      </c>
      <c r="M32"/>
      <c r="N32" s="65">
        <v>9.59</v>
      </c>
      <c r="O32" s="66" t="s">
        <v>17</v>
      </c>
    </row>
    <row r="33" spans="1:15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>O33-I33</f>
        <v>16.260000000000002</v>
      </c>
      <c r="M33" s="3"/>
      <c r="N33" s="65" t="s">
        <v>17</v>
      </c>
      <c r="O33" s="66">
        <v>16.71</v>
      </c>
    </row>
    <row r="34" spans="1:15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>O34-I34</f>
        <v>19</v>
      </c>
      <c r="M34" s="3"/>
      <c r="N34" s="65" t="s">
        <v>17</v>
      </c>
      <c r="O34" s="66">
        <v>19.2</v>
      </c>
    </row>
    <row r="35" spans="1:15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6.2</v>
      </c>
      <c r="L35" s="33" t="s">
        <v>17</v>
      </c>
      <c r="N35" s="65">
        <v>6.88</v>
      </c>
      <c r="O35" s="66" t="s">
        <v>17</v>
      </c>
    </row>
    <row r="36" spans="1:15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7.62</v>
      </c>
      <c r="L36" s="33" t="s">
        <v>17</v>
      </c>
      <c r="N36" s="65">
        <v>8</v>
      </c>
      <c r="O36" s="66" t="s">
        <v>17</v>
      </c>
    </row>
    <row r="37" spans="1:15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>O37-I37</f>
        <v>10.31</v>
      </c>
      <c r="M37"/>
      <c r="N37" s="65" t="s">
        <v>17</v>
      </c>
      <c r="O37" s="66">
        <v>10.83</v>
      </c>
    </row>
    <row r="38" spans="1:15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9.14</v>
      </c>
      <c r="M38"/>
      <c r="N38" s="65" t="s">
        <v>17</v>
      </c>
      <c r="O38" s="66">
        <v>9.89</v>
      </c>
    </row>
    <row r="39" spans="1:15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14.190000000000001</v>
      </c>
      <c r="L39" s="33" t="s">
        <v>17</v>
      </c>
      <c r="M39"/>
      <c r="N39" s="65">
        <v>14.71</v>
      </c>
      <c r="O39" s="66" t="s">
        <v>17</v>
      </c>
    </row>
    <row r="40" spans="1:15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 t="s">
        <v>17</v>
      </c>
      <c r="L40" s="33">
        <f>O40-I40</f>
        <v>10.81</v>
      </c>
      <c r="M40"/>
      <c r="N40" s="65" t="s">
        <v>17</v>
      </c>
      <c r="O40" s="66">
        <v>11.41</v>
      </c>
    </row>
    <row r="41" spans="1:15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 t="s">
        <v>17</v>
      </c>
      <c r="L41" s="33">
        <f>O41-I41</f>
        <v>8.32</v>
      </c>
      <c r="M41"/>
      <c r="N41" s="65" t="s">
        <v>17</v>
      </c>
      <c r="O41" s="66">
        <v>8.57</v>
      </c>
    </row>
    <row r="42" spans="1:15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M42"/>
      <c r="N42" s="69" t="s">
        <v>95</v>
      </c>
      <c r="O42" s="66"/>
    </row>
    <row r="43" spans="1:15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8.94</v>
      </c>
      <c r="M43"/>
      <c r="N43" s="65" t="s">
        <v>17</v>
      </c>
      <c r="O43" s="66">
        <v>9.8699999999999992</v>
      </c>
    </row>
    <row r="44" spans="1:15" ht="15" customHeight="1" thickBot="1" x14ac:dyDescent="0.3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18.93</v>
      </c>
      <c r="N44" s="67" t="s">
        <v>17</v>
      </c>
      <c r="O44" s="68">
        <v>19.27</v>
      </c>
    </row>
  </sheetData>
  <mergeCells count="4">
    <mergeCell ref="N3:O3"/>
    <mergeCell ref="K10:L10"/>
    <mergeCell ref="K12:L12"/>
    <mergeCell ref="K42:L42"/>
  </mergeCells>
  <pageMargins left="0.7" right="0.7" top="0.75" bottom="0.75" header="0.3" footer="0.3"/>
  <pageSetup scale="72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4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7.7399999999999993</v>
      </c>
      <c r="L5" s="32" t="s">
        <v>17</v>
      </c>
      <c r="M5" s="5"/>
      <c r="N5" s="63">
        <v>8.19</v>
      </c>
      <c r="O5" s="64" t="s">
        <v>17</v>
      </c>
    </row>
    <row r="6" spans="1:15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7.77</v>
      </c>
      <c r="L6" s="33" t="s">
        <v>17</v>
      </c>
      <c r="M6" s="5"/>
      <c r="N6" s="65">
        <v>8.1</v>
      </c>
      <c r="O6" s="66" t="s">
        <v>17</v>
      </c>
    </row>
    <row r="7" spans="1:15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7.5399999999999991</v>
      </c>
      <c r="L7" s="33" t="s">
        <v>17</v>
      </c>
      <c r="M7" s="5"/>
      <c r="N7" s="65">
        <v>8.0399999999999991</v>
      </c>
      <c r="O7" s="66" t="s">
        <v>17</v>
      </c>
    </row>
    <row r="8" spans="1:15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7.3100000000000005</v>
      </c>
      <c r="L8" s="33" t="s">
        <v>17</v>
      </c>
      <c r="M8" s="5"/>
      <c r="N8" s="65">
        <v>7.91</v>
      </c>
      <c r="O8" s="66" t="s">
        <v>17</v>
      </c>
    </row>
    <row r="9" spans="1:15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10.8</v>
      </c>
      <c r="L9" s="33" t="s">
        <v>17</v>
      </c>
      <c r="M9" s="5"/>
      <c r="N9" s="65">
        <v>11.64</v>
      </c>
      <c r="O9" s="66" t="s">
        <v>17</v>
      </c>
    </row>
    <row r="10" spans="1:15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69" t="s">
        <v>64</v>
      </c>
      <c r="O10" s="66"/>
    </row>
    <row r="11" spans="1:15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14.29</v>
      </c>
      <c r="M11" s="5"/>
      <c r="N11" s="65" t="s">
        <v>17</v>
      </c>
      <c r="O11" s="66">
        <v>14.79</v>
      </c>
    </row>
    <row r="12" spans="1:15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69" t="s">
        <v>64</v>
      </c>
      <c r="O12" s="66"/>
    </row>
    <row r="13" spans="1:15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s">
        <v>76</v>
      </c>
      <c r="L13" s="33" t="s">
        <v>17</v>
      </c>
      <c r="M13" s="5"/>
      <c r="N13" s="65" t="s">
        <v>76</v>
      </c>
      <c r="O13" s="66" t="s">
        <v>17</v>
      </c>
    </row>
    <row r="14" spans="1:15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 t="s">
        <v>17</v>
      </c>
      <c r="M14" s="5"/>
      <c r="N14" s="65">
        <v>10.119999999999999</v>
      </c>
      <c r="O14" s="70" t="s">
        <v>17</v>
      </c>
    </row>
    <row r="15" spans="1:15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ref="K15:K41" si="0">N15-I15</f>
        <v>12.95</v>
      </c>
      <c r="L15" s="33" t="s">
        <v>17</v>
      </c>
      <c r="M15" s="5"/>
      <c r="N15" s="65">
        <v>13.33</v>
      </c>
      <c r="O15" s="66" t="s">
        <v>17</v>
      </c>
    </row>
    <row r="16" spans="1:15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s">
        <v>76</v>
      </c>
      <c r="L16" s="33" t="s">
        <v>17</v>
      </c>
      <c r="M16" s="5"/>
      <c r="N16" s="65" t="s">
        <v>76</v>
      </c>
      <c r="O16" s="66" t="s">
        <v>17</v>
      </c>
    </row>
    <row r="17" spans="1:15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0"/>
        <v>3.6400000000000006</v>
      </c>
      <c r="L17" s="33" t="s">
        <v>17</v>
      </c>
      <c r="M17" s="5"/>
      <c r="N17" s="65">
        <v>4.82</v>
      </c>
      <c r="O17" s="70" t="s">
        <v>17</v>
      </c>
    </row>
    <row r="18" spans="1:15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0"/>
        <v>7.55</v>
      </c>
      <c r="L18" s="33" t="s">
        <v>17</v>
      </c>
      <c r="M18" s="5"/>
      <c r="N18" s="65">
        <v>8.35</v>
      </c>
      <c r="O18" s="66" t="s">
        <v>17</v>
      </c>
    </row>
    <row r="19" spans="1:15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0"/>
        <v>6.9</v>
      </c>
      <c r="L19" s="33" t="s">
        <v>17</v>
      </c>
      <c r="M19" s="5"/>
      <c r="N19" s="65">
        <v>7.9</v>
      </c>
      <c r="O19" s="66" t="s">
        <v>17</v>
      </c>
    </row>
    <row r="20" spans="1:15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0"/>
        <v>2.9799999999999995</v>
      </c>
      <c r="L20" s="33" t="s">
        <v>17</v>
      </c>
      <c r="M20" s="5"/>
      <c r="N20" s="65">
        <v>3.76</v>
      </c>
      <c r="O20" s="66" t="s">
        <v>17</v>
      </c>
    </row>
    <row r="21" spans="1:15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 t="s">
        <v>76</v>
      </c>
      <c r="L21" s="33" t="s">
        <v>17</v>
      </c>
      <c r="M21" s="5"/>
      <c r="N21" s="65" t="s">
        <v>76</v>
      </c>
      <c r="O21" s="66" t="s">
        <v>17</v>
      </c>
    </row>
    <row r="22" spans="1:15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 t="s">
        <v>76</v>
      </c>
      <c r="L22" s="33" t="s">
        <v>17</v>
      </c>
      <c r="M22" s="5"/>
      <c r="N22" s="65" t="s">
        <v>76</v>
      </c>
      <c r="O22" s="66" t="s">
        <v>17</v>
      </c>
    </row>
    <row r="23" spans="1:15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s">
        <v>76</v>
      </c>
      <c r="L23" s="33" t="s">
        <v>17</v>
      </c>
      <c r="M23" s="5"/>
      <c r="N23" s="65" t="s">
        <v>76</v>
      </c>
      <c r="O23" s="66" t="s">
        <v>17</v>
      </c>
    </row>
    <row r="24" spans="1:15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 t="s">
        <v>76</v>
      </c>
      <c r="L24" s="33" t="s">
        <v>17</v>
      </c>
      <c r="M24" s="5"/>
      <c r="N24" s="65" t="s">
        <v>76</v>
      </c>
      <c r="O24" s="66" t="s">
        <v>17</v>
      </c>
    </row>
    <row r="25" spans="1:15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0"/>
        <v>9.68</v>
      </c>
      <c r="L25" s="33" t="s">
        <v>17</v>
      </c>
      <c r="M25" s="3"/>
      <c r="N25" s="65">
        <v>9.68</v>
      </c>
      <c r="O25" s="66" t="s">
        <v>17</v>
      </c>
    </row>
    <row r="26" spans="1:15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>O26-I26</f>
        <v>19.5</v>
      </c>
      <c r="N26" s="65" t="s">
        <v>17</v>
      </c>
      <c r="O26" s="66">
        <v>19.93</v>
      </c>
    </row>
    <row r="27" spans="1:15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>O27-I27</f>
        <v>12.120000000000001</v>
      </c>
      <c r="M27" s="3"/>
      <c r="N27" s="65" t="s">
        <v>17</v>
      </c>
      <c r="O27" s="66">
        <v>13.25</v>
      </c>
    </row>
    <row r="28" spans="1:15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0"/>
        <v>6.13</v>
      </c>
      <c r="L28" s="33" t="s">
        <v>17</v>
      </c>
      <c r="N28" s="65">
        <v>6.41</v>
      </c>
      <c r="O28" s="70" t="s">
        <v>17</v>
      </c>
    </row>
    <row r="29" spans="1:15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0"/>
        <v>9.59</v>
      </c>
      <c r="L29" s="33" t="s">
        <v>17</v>
      </c>
      <c r="M29" s="3"/>
      <c r="N29" s="65">
        <v>10.14</v>
      </c>
      <c r="O29" s="70" t="s">
        <v>17</v>
      </c>
    </row>
    <row r="30" spans="1:15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>O30-I30</f>
        <v>10.1</v>
      </c>
      <c r="M30"/>
      <c r="N30" s="65" t="s">
        <v>17</v>
      </c>
      <c r="O30" s="66">
        <v>10.7</v>
      </c>
    </row>
    <row r="31" spans="1:15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>O31-I31</f>
        <v>29.029999999999998</v>
      </c>
      <c r="M31" s="3"/>
      <c r="N31" s="65" t="s">
        <v>17</v>
      </c>
      <c r="O31" s="66">
        <v>29.88</v>
      </c>
    </row>
    <row r="32" spans="1:15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0"/>
        <v>9.41</v>
      </c>
      <c r="L32" s="33" t="s">
        <v>17</v>
      </c>
      <c r="M32"/>
      <c r="N32" s="65">
        <v>9.86</v>
      </c>
      <c r="O32" s="66" t="s">
        <v>17</v>
      </c>
    </row>
    <row r="33" spans="1:15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>O33-I33</f>
        <v>17.29</v>
      </c>
      <c r="M33" s="3"/>
      <c r="N33" s="65" t="s">
        <v>17</v>
      </c>
      <c r="O33" s="66">
        <v>17.739999999999998</v>
      </c>
    </row>
    <row r="34" spans="1:15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>O34-I34</f>
        <v>21.59</v>
      </c>
      <c r="M34" s="3"/>
      <c r="N34" s="65" t="s">
        <v>17</v>
      </c>
      <c r="O34" s="66">
        <v>21.79</v>
      </c>
    </row>
    <row r="35" spans="1:15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0"/>
        <v>6.46</v>
      </c>
      <c r="L35" s="33" t="s">
        <v>17</v>
      </c>
      <c r="N35" s="65">
        <v>7.14</v>
      </c>
      <c r="O35" s="66" t="s">
        <v>17</v>
      </c>
    </row>
    <row r="36" spans="1:15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0"/>
        <v>8.1199999999999992</v>
      </c>
      <c r="L36" s="33" t="s">
        <v>17</v>
      </c>
      <c r="N36" s="65">
        <v>8.5</v>
      </c>
      <c r="O36" s="66" t="s">
        <v>17</v>
      </c>
    </row>
    <row r="37" spans="1:15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 t="shared" si="0"/>
        <v>8.1300000000000008</v>
      </c>
      <c r="L37" s="33" t="s">
        <v>17</v>
      </c>
      <c r="M37"/>
      <c r="N37" s="65">
        <v>8.65</v>
      </c>
      <c r="O37" s="70" t="s">
        <v>17</v>
      </c>
    </row>
    <row r="38" spans="1:15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9.73</v>
      </c>
      <c r="M38"/>
      <c r="N38" s="65" t="s">
        <v>17</v>
      </c>
      <c r="O38" s="66">
        <v>10.48</v>
      </c>
    </row>
    <row r="39" spans="1:15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0"/>
        <v>14.32</v>
      </c>
      <c r="L39" s="33" t="s">
        <v>17</v>
      </c>
      <c r="M39"/>
      <c r="N39" s="65">
        <v>14.84</v>
      </c>
      <c r="O39" s="66" t="s">
        <v>17</v>
      </c>
    </row>
    <row r="40" spans="1:15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 t="shared" si="0"/>
        <v>9.9500000000000011</v>
      </c>
      <c r="L40" s="33" t="s">
        <v>17</v>
      </c>
      <c r="M40"/>
      <c r="N40" s="65">
        <v>10.55</v>
      </c>
      <c r="O40" s="70" t="s">
        <v>17</v>
      </c>
    </row>
    <row r="41" spans="1:15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0"/>
        <v>5.5</v>
      </c>
      <c r="L41" s="33" t="s">
        <v>17</v>
      </c>
      <c r="M41"/>
      <c r="N41" s="65">
        <v>5.75</v>
      </c>
      <c r="O41" s="70" t="s">
        <v>17</v>
      </c>
    </row>
    <row r="42" spans="1:15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M42"/>
      <c r="N42" s="69" t="s">
        <v>95</v>
      </c>
      <c r="O42" s="66"/>
    </row>
    <row r="43" spans="1:15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>N43-I43</f>
        <v>8.48</v>
      </c>
      <c r="L43" s="33" t="s">
        <v>17</v>
      </c>
      <c r="M43"/>
      <c r="N43" s="65">
        <v>9.41</v>
      </c>
      <c r="O43" s="70" t="s">
        <v>17</v>
      </c>
    </row>
    <row r="44" spans="1:15" ht="15" customHeight="1" thickBot="1" x14ac:dyDescent="0.3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10.620000000000001</v>
      </c>
      <c r="N44" s="67" t="s">
        <v>17</v>
      </c>
      <c r="O44" s="68">
        <v>10.96</v>
      </c>
    </row>
  </sheetData>
  <mergeCells count="4">
    <mergeCell ref="N3:O3"/>
    <mergeCell ref="K10:L10"/>
    <mergeCell ref="K12:L12"/>
    <mergeCell ref="K42:L42"/>
  </mergeCells>
  <pageMargins left="0.7" right="0.7" top="0.75" bottom="0.75" header="0.3" footer="0.3"/>
  <pageSetup scale="72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44"/>
  <sheetViews>
    <sheetView workbookViewId="0">
      <selection activeCell="B13" sqref="B13:P13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s">
        <v>17</v>
      </c>
      <c r="L5" s="32">
        <f>O5-I5</f>
        <v>12.56</v>
      </c>
      <c r="M5" s="5"/>
      <c r="N5" s="76" t="s">
        <v>17</v>
      </c>
      <c r="O5" s="64">
        <v>13.01</v>
      </c>
    </row>
    <row r="6" spans="1:15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7.8699999999999992</v>
      </c>
      <c r="L6" s="33" t="s">
        <v>17</v>
      </c>
      <c r="M6" s="5"/>
      <c r="N6" s="65">
        <v>8.1999999999999993</v>
      </c>
      <c r="O6" s="66" t="s">
        <v>17</v>
      </c>
    </row>
    <row r="7" spans="1:15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 t="s">
        <v>85</v>
      </c>
      <c r="L7" s="33" t="s">
        <v>17</v>
      </c>
      <c r="M7" s="5"/>
      <c r="N7" s="77" t="s">
        <v>17</v>
      </c>
      <c r="O7" s="66" t="s">
        <v>17</v>
      </c>
    </row>
    <row r="8" spans="1:15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7.6</v>
      </c>
      <c r="L8" s="33" t="s">
        <v>17</v>
      </c>
      <c r="M8" s="5"/>
      <c r="N8" s="65">
        <v>8.1999999999999993</v>
      </c>
      <c r="O8" s="66" t="s">
        <v>17</v>
      </c>
    </row>
    <row r="9" spans="1:15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10.91</v>
      </c>
      <c r="L9" s="33" t="s">
        <v>17</v>
      </c>
      <c r="M9" s="5"/>
      <c r="N9" s="65">
        <v>11.75</v>
      </c>
      <c r="O9" s="66" t="s">
        <v>17</v>
      </c>
    </row>
    <row r="10" spans="1:15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69" t="s">
        <v>64</v>
      </c>
      <c r="O10" s="66"/>
    </row>
    <row r="11" spans="1:15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14.05</v>
      </c>
      <c r="M11" s="5"/>
      <c r="N11" s="65" t="s">
        <v>17</v>
      </c>
      <c r="O11" s="66">
        <v>14.55</v>
      </c>
    </row>
    <row r="12" spans="1:15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69" t="s">
        <v>64</v>
      </c>
      <c r="O12" s="66"/>
    </row>
    <row r="13" spans="1:15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s">
        <v>76</v>
      </c>
      <c r="L13" s="33" t="s">
        <v>17</v>
      </c>
      <c r="M13" s="5"/>
      <c r="N13" s="65" t="s">
        <v>76</v>
      </c>
      <c r="O13" s="66" t="s">
        <v>17</v>
      </c>
    </row>
    <row r="14" spans="1:15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ref="K14:K41" si="0">N14-I14</f>
        <v>9.7099999999999991</v>
      </c>
      <c r="L14" s="33" t="s">
        <v>17</v>
      </c>
      <c r="M14" s="5"/>
      <c r="N14" s="65">
        <v>10.51</v>
      </c>
      <c r="O14" s="70" t="s">
        <v>17</v>
      </c>
    </row>
    <row r="15" spans="1:15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0"/>
        <v>10.119999999999999</v>
      </c>
      <c r="L15" s="33" t="s">
        <v>17</v>
      </c>
      <c r="M15" s="5"/>
      <c r="N15" s="65">
        <v>10.5</v>
      </c>
      <c r="O15" s="66" t="s">
        <v>17</v>
      </c>
    </row>
    <row r="16" spans="1:15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s">
        <v>76</v>
      </c>
      <c r="L16" s="33" t="s">
        <v>17</v>
      </c>
      <c r="M16" s="5"/>
      <c r="N16" s="65" t="s">
        <v>76</v>
      </c>
      <c r="O16" s="66" t="s">
        <v>17</v>
      </c>
    </row>
    <row r="17" spans="1:15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0"/>
        <v>3.8100000000000005</v>
      </c>
      <c r="L17" s="33" t="s">
        <v>17</v>
      </c>
      <c r="M17" s="5"/>
      <c r="N17" s="65">
        <v>4.99</v>
      </c>
      <c r="O17" s="70" t="s">
        <v>17</v>
      </c>
    </row>
    <row r="18" spans="1:15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0"/>
        <v>8.1399999999999988</v>
      </c>
      <c r="L18" s="33" t="s">
        <v>17</v>
      </c>
      <c r="M18" s="5"/>
      <c r="N18" s="65">
        <v>8.94</v>
      </c>
      <c r="O18" s="66" t="s">
        <v>17</v>
      </c>
    </row>
    <row r="19" spans="1:15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0"/>
        <v>7</v>
      </c>
      <c r="L19" s="33" t="s">
        <v>17</v>
      </c>
      <c r="M19" s="5"/>
      <c r="N19" s="65">
        <v>8</v>
      </c>
      <c r="O19" s="66" t="s">
        <v>17</v>
      </c>
    </row>
    <row r="20" spans="1:15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0"/>
        <v>3.0199999999999996</v>
      </c>
      <c r="L20" s="33" t="s">
        <v>17</v>
      </c>
      <c r="M20" s="5"/>
      <c r="N20" s="65">
        <v>3.8</v>
      </c>
      <c r="O20" s="66" t="s">
        <v>17</v>
      </c>
    </row>
    <row r="21" spans="1:15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 t="s">
        <v>76</v>
      </c>
      <c r="L21" s="33" t="s">
        <v>17</v>
      </c>
      <c r="M21" s="5"/>
      <c r="N21" s="65" t="s">
        <v>76</v>
      </c>
      <c r="O21" s="66" t="s">
        <v>17</v>
      </c>
    </row>
    <row r="22" spans="1:15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 t="s">
        <v>76</v>
      </c>
      <c r="L22" s="33" t="s">
        <v>17</v>
      </c>
      <c r="M22" s="5"/>
      <c r="N22" s="65" t="s">
        <v>76</v>
      </c>
      <c r="O22" s="66" t="s">
        <v>17</v>
      </c>
    </row>
    <row r="23" spans="1:15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s">
        <v>76</v>
      </c>
      <c r="L23" s="33" t="s">
        <v>17</v>
      </c>
      <c r="M23" s="5"/>
      <c r="N23" s="65" t="s">
        <v>76</v>
      </c>
      <c r="O23" s="66" t="s">
        <v>17</v>
      </c>
    </row>
    <row r="24" spans="1:15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 t="s">
        <v>76</v>
      </c>
      <c r="L24" s="33" t="s">
        <v>17</v>
      </c>
      <c r="M24" s="5"/>
      <c r="N24" s="65" t="s">
        <v>76</v>
      </c>
      <c r="O24" s="66" t="s">
        <v>17</v>
      </c>
    </row>
    <row r="25" spans="1:15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0"/>
        <v>9.5500000000000007</v>
      </c>
      <c r="L25" s="33" t="s">
        <v>17</v>
      </c>
      <c r="M25" s="3"/>
      <c r="N25" s="65">
        <v>9.5500000000000007</v>
      </c>
      <c r="O25" s="66" t="s">
        <v>17</v>
      </c>
    </row>
    <row r="26" spans="1:15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0"/>
        <v>12.68</v>
      </c>
      <c r="L26" s="33" t="s">
        <v>17</v>
      </c>
      <c r="N26" s="65">
        <v>13.11</v>
      </c>
      <c r="O26" s="70" t="s">
        <v>17</v>
      </c>
    </row>
    <row r="27" spans="1:15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>O27-I27</f>
        <v>12.11</v>
      </c>
      <c r="M27" s="3"/>
      <c r="N27" s="65" t="s">
        <v>17</v>
      </c>
      <c r="O27" s="66">
        <v>13.24</v>
      </c>
    </row>
    <row r="28" spans="1:15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0"/>
        <v>5.91</v>
      </c>
      <c r="L28" s="33" t="s">
        <v>17</v>
      </c>
      <c r="N28" s="65">
        <v>6.19</v>
      </c>
      <c r="O28" s="70" t="s">
        <v>17</v>
      </c>
    </row>
    <row r="29" spans="1:15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0"/>
        <v>9.7199999999999989</v>
      </c>
      <c r="L29" s="33" t="s">
        <v>17</v>
      </c>
      <c r="M29" s="3"/>
      <c r="N29" s="65">
        <v>10.27</v>
      </c>
      <c r="O29" s="70" t="s">
        <v>17</v>
      </c>
    </row>
    <row r="30" spans="1:15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>O30-I30</f>
        <v>14.34</v>
      </c>
      <c r="M30"/>
      <c r="N30" s="65" t="s">
        <v>17</v>
      </c>
      <c r="O30" s="66">
        <v>14.94</v>
      </c>
    </row>
    <row r="31" spans="1:15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>O31-I31</f>
        <v>14.22</v>
      </c>
      <c r="M31" s="3"/>
      <c r="N31" s="65" t="s">
        <v>17</v>
      </c>
      <c r="O31" s="66">
        <v>15.07</v>
      </c>
    </row>
    <row r="32" spans="1:15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0"/>
        <v>9.32</v>
      </c>
      <c r="L32" s="33" t="s">
        <v>17</v>
      </c>
      <c r="M32"/>
      <c r="N32" s="65">
        <v>9.77</v>
      </c>
      <c r="O32" s="66" t="s">
        <v>17</v>
      </c>
    </row>
    <row r="33" spans="1:15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>O33-I33</f>
        <v>17.25</v>
      </c>
      <c r="M33" s="3"/>
      <c r="N33" s="65" t="s">
        <v>17</v>
      </c>
      <c r="O33" s="66">
        <v>17.7</v>
      </c>
    </row>
    <row r="34" spans="1:15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>O34-I34</f>
        <v>17.8</v>
      </c>
      <c r="M34" s="3"/>
      <c r="N34" s="65" t="s">
        <v>17</v>
      </c>
      <c r="O34" s="66">
        <v>18</v>
      </c>
    </row>
    <row r="35" spans="1:15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0"/>
        <v>6.63</v>
      </c>
      <c r="L35" s="33" t="s">
        <v>17</v>
      </c>
      <c r="N35" s="65">
        <v>7.31</v>
      </c>
      <c r="O35" s="66" t="s">
        <v>17</v>
      </c>
    </row>
    <row r="36" spans="1:15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 t="s">
        <v>17</v>
      </c>
      <c r="L36" s="33">
        <f>O36-I36</f>
        <v>13.18</v>
      </c>
      <c r="N36" s="77" t="s">
        <v>17</v>
      </c>
      <c r="O36" s="66">
        <v>13.56</v>
      </c>
    </row>
    <row r="37" spans="1:15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>O37-I37</f>
        <v>9.48</v>
      </c>
      <c r="M37"/>
      <c r="N37" s="65" t="s">
        <v>17</v>
      </c>
      <c r="O37" s="66">
        <v>10</v>
      </c>
    </row>
    <row r="38" spans="1:15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10.55</v>
      </c>
      <c r="M38"/>
      <c r="N38" s="65" t="s">
        <v>17</v>
      </c>
      <c r="O38" s="66">
        <v>11.3</v>
      </c>
    </row>
    <row r="39" spans="1:15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0"/>
        <v>14.18</v>
      </c>
      <c r="L39" s="33" t="s">
        <v>17</v>
      </c>
      <c r="M39"/>
      <c r="N39" s="65">
        <v>14.7</v>
      </c>
      <c r="O39" s="66" t="s">
        <v>17</v>
      </c>
    </row>
    <row r="40" spans="1:15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 t="shared" si="0"/>
        <v>8.3800000000000008</v>
      </c>
      <c r="L40" s="33" t="s">
        <v>17</v>
      </c>
      <c r="M40"/>
      <c r="N40" s="65">
        <v>8.98</v>
      </c>
      <c r="O40" s="70" t="s">
        <v>17</v>
      </c>
    </row>
    <row r="41" spans="1:15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0"/>
        <v>5.05</v>
      </c>
      <c r="L41" s="33" t="s">
        <v>17</v>
      </c>
      <c r="M41"/>
      <c r="N41" s="65">
        <v>5.3</v>
      </c>
      <c r="O41" s="70" t="s">
        <v>17</v>
      </c>
    </row>
    <row r="42" spans="1:15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M42"/>
      <c r="N42" s="69" t="s">
        <v>95</v>
      </c>
      <c r="O42" s="66"/>
    </row>
    <row r="43" spans="1:15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33">
        <f>O43-I43</f>
        <v>15.27</v>
      </c>
      <c r="M43"/>
      <c r="N43" s="65" t="s">
        <v>17</v>
      </c>
      <c r="O43" s="66">
        <v>16.2</v>
      </c>
    </row>
    <row r="44" spans="1:15" ht="15" customHeight="1" thickBot="1" x14ac:dyDescent="0.3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18.830000000000002</v>
      </c>
      <c r="N44" s="67" t="s">
        <v>17</v>
      </c>
      <c r="O44" s="68">
        <v>19.170000000000002</v>
      </c>
    </row>
  </sheetData>
  <mergeCells count="4">
    <mergeCell ref="N3:O3"/>
    <mergeCell ref="K10:L10"/>
    <mergeCell ref="K12:L12"/>
    <mergeCell ref="K42:L42"/>
  </mergeCells>
  <pageMargins left="0.7" right="0.7" top="0.75" bottom="0.75" header="0.3" footer="0.3"/>
  <pageSetup scale="72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44"/>
  <sheetViews>
    <sheetView topLeftCell="A10" workbookViewId="0">
      <selection activeCell="K24" sqref="B22:K24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3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3" ht="20" x14ac:dyDescent="0.4">
      <c r="A2" s="2" t="s">
        <v>128</v>
      </c>
      <c r="B2" s="1"/>
      <c r="C2" s="1"/>
      <c r="D2" s="1"/>
      <c r="E2" s="1"/>
      <c r="F2" s="1"/>
      <c r="G2" s="1"/>
      <c r="H2" s="1"/>
      <c r="I2" s="1"/>
      <c r="J2" s="1"/>
    </row>
    <row r="3" spans="1:13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</row>
    <row r="4" spans="1:13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</row>
    <row r="5" spans="1:13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/>
      <c r="L5" s="32">
        <v>8.6</v>
      </c>
      <c r="M5" s="5"/>
    </row>
    <row r="6" spans="1:13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v>5.31</v>
      </c>
      <c r="L6" s="33"/>
      <c r="M6" s="5"/>
    </row>
    <row r="7" spans="1:13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v>6.45</v>
      </c>
      <c r="L7" s="33"/>
      <c r="M7" s="5"/>
    </row>
    <row r="8" spans="1:13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v>6.02</v>
      </c>
      <c r="L8" s="33"/>
      <c r="M8" s="5"/>
    </row>
    <row r="9" spans="1:13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v>11</v>
      </c>
      <c r="L9" s="33"/>
      <c r="M9" s="5"/>
    </row>
    <row r="10" spans="1:13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31" t="s">
        <v>64</v>
      </c>
      <c r="L10" s="33"/>
      <c r="M10" s="5"/>
    </row>
    <row r="11" spans="1:13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/>
      <c r="L11" s="33">
        <v>8.92</v>
      </c>
      <c r="M11" s="5"/>
    </row>
    <row r="12" spans="1:13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31" t="s">
        <v>64</v>
      </c>
      <c r="L12" s="33"/>
      <c r="M12" s="5"/>
    </row>
    <row r="13" spans="1:13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v>4.16</v>
      </c>
      <c r="L13" s="33"/>
      <c r="M13" s="5"/>
    </row>
    <row r="14" spans="1:13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/>
      <c r="L14" s="33">
        <v>9.07</v>
      </c>
      <c r="M14" s="5"/>
    </row>
    <row r="15" spans="1:13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/>
      <c r="L15" s="33">
        <v>8.0399999999999991</v>
      </c>
      <c r="M15" s="5"/>
    </row>
    <row r="16" spans="1:13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v>8.31</v>
      </c>
      <c r="L16" s="33"/>
      <c r="M16" s="5"/>
    </row>
    <row r="17" spans="1:13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v>3.04</v>
      </c>
      <c r="L17" s="33"/>
      <c r="M17" s="5"/>
    </row>
    <row r="18" spans="1:13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v>6.01</v>
      </c>
      <c r="L18" s="33"/>
      <c r="M18" s="5"/>
    </row>
    <row r="19" spans="1:13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v>7.01</v>
      </c>
      <c r="L19" s="33"/>
      <c r="M19" s="5"/>
    </row>
    <row r="20" spans="1:13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v>2.36</v>
      </c>
      <c r="L20" s="33"/>
      <c r="M20" s="5"/>
    </row>
    <row r="21" spans="1:13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v>6.75</v>
      </c>
      <c r="L21" s="33"/>
      <c r="M21" s="5"/>
    </row>
    <row r="22" spans="1:13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 t="s">
        <v>76</v>
      </c>
      <c r="L22" s="33"/>
      <c r="M22" s="5"/>
    </row>
    <row r="23" spans="1:13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s">
        <v>76</v>
      </c>
      <c r="L23" s="33"/>
      <c r="M23" s="5"/>
    </row>
    <row r="24" spans="1:13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 t="s">
        <v>76</v>
      </c>
      <c r="L24" s="33"/>
      <c r="M24" s="5"/>
    </row>
    <row r="25" spans="1:13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v>7.88</v>
      </c>
      <c r="L25" s="33"/>
      <c r="M25" s="3"/>
    </row>
    <row r="26" spans="1:13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/>
      <c r="L26" s="33">
        <v>12.01</v>
      </c>
    </row>
    <row r="27" spans="1:13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v>9.5299999999999994</v>
      </c>
      <c r="L27" s="33"/>
      <c r="M27" s="3"/>
    </row>
    <row r="28" spans="1:13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v>4.6500000000000004</v>
      </c>
      <c r="L28" s="33"/>
    </row>
    <row r="29" spans="1:13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v>7.35</v>
      </c>
      <c r="L29" s="33"/>
      <c r="M29" s="3"/>
    </row>
    <row r="30" spans="1:13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/>
      <c r="L30" s="33">
        <v>11.96</v>
      </c>
      <c r="M30"/>
    </row>
    <row r="31" spans="1:13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/>
      <c r="L31" s="33">
        <v>13.54</v>
      </c>
      <c r="M31" s="3"/>
    </row>
    <row r="32" spans="1:13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v>7.77</v>
      </c>
      <c r="L32" s="33"/>
      <c r="M32"/>
    </row>
    <row r="33" spans="1:13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v>8.0500000000000007</v>
      </c>
      <c r="L33" s="33"/>
      <c r="M33" s="3"/>
    </row>
    <row r="34" spans="1:13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v>7.25</v>
      </c>
      <c r="L34" s="33"/>
      <c r="M34" s="3"/>
    </row>
    <row r="35" spans="1:13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v>5.83</v>
      </c>
      <c r="L35" s="33"/>
    </row>
    <row r="36" spans="1:13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/>
      <c r="L36" s="33">
        <v>13.01</v>
      </c>
    </row>
    <row r="37" spans="1:13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/>
      <c r="L37" s="33">
        <v>7.83</v>
      </c>
      <c r="M37"/>
    </row>
    <row r="38" spans="1:13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/>
      <c r="L38" s="33">
        <v>7.72</v>
      </c>
      <c r="M38"/>
    </row>
    <row r="39" spans="1:13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v>11.52</v>
      </c>
      <c r="L39" s="33"/>
      <c r="M39"/>
    </row>
    <row r="40" spans="1:13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v>6.26</v>
      </c>
      <c r="L40" s="33"/>
      <c r="M40"/>
    </row>
    <row r="41" spans="1:13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v>2.44</v>
      </c>
      <c r="L41" s="33"/>
      <c r="M41"/>
    </row>
    <row r="42" spans="1:13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31" t="s">
        <v>95</v>
      </c>
      <c r="L42" s="33"/>
      <c r="M42"/>
    </row>
    <row r="43" spans="1:13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/>
      <c r="L43" s="33">
        <v>11.83</v>
      </c>
      <c r="M43"/>
    </row>
    <row r="44" spans="1:13" ht="15" customHeight="1" thickBot="1" x14ac:dyDescent="0.3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/>
      <c r="L44" s="35">
        <v>19.38</v>
      </c>
    </row>
  </sheetData>
  <pageMargins left="0.7" right="0.7" top="0.75" bottom="0.75" header="0.3" footer="0.3"/>
  <pageSetup scale="72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44"/>
  <sheetViews>
    <sheetView workbookViewId="0">
      <selection activeCell="B12" sqref="B12:L13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3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3" ht="20" x14ac:dyDescent="0.4">
      <c r="A2" s="2" t="s">
        <v>131</v>
      </c>
      <c r="B2" s="1"/>
      <c r="C2" s="1"/>
      <c r="D2" s="1"/>
      <c r="E2" s="1"/>
      <c r="F2" s="1"/>
      <c r="G2" s="1"/>
      <c r="H2" s="1"/>
      <c r="I2" s="1"/>
      <c r="J2" s="1"/>
    </row>
    <row r="3" spans="1:13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</row>
    <row r="4" spans="1:13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</row>
    <row r="5" spans="1:13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13"/>
      <c r="L5" s="95">
        <v>7.54</v>
      </c>
      <c r="M5" s="5"/>
    </row>
    <row r="6" spans="1:13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16">
        <v>3.64</v>
      </c>
      <c r="L6" s="70"/>
      <c r="M6" s="5"/>
    </row>
    <row r="7" spans="1:13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16">
        <v>5.03</v>
      </c>
      <c r="L7" s="70"/>
      <c r="M7" s="5"/>
    </row>
    <row r="8" spans="1:13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16">
        <v>5.01</v>
      </c>
      <c r="L8" s="70"/>
      <c r="M8" s="5"/>
    </row>
    <row r="9" spans="1:13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16">
        <v>10.15</v>
      </c>
      <c r="L9" s="70"/>
      <c r="M9" s="5"/>
    </row>
    <row r="10" spans="1:13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16" t="s">
        <v>64</v>
      </c>
      <c r="L10" s="70"/>
      <c r="M10" s="5"/>
    </row>
    <row r="11" spans="1:13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16"/>
      <c r="L11" s="70">
        <v>6.24</v>
      </c>
      <c r="M11" s="5"/>
    </row>
    <row r="12" spans="1:13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16" t="s">
        <v>64</v>
      </c>
      <c r="L12" s="70"/>
      <c r="M12" s="5"/>
    </row>
    <row r="13" spans="1:13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16">
        <v>3.91</v>
      </c>
      <c r="L13" s="70"/>
      <c r="M13" s="5"/>
    </row>
    <row r="14" spans="1:13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16"/>
      <c r="L14" s="70">
        <v>11.52</v>
      </c>
      <c r="M14" s="5"/>
    </row>
    <row r="15" spans="1:13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16">
        <v>6.22</v>
      </c>
      <c r="L15" s="70"/>
      <c r="M15" s="5"/>
    </row>
    <row r="16" spans="1:13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16">
        <v>6.76</v>
      </c>
      <c r="L16" s="70"/>
      <c r="M16" s="5"/>
    </row>
    <row r="17" spans="1:13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16"/>
      <c r="L17" s="70">
        <v>5.73</v>
      </c>
      <c r="M17" s="5"/>
    </row>
    <row r="18" spans="1:13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16">
        <v>5.36</v>
      </c>
      <c r="L18" s="70"/>
      <c r="M18" s="5"/>
    </row>
    <row r="19" spans="1:13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16">
        <v>6.15</v>
      </c>
      <c r="L19" s="70"/>
      <c r="M19" s="5"/>
    </row>
    <row r="20" spans="1:13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16">
        <v>1.78</v>
      </c>
      <c r="L20" s="70"/>
      <c r="M20" s="5"/>
    </row>
    <row r="21" spans="1:13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16">
        <v>6</v>
      </c>
      <c r="L21" s="70"/>
      <c r="M21" s="5"/>
    </row>
    <row r="22" spans="1:13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16">
        <v>3.87</v>
      </c>
      <c r="L22" s="70"/>
      <c r="M22" s="5"/>
    </row>
    <row r="23" spans="1:13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16">
        <v>6.88</v>
      </c>
      <c r="L23" s="70"/>
      <c r="M23" s="5"/>
    </row>
    <row r="24" spans="1:13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16">
        <v>6.42</v>
      </c>
      <c r="L24" s="70"/>
      <c r="M24" s="5"/>
    </row>
    <row r="25" spans="1:13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16">
        <v>6.49</v>
      </c>
      <c r="L25" s="70"/>
      <c r="M25" s="3"/>
    </row>
    <row r="26" spans="1:13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16"/>
      <c r="L26" s="70">
        <v>8.82</v>
      </c>
    </row>
    <row r="27" spans="1:13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16"/>
      <c r="L27" s="70">
        <v>10.29</v>
      </c>
      <c r="M27" s="3"/>
    </row>
    <row r="28" spans="1:13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16">
        <v>4.29</v>
      </c>
      <c r="L28" s="70"/>
    </row>
    <row r="29" spans="1:13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16">
        <v>4.9400000000000004</v>
      </c>
      <c r="L29" s="70"/>
      <c r="M29" s="3"/>
    </row>
    <row r="30" spans="1:13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16">
        <v>4.33</v>
      </c>
      <c r="L30" s="70"/>
      <c r="M30"/>
    </row>
    <row r="31" spans="1:13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16">
        <v>12.72</v>
      </c>
      <c r="L31" s="70"/>
      <c r="M31" s="3"/>
    </row>
    <row r="32" spans="1:13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16">
        <v>5.61</v>
      </c>
      <c r="L32" s="70"/>
      <c r="M32"/>
    </row>
    <row r="33" spans="1:13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16">
        <v>5.39</v>
      </c>
      <c r="L33" s="70"/>
      <c r="M33" s="3"/>
    </row>
    <row r="34" spans="1:13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16">
        <v>5.9</v>
      </c>
      <c r="L34" s="70"/>
      <c r="M34" s="3"/>
    </row>
    <row r="35" spans="1:13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16">
        <v>5.55</v>
      </c>
      <c r="L35" s="70"/>
    </row>
    <row r="36" spans="1:13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16"/>
      <c r="L36" s="70">
        <v>10.52</v>
      </c>
    </row>
    <row r="37" spans="1:13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16"/>
      <c r="L37" s="70">
        <v>6.97</v>
      </c>
      <c r="M37"/>
    </row>
    <row r="38" spans="1:13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16">
        <v>6.72</v>
      </c>
      <c r="L38" s="70"/>
      <c r="M38"/>
    </row>
    <row r="39" spans="1:13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16">
        <v>9.32</v>
      </c>
      <c r="L39" s="70"/>
      <c r="M39"/>
    </row>
    <row r="40" spans="1:13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16">
        <v>5.17</v>
      </c>
      <c r="L40" s="70"/>
      <c r="M40"/>
    </row>
    <row r="41" spans="1:13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16">
        <v>1.67</v>
      </c>
      <c r="L41" s="70"/>
      <c r="M41"/>
    </row>
    <row r="42" spans="1:13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16" t="s">
        <v>130</v>
      </c>
      <c r="L42" s="70"/>
      <c r="M42"/>
    </row>
    <row r="43" spans="1:13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16"/>
      <c r="L43" s="70">
        <v>5.5</v>
      </c>
      <c r="M43"/>
    </row>
    <row r="44" spans="1:13" ht="15" customHeight="1" thickBot="1" x14ac:dyDescent="0.3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17"/>
      <c r="L44" s="96">
        <v>19.28</v>
      </c>
    </row>
  </sheetData>
  <pageMargins left="0.7" right="0.7" top="0.75" bottom="0.75" header="0.3" footer="0.3"/>
  <pageSetup scale="72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4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3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3" ht="20" x14ac:dyDescent="0.4">
      <c r="A2" s="2" t="s">
        <v>132</v>
      </c>
      <c r="B2" s="1"/>
      <c r="C2" s="1"/>
      <c r="D2" s="1"/>
      <c r="E2" s="1"/>
      <c r="F2" s="1"/>
      <c r="G2" s="1"/>
      <c r="H2" s="1"/>
      <c r="I2" s="1"/>
      <c r="J2" s="1"/>
    </row>
    <row r="3" spans="1:13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</row>
    <row r="4" spans="1:13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</row>
    <row r="5" spans="1:13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13">
        <v>3.36</v>
      </c>
      <c r="L5" s="95"/>
      <c r="M5" s="5"/>
    </row>
    <row r="6" spans="1:13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16">
        <v>3.37</v>
      </c>
      <c r="L6" s="70"/>
      <c r="M6" s="5"/>
    </row>
    <row r="7" spans="1:13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16">
        <v>4.16</v>
      </c>
      <c r="L7" s="70"/>
      <c r="M7" s="5"/>
    </row>
    <row r="8" spans="1:13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16">
        <v>4.37</v>
      </c>
      <c r="L8" s="70"/>
      <c r="M8" s="5"/>
    </row>
    <row r="9" spans="1:13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16">
        <v>9.8800000000000008</v>
      </c>
      <c r="L9" s="70"/>
      <c r="M9" s="5"/>
    </row>
    <row r="10" spans="1:13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16" t="s">
        <v>64</v>
      </c>
      <c r="L10" s="70"/>
      <c r="M10" s="5"/>
    </row>
    <row r="11" spans="1:13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16"/>
      <c r="L11" s="70">
        <v>5.61</v>
      </c>
      <c r="M11" s="5"/>
    </row>
    <row r="12" spans="1:13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16" t="s">
        <v>64</v>
      </c>
      <c r="L12" s="70"/>
      <c r="M12" s="5"/>
    </row>
    <row r="13" spans="1:13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16">
        <v>4.01</v>
      </c>
      <c r="L13" s="70"/>
      <c r="M13" s="5"/>
    </row>
    <row r="14" spans="1:13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16"/>
      <c r="L14" s="70">
        <v>7.23</v>
      </c>
      <c r="M14" s="5"/>
    </row>
    <row r="15" spans="1:13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16">
        <v>4.1399999999999997</v>
      </c>
      <c r="L15" s="70"/>
      <c r="M15" s="5"/>
    </row>
    <row r="16" spans="1:13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16">
        <v>5.4</v>
      </c>
      <c r="L16" s="70"/>
      <c r="M16" s="5"/>
    </row>
    <row r="17" spans="1:13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16"/>
      <c r="L17" s="70">
        <v>6.38</v>
      </c>
      <c r="M17" s="5"/>
    </row>
    <row r="18" spans="1:13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16">
        <v>5.8</v>
      </c>
      <c r="L18" s="70"/>
      <c r="M18" s="5"/>
    </row>
    <row r="19" spans="1:13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16">
        <v>5.89</v>
      </c>
      <c r="L19" s="70"/>
      <c r="M19" s="5"/>
    </row>
    <row r="20" spans="1:13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16">
        <v>2.21</v>
      </c>
      <c r="L20" s="70"/>
      <c r="M20" s="5"/>
    </row>
    <row r="21" spans="1:13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16">
        <v>5.93</v>
      </c>
      <c r="L21" s="70"/>
      <c r="M21" s="5"/>
    </row>
    <row r="22" spans="1:13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16">
        <v>3.96</v>
      </c>
      <c r="L22" s="70"/>
      <c r="M22" s="5"/>
    </row>
    <row r="23" spans="1:13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16">
        <v>5.57</v>
      </c>
      <c r="L23" s="70"/>
      <c r="M23" s="5"/>
    </row>
    <row r="24" spans="1:13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16">
        <v>5.66</v>
      </c>
      <c r="L24" s="70"/>
      <c r="M24" s="5"/>
    </row>
    <row r="25" spans="1:13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16">
        <v>5.83</v>
      </c>
      <c r="L25" s="70"/>
      <c r="M25" s="3"/>
    </row>
    <row r="26" spans="1:13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16"/>
      <c r="L26" s="70">
        <v>9.99</v>
      </c>
    </row>
    <row r="27" spans="1:13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16">
        <v>7.38</v>
      </c>
      <c r="L27" s="70"/>
      <c r="M27" s="3"/>
    </row>
    <row r="28" spans="1:13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16">
        <v>4.2</v>
      </c>
      <c r="L28" s="70"/>
    </row>
    <row r="29" spans="1:13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16">
        <v>4.6900000000000004</v>
      </c>
      <c r="L29" s="70"/>
      <c r="M29" s="3"/>
    </row>
    <row r="30" spans="1:13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16">
        <v>4.29</v>
      </c>
      <c r="L30" s="70"/>
      <c r="M30"/>
    </row>
    <row r="31" spans="1:13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16"/>
      <c r="L31" s="70">
        <v>12.53</v>
      </c>
      <c r="M31" s="3"/>
    </row>
    <row r="32" spans="1:13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16">
        <v>4.74</v>
      </c>
      <c r="L32" s="70"/>
      <c r="M32"/>
    </row>
    <row r="33" spans="1:13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16">
        <v>4.68</v>
      </c>
      <c r="L33" s="70"/>
      <c r="M33" s="3"/>
    </row>
    <row r="34" spans="1:13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16">
        <v>5.0599999999999996</v>
      </c>
      <c r="L34" s="70"/>
      <c r="M34" s="3"/>
    </row>
    <row r="35" spans="1:13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16">
        <v>5.72</v>
      </c>
      <c r="L35" s="70"/>
    </row>
    <row r="36" spans="1:13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16"/>
      <c r="L36" s="70">
        <v>11.4</v>
      </c>
    </row>
    <row r="37" spans="1:13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16">
        <v>6.7</v>
      </c>
      <c r="L37" s="70"/>
      <c r="M37"/>
    </row>
    <row r="38" spans="1:13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16"/>
      <c r="L38" s="70">
        <v>7.75</v>
      </c>
      <c r="M38"/>
    </row>
    <row r="39" spans="1:13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16">
        <v>7.37</v>
      </c>
      <c r="L39" s="70"/>
      <c r="M39"/>
    </row>
    <row r="40" spans="1:13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16">
        <v>4.97</v>
      </c>
      <c r="L40" s="70"/>
      <c r="M40"/>
    </row>
    <row r="41" spans="1:13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16">
        <v>1.69</v>
      </c>
      <c r="L41" s="70"/>
      <c r="M41"/>
    </row>
    <row r="42" spans="1:13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16" t="s">
        <v>95</v>
      </c>
      <c r="L42" s="70"/>
      <c r="M42"/>
    </row>
    <row r="43" spans="1:13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16"/>
      <c r="L43" s="70">
        <v>8.76</v>
      </c>
      <c r="M43"/>
    </row>
    <row r="44" spans="1:13" ht="15" customHeight="1" thickBot="1" x14ac:dyDescent="0.3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17"/>
      <c r="L44" s="96">
        <v>19.57</v>
      </c>
    </row>
  </sheetData>
  <pageMargins left="0.7" right="0.7" top="0.75" bottom="0.75" header="0.3" footer="0.3"/>
  <pageSetup scale="72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R4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8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8" ht="20" x14ac:dyDescent="0.4">
      <c r="A2" s="2" t="s">
        <v>137</v>
      </c>
      <c r="B2" s="1"/>
      <c r="C2" s="1"/>
      <c r="D2" s="1"/>
      <c r="E2" s="1"/>
      <c r="F2" s="1"/>
      <c r="G2" s="1"/>
      <c r="H2" s="1"/>
      <c r="I2" s="1"/>
      <c r="J2" s="1"/>
    </row>
    <row r="3" spans="1:18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8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  <c r="Q4" s="4" t="s">
        <v>135</v>
      </c>
      <c r="R4" s="4" t="s">
        <v>136</v>
      </c>
    </row>
    <row r="5" spans="1:18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5.35</v>
      </c>
      <c r="L5" s="32" t="s">
        <v>17</v>
      </c>
      <c r="M5" s="5"/>
      <c r="N5" s="63">
        <v>5.8</v>
      </c>
      <c r="O5" s="64"/>
      <c r="Q5" s="4">
        <v>5.8</v>
      </c>
    </row>
    <row r="6" spans="1:18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4.8600000000000003</v>
      </c>
      <c r="L6" s="33" t="s">
        <v>17</v>
      </c>
      <c r="M6" s="5"/>
      <c r="N6" s="65">
        <v>5.19</v>
      </c>
      <c r="O6" s="66"/>
      <c r="Q6" s="4">
        <v>5.19</v>
      </c>
    </row>
    <row r="7" spans="1:18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3.99</v>
      </c>
      <c r="L7" s="33" t="s">
        <v>17</v>
      </c>
      <c r="M7" s="5"/>
      <c r="N7" s="65">
        <v>4.49</v>
      </c>
      <c r="O7" s="66"/>
      <c r="Q7" s="4">
        <v>4.49</v>
      </c>
    </row>
    <row r="8" spans="1:18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4.53</v>
      </c>
      <c r="L8" s="33" t="s">
        <v>17</v>
      </c>
      <c r="M8" s="5"/>
      <c r="N8" s="65">
        <v>5.13</v>
      </c>
      <c r="O8" s="66"/>
      <c r="Q8" s="4">
        <v>5.13</v>
      </c>
    </row>
    <row r="9" spans="1:18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9.41</v>
      </c>
      <c r="L9" s="33" t="s">
        <v>17</v>
      </c>
      <c r="M9" s="5"/>
      <c r="N9" s="65">
        <v>10.25</v>
      </c>
      <c r="O9" s="66"/>
      <c r="Q9">
        <v>10.25</v>
      </c>
    </row>
    <row r="10" spans="1:18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 t="s">
        <v>17</v>
      </c>
      <c r="J10" s="7">
        <v>18</v>
      </c>
      <c r="K10" s="218" t="s">
        <v>72</v>
      </c>
      <c r="L10" s="219"/>
      <c r="M10" s="5"/>
      <c r="N10" s="69" t="s">
        <v>64</v>
      </c>
      <c r="O10" s="66"/>
      <c r="Q10" s="4" t="s">
        <v>64</v>
      </c>
    </row>
    <row r="11" spans="1:18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7.77</v>
      </c>
      <c r="M11" s="5"/>
      <c r="N11" s="65"/>
      <c r="O11" s="66">
        <v>8.27</v>
      </c>
      <c r="R11" s="4">
        <v>8.27</v>
      </c>
    </row>
    <row r="12" spans="1:18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69" t="s">
        <v>64</v>
      </c>
      <c r="O12" s="66"/>
      <c r="Q12" s="4" t="s">
        <v>64</v>
      </c>
    </row>
    <row r="13" spans="1:18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>N13-I13</f>
        <v>4.33</v>
      </c>
      <c r="L13" s="33" t="s">
        <v>17</v>
      </c>
      <c r="M13" s="5"/>
      <c r="N13" s="65">
        <v>5.0599999999999996</v>
      </c>
      <c r="O13" s="66"/>
      <c r="Q13" s="4">
        <v>5.0599999999999996</v>
      </c>
    </row>
    <row r="14" spans="1:18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>N14-I14</f>
        <v>6.7</v>
      </c>
      <c r="L14" s="33" t="s">
        <v>17</v>
      </c>
      <c r="M14" s="5"/>
      <c r="N14" s="65">
        <v>7.5</v>
      </c>
      <c r="O14" s="66"/>
      <c r="Q14" s="4">
        <v>7.5</v>
      </c>
    </row>
    <row r="15" spans="1:18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 t="s">
        <v>17</v>
      </c>
      <c r="L15" s="33">
        <f>O15-I15</f>
        <v>9.1199999999999992</v>
      </c>
      <c r="M15" s="5"/>
      <c r="N15" s="77" t="s">
        <v>17</v>
      </c>
      <c r="O15" s="66">
        <v>9.5</v>
      </c>
      <c r="R15" s="4">
        <v>9.5</v>
      </c>
    </row>
    <row r="16" spans="1:18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>N16-I16</f>
        <v>5.65</v>
      </c>
      <c r="L16" s="33" t="s">
        <v>17</v>
      </c>
      <c r="M16" s="5"/>
      <c r="N16" s="65">
        <v>6.49</v>
      </c>
      <c r="O16" s="66"/>
      <c r="Q16">
        <v>6.49</v>
      </c>
    </row>
    <row r="17" spans="1:18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s">
        <v>17</v>
      </c>
      <c r="L17" s="33">
        <f>O17-I17</f>
        <v>5.9300000000000006</v>
      </c>
      <c r="M17" s="5"/>
      <c r="N17" s="77" t="s">
        <v>17</v>
      </c>
      <c r="O17" s="66">
        <v>7.11</v>
      </c>
      <c r="R17">
        <v>7.11</v>
      </c>
    </row>
    <row r="18" spans="1:18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>N18-I18</f>
        <v>6.0200000000000005</v>
      </c>
      <c r="L18" s="33" t="s">
        <v>17</v>
      </c>
      <c r="M18" s="5"/>
      <c r="N18" s="65">
        <v>6.82</v>
      </c>
      <c r="O18" s="66"/>
      <c r="Q18">
        <v>6.82</v>
      </c>
    </row>
    <row r="19" spans="1:18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>N19-I19</f>
        <v>5.0999999999999996</v>
      </c>
      <c r="L19" s="33" t="s">
        <v>17</v>
      </c>
      <c r="M19" s="5"/>
      <c r="N19" s="65">
        <v>6.1</v>
      </c>
      <c r="O19" s="66"/>
      <c r="Q19">
        <v>6.1</v>
      </c>
    </row>
    <row r="20" spans="1:18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>N20-I20</f>
        <v>2.12</v>
      </c>
      <c r="L20" s="33" t="s">
        <v>17</v>
      </c>
      <c r="M20" s="5"/>
      <c r="N20" s="65">
        <v>2.9</v>
      </c>
      <c r="O20" s="66"/>
      <c r="Q20">
        <v>2.9</v>
      </c>
    </row>
    <row r="21" spans="1:18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ref="K21:K30" si="0">N21-I21</f>
        <v>5.8</v>
      </c>
      <c r="L21" s="33" t="s">
        <v>17</v>
      </c>
      <c r="M21" s="5"/>
      <c r="N21" s="65">
        <v>6.6</v>
      </c>
      <c r="O21" s="66"/>
      <c r="Q21">
        <v>6.6</v>
      </c>
    </row>
    <row r="22" spans="1:18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0"/>
        <v>3.9000000000000004</v>
      </c>
      <c r="L22" s="33" t="s">
        <v>17</v>
      </c>
      <c r="M22" s="5"/>
      <c r="N22" s="65">
        <v>4.7</v>
      </c>
      <c r="O22" s="66"/>
      <c r="Q22">
        <v>4.7</v>
      </c>
    </row>
    <row r="23" spans="1:18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0"/>
        <v>6.4099999999999993</v>
      </c>
      <c r="L23" s="33" t="s">
        <v>17</v>
      </c>
      <c r="M23" s="5"/>
      <c r="N23" s="65">
        <v>7.31</v>
      </c>
      <c r="O23" s="66"/>
      <c r="Q23">
        <v>7.31</v>
      </c>
    </row>
    <row r="24" spans="1:18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0"/>
        <v>5.2200000000000006</v>
      </c>
      <c r="L24" s="33" t="s">
        <v>17</v>
      </c>
      <c r="M24" s="5"/>
      <c r="N24" s="65">
        <v>6.37</v>
      </c>
      <c r="O24" s="66"/>
      <c r="Q24">
        <v>6.37</v>
      </c>
    </row>
    <row r="25" spans="1:18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0"/>
        <v>6.97</v>
      </c>
      <c r="L25" s="33" t="s">
        <v>17</v>
      </c>
      <c r="M25" s="3"/>
      <c r="N25" s="65">
        <v>6.97</v>
      </c>
      <c r="O25" s="66"/>
      <c r="Q25">
        <v>6.97</v>
      </c>
    </row>
    <row r="26" spans="1:18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0"/>
        <v>7.09</v>
      </c>
      <c r="L26" s="33">
        <f t="shared" ref="L26:L38" si="1">O26-I26</f>
        <v>9.2100000000000009</v>
      </c>
      <c r="N26" s="65">
        <v>7.52</v>
      </c>
      <c r="O26" s="66">
        <v>9.64</v>
      </c>
      <c r="Q26">
        <v>7.52</v>
      </c>
      <c r="R26">
        <v>9.64</v>
      </c>
    </row>
    <row r="27" spans="1:18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0"/>
        <v>6.95</v>
      </c>
      <c r="L27" s="33">
        <f t="shared" si="1"/>
        <v>8.5500000000000007</v>
      </c>
      <c r="M27" s="3"/>
      <c r="N27" s="65">
        <v>8.08</v>
      </c>
      <c r="O27" s="66">
        <v>9.68</v>
      </c>
      <c r="Q27">
        <v>8.08</v>
      </c>
      <c r="R27">
        <v>9.68</v>
      </c>
    </row>
    <row r="28" spans="1:18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0"/>
        <v>4.92</v>
      </c>
      <c r="L28" s="33" t="s">
        <v>17</v>
      </c>
      <c r="N28" s="65">
        <v>5.2</v>
      </c>
      <c r="O28" s="70" t="s">
        <v>17</v>
      </c>
      <c r="Q28">
        <v>5.2</v>
      </c>
    </row>
    <row r="29" spans="1:18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1"/>
        <v>8.41</v>
      </c>
      <c r="M29" s="3"/>
      <c r="N29" s="77" t="s">
        <v>17</v>
      </c>
      <c r="O29" s="66">
        <v>8.9600000000000009</v>
      </c>
      <c r="R29">
        <v>8.9600000000000009</v>
      </c>
    </row>
    <row r="30" spans="1:18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0"/>
        <v>7.42</v>
      </c>
      <c r="L30" s="33" t="s">
        <v>17</v>
      </c>
      <c r="M30"/>
      <c r="N30" s="65">
        <v>8.02</v>
      </c>
      <c r="O30" s="70" t="s">
        <v>17</v>
      </c>
      <c r="Q30" s="4">
        <v>8.02</v>
      </c>
    </row>
    <row r="31" spans="1:18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1"/>
        <v>13.200000000000001</v>
      </c>
      <c r="M31" s="3"/>
      <c r="N31" s="77" t="s">
        <v>17</v>
      </c>
      <c r="O31" s="66">
        <v>14.05</v>
      </c>
      <c r="R31" s="4">
        <v>14.05</v>
      </c>
    </row>
    <row r="32" spans="1:18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1"/>
        <v>13.33</v>
      </c>
      <c r="M32"/>
      <c r="N32" s="77" t="s">
        <v>17</v>
      </c>
      <c r="O32" s="66">
        <v>13.78</v>
      </c>
      <c r="R32" s="4">
        <v>13.78</v>
      </c>
    </row>
    <row r="33" spans="1:18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1"/>
        <v>17</v>
      </c>
      <c r="M33" s="3"/>
      <c r="N33" s="77" t="s">
        <v>17</v>
      </c>
      <c r="O33" s="66">
        <v>17.45</v>
      </c>
      <c r="R33">
        <v>17.45</v>
      </c>
    </row>
    <row r="34" spans="1:18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1"/>
        <v>21.13</v>
      </c>
      <c r="M34" s="3"/>
      <c r="N34" s="77" t="s">
        <v>17</v>
      </c>
      <c r="O34" s="66">
        <v>21.33</v>
      </c>
      <c r="R34">
        <v>21.33</v>
      </c>
    </row>
    <row r="35" spans="1:18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5.5</v>
      </c>
      <c r="L35" s="33" t="s">
        <v>17</v>
      </c>
      <c r="N35" s="65">
        <v>6.18</v>
      </c>
      <c r="O35" s="70" t="s">
        <v>17</v>
      </c>
      <c r="Q35">
        <v>6.18</v>
      </c>
    </row>
    <row r="36" spans="1:18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 t="s">
        <v>17</v>
      </c>
      <c r="L36" s="33">
        <f t="shared" si="1"/>
        <v>12.7</v>
      </c>
      <c r="N36" s="77" t="s">
        <v>17</v>
      </c>
      <c r="O36" s="66">
        <v>13.08</v>
      </c>
      <c r="R36">
        <v>13.08</v>
      </c>
    </row>
    <row r="37" spans="1:18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 t="shared" si="1"/>
        <v>9.56</v>
      </c>
      <c r="M37"/>
      <c r="N37" s="77" t="s">
        <v>17</v>
      </c>
      <c r="O37" s="66">
        <v>10.08</v>
      </c>
      <c r="R37" s="4">
        <v>10.08</v>
      </c>
    </row>
    <row r="38" spans="1:18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 t="shared" si="1"/>
        <v>9.1</v>
      </c>
      <c r="M38"/>
      <c r="N38" s="77" t="s">
        <v>17</v>
      </c>
      <c r="O38" s="66">
        <v>9.85</v>
      </c>
      <c r="R38" s="4">
        <v>9.85</v>
      </c>
    </row>
    <row r="39" spans="1:18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8.1</v>
      </c>
      <c r="L39" s="33" t="s">
        <v>17</v>
      </c>
      <c r="M39"/>
      <c r="N39" s="65">
        <v>8.6199999999999992</v>
      </c>
      <c r="O39" s="70" t="s">
        <v>17</v>
      </c>
      <c r="Q39" s="4">
        <v>8.6199999999999992</v>
      </c>
    </row>
    <row r="40" spans="1:18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 t="s">
        <v>17</v>
      </c>
      <c r="L40" s="33" t="s">
        <v>17</v>
      </c>
      <c r="M40"/>
      <c r="N40" s="65">
        <v>7.32</v>
      </c>
      <c r="O40" s="70" t="s">
        <v>17</v>
      </c>
      <c r="Q40" s="4">
        <v>7.32</v>
      </c>
    </row>
    <row r="41" spans="1:18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 t="s">
        <v>17</v>
      </c>
      <c r="L41" s="33">
        <f>O41-I41</f>
        <v>5.17</v>
      </c>
      <c r="M41"/>
      <c r="N41" s="77" t="s">
        <v>17</v>
      </c>
      <c r="O41" s="66">
        <v>5.42</v>
      </c>
      <c r="R41" s="4">
        <v>5.42</v>
      </c>
    </row>
    <row r="42" spans="1:18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M42"/>
      <c r="N42" s="69" t="s">
        <v>130</v>
      </c>
      <c r="O42" s="66"/>
      <c r="Q42" s="4" t="s">
        <v>130</v>
      </c>
    </row>
    <row r="43" spans="1:18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>N43-I43</f>
        <v>6.46</v>
      </c>
      <c r="L43" s="33" t="s">
        <v>17</v>
      </c>
      <c r="M43"/>
      <c r="N43" s="65">
        <v>7.39</v>
      </c>
      <c r="O43" s="70" t="s">
        <v>17</v>
      </c>
      <c r="Q43" s="4">
        <v>7.39</v>
      </c>
    </row>
    <row r="44" spans="1:18" ht="15" customHeight="1" thickBot="1" x14ac:dyDescent="0.3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19.059999999999999</v>
      </c>
      <c r="N44" s="67"/>
      <c r="O44" s="68">
        <v>19.399999999999999</v>
      </c>
      <c r="R44">
        <v>19.399999999999999</v>
      </c>
    </row>
  </sheetData>
  <mergeCells count="4">
    <mergeCell ref="N3:O3"/>
    <mergeCell ref="K10:L10"/>
    <mergeCell ref="K12:L12"/>
    <mergeCell ref="K42:L42"/>
  </mergeCells>
  <pageMargins left="0.7" right="0.7" top="0.75" bottom="0.75" header="0.3" footer="0.3"/>
  <pageSetup scale="72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O44"/>
  <sheetViews>
    <sheetView topLeftCell="A7" workbookViewId="0">
      <selection activeCell="B23" sqref="B22:O23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138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0" si="0">N5-I5</f>
        <v>7.35</v>
      </c>
      <c r="L5" s="32" t="s">
        <v>17</v>
      </c>
      <c r="M5" s="5"/>
      <c r="N5" s="63">
        <v>7.8</v>
      </c>
      <c r="O5" s="64"/>
    </row>
    <row r="6" spans="1:15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6</v>
      </c>
      <c r="L6" s="33" t="s">
        <v>17</v>
      </c>
      <c r="M6" s="5"/>
      <c r="N6" s="65">
        <v>6.33</v>
      </c>
      <c r="O6" s="66"/>
    </row>
    <row r="7" spans="1:15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4.74</v>
      </c>
      <c r="L7" s="33" t="s">
        <v>17</v>
      </c>
      <c r="M7" s="5"/>
      <c r="N7" s="65">
        <v>5.24</v>
      </c>
      <c r="O7" s="66"/>
    </row>
    <row r="8" spans="1:15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5.3000000000000007</v>
      </c>
      <c r="L8" s="33" t="s">
        <v>17</v>
      </c>
      <c r="M8" s="5"/>
      <c r="N8" s="65">
        <v>5.9</v>
      </c>
      <c r="O8" s="66"/>
    </row>
    <row r="9" spans="1:15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9.84</v>
      </c>
      <c r="L9" s="33" t="s">
        <v>17</v>
      </c>
      <c r="M9" s="5"/>
      <c r="N9" s="65">
        <v>10.68</v>
      </c>
      <c r="O9" s="66"/>
    </row>
    <row r="10" spans="1:15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/>
      <c r="J10" s="7">
        <v>18</v>
      </c>
      <c r="K10" s="31">
        <f t="shared" si="0"/>
        <v>6.54</v>
      </c>
      <c r="L10" s="33" t="s">
        <v>17</v>
      </c>
      <c r="M10" s="5"/>
      <c r="N10" s="65">
        <v>6.54</v>
      </c>
      <c r="O10" s="66"/>
    </row>
    <row r="11" spans="1:15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11.4</v>
      </c>
      <c r="M11" s="5"/>
      <c r="N11" s="65"/>
      <c r="O11" s="66">
        <v>11.9</v>
      </c>
    </row>
    <row r="12" spans="1:15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69" t="s">
        <v>64</v>
      </c>
      <c r="O12" s="66"/>
    </row>
    <row r="13" spans="1:15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20" si="1">N13-I13</f>
        <v>5.07</v>
      </c>
      <c r="L13" s="33" t="s">
        <v>17</v>
      </c>
      <c r="M13" s="5"/>
      <c r="N13" s="65">
        <v>5.8</v>
      </c>
      <c r="O13" s="66"/>
    </row>
    <row r="14" spans="1:15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1"/>
        <v>7.9200000000000008</v>
      </c>
      <c r="L14" s="33" t="s">
        <v>17</v>
      </c>
      <c r="M14" s="5"/>
      <c r="N14" s="65">
        <v>8.7200000000000006</v>
      </c>
      <c r="O14" s="66"/>
    </row>
    <row r="15" spans="1:15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6.36</v>
      </c>
      <c r="L15" s="33" t="s">
        <v>17</v>
      </c>
      <c r="M15" s="5"/>
      <c r="N15" s="77">
        <v>6.74</v>
      </c>
      <c r="O15" s="70" t="s">
        <v>17</v>
      </c>
    </row>
    <row r="16" spans="1:15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6.38</v>
      </c>
      <c r="L16" s="33" t="s">
        <v>17</v>
      </c>
      <c r="M16" s="5"/>
      <c r="N16" s="65">
        <v>7.22</v>
      </c>
      <c r="O16" s="66"/>
    </row>
    <row r="17" spans="1:15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2.5700000000000003</v>
      </c>
      <c r="L17" s="33" t="s">
        <v>17</v>
      </c>
      <c r="M17" s="5"/>
      <c r="N17" s="77">
        <v>3.75</v>
      </c>
      <c r="O17" s="70" t="s">
        <v>17</v>
      </c>
    </row>
    <row r="18" spans="1:15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7.1000000000000005</v>
      </c>
      <c r="L18" s="33" t="s">
        <v>17</v>
      </c>
      <c r="M18" s="5"/>
      <c r="N18" s="65">
        <v>7.9</v>
      </c>
      <c r="O18" s="66"/>
    </row>
    <row r="19" spans="1:15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5.6</v>
      </c>
      <c r="L19" s="33" t="s">
        <v>17</v>
      </c>
      <c r="M19" s="5"/>
      <c r="N19" s="65">
        <v>6.6</v>
      </c>
      <c r="O19" s="66"/>
    </row>
    <row r="20" spans="1:15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2.37</v>
      </c>
      <c r="L20" s="33" t="s">
        <v>17</v>
      </c>
      <c r="M20" s="5"/>
      <c r="N20" s="65">
        <v>3.15</v>
      </c>
      <c r="O20" s="66"/>
    </row>
    <row r="21" spans="1:15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ref="K21:K30" si="2">N21-I21</f>
        <v>6.34</v>
      </c>
      <c r="L21" s="33" t="s">
        <v>17</v>
      </c>
      <c r="M21" s="5"/>
      <c r="N21" s="65">
        <v>7.14</v>
      </c>
      <c r="O21" s="66"/>
    </row>
    <row r="22" spans="1:15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 t="s">
        <v>76</v>
      </c>
      <c r="L22" s="33" t="s">
        <v>17</v>
      </c>
      <c r="M22" s="5"/>
      <c r="N22" s="77" t="s">
        <v>76</v>
      </c>
      <c r="O22" s="66"/>
    </row>
    <row r="23" spans="1:15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s">
        <v>76</v>
      </c>
      <c r="L23" s="33" t="s">
        <v>17</v>
      </c>
      <c r="M23" s="5"/>
      <c r="N23" s="77" t="s">
        <v>76</v>
      </c>
      <c r="O23" s="66"/>
    </row>
    <row r="24" spans="1:15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6.07</v>
      </c>
      <c r="L24" s="33" t="s">
        <v>17</v>
      </c>
      <c r="M24" s="5"/>
      <c r="N24" s="65">
        <v>7.22</v>
      </c>
      <c r="O24" s="66"/>
    </row>
    <row r="25" spans="1:15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8.14</v>
      </c>
      <c r="L25" s="33" t="s">
        <v>17</v>
      </c>
      <c r="M25" s="3"/>
      <c r="N25" s="65">
        <v>8.14</v>
      </c>
      <c r="O25" s="66"/>
    </row>
    <row r="26" spans="1:15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6" si="3">O26-I26</f>
        <v>20.29</v>
      </c>
      <c r="N26" s="77" t="s">
        <v>17</v>
      </c>
      <c r="O26" s="66">
        <v>20.72</v>
      </c>
    </row>
    <row r="27" spans="1:15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9.57</v>
      </c>
      <c r="L27" s="33" t="s">
        <v>17</v>
      </c>
      <c r="M27" s="3"/>
      <c r="N27" s="77">
        <v>10.7</v>
      </c>
      <c r="O27" s="70" t="s">
        <v>17</v>
      </c>
    </row>
    <row r="28" spans="1:15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5.42</v>
      </c>
      <c r="L28" s="33" t="s">
        <v>17</v>
      </c>
      <c r="N28" s="65">
        <v>5.7</v>
      </c>
      <c r="O28" s="70" t="s">
        <v>17</v>
      </c>
    </row>
    <row r="29" spans="1:15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3"/>
        <v>9.19</v>
      </c>
      <c r="M29" s="3"/>
      <c r="N29" s="77" t="s">
        <v>17</v>
      </c>
      <c r="O29" s="66">
        <v>9.74</v>
      </c>
    </row>
    <row r="30" spans="1:15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8.1</v>
      </c>
      <c r="L30" s="33" t="s">
        <v>17</v>
      </c>
      <c r="M30"/>
      <c r="N30" s="65">
        <v>8.6999999999999993</v>
      </c>
      <c r="O30" s="70" t="s">
        <v>17</v>
      </c>
    </row>
    <row r="31" spans="1:15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3"/>
        <v>14.31</v>
      </c>
      <c r="M31" s="3"/>
      <c r="N31" s="77" t="s">
        <v>17</v>
      </c>
      <c r="O31" s="66">
        <v>15.16</v>
      </c>
    </row>
    <row r="32" spans="1:15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3"/>
        <v>13.350000000000001</v>
      </c>
      <c r="M32"/>
      <c r="N32" s="77" t="s">
        <v>17</v>
      </c>
      <c r="O32" s="66">
        <v>13.8</v>
      </c>
    </row>
    <row r="33" spans="1:15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3"/>
        <v>18.25</v>
      </c>
      <c r="M33" s="3"/>
      <c r="N33" s="77" t="s">
        <v>17</v>
      </c>
      <c r="O33" s="66">
        <v>18.7</v>
      </c>
    </row>
    <row r="34" spans="1:15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3"/>
        <v>21.080000000000002</v>
      </c>
      <c r="M34" s="3"/>
      <c r="N34" s="77" t="s">
        <v>17</v>
      </c>
      <c r="O34" s="66">
        <v>21.28</v>
      </c>
    </row>
    <row r="35" spans="1:15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5.9300000000000006</v>
      </c>
      <c r="L35" s="33" t="s">
        <v>17</v>
      </c>
      <c r="N35" s="65">
        <v>6.61</v>
      </c>
      <c r="O35" s="70" t="s">
        <v>17</v>
      </c>
    </row>
    <row r="36" spans="1:15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 t="s">
        <v>17</v>
      </c>
      <c r="L36" s="33">
        <f t="shared" si="3"/>
        <v>13.2</v>
      </c>
      <c r="N36" s="77" t="s">
        <v>17</v>
      </c>
      <c r="O36" s="66">
        <v>13.58</v>
      </c>
    </row>
    <row r="37" spans="1:15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>N37-I37</f>
        <v>9.4600000000000009</v>
      </c>
      <c r="L37" s="33" t="s">
        <v>17</v>
      </c>
      <c r="M37"/>
      <c r="N37" s="77">
        <v>9.98</v>
      </c>
      <c r="O37" s="70" t="s">
        <v>17</v>
      </c>
    </row>
    <row r="38" spans="1:15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>
        <f>N38-I38</f>
        <v>7.99</v>
      </c>
      <c r="L38" s="33" t="s">
        <v>17</v>
      </c>
      <c r="M38"/>
      <c r="N38" s="77">
        <v>8.74</v>
      </c>
      <c r="O38" s="70" t="s">
        <v>17</v>
      </c>
    </row>
    <row r="39" spans="1:15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9.9400000000000013</v>
      </c>
      <c r="L39" s="33" t="s">
        <v>17</v>
      </c>
      <c r="M39"/>
      <c r="N39" s="65">
        <v>10.46</v>
      </c>
      <c r="O39" s="70" t="s">
        <v>17</v>
      </c>
    </row>
    <row r="40" spans="1:15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7.68</v>
      </c>
      <c r="L40" s="33" t="s">
        <v>17</v>
      </c>
      <c r="M40"/>
      <c r="N40" s="65">
        <v>8.2799999999999994</v>
      </c>
      <c r="O40" s="70" t="s">
        <v>17</v>
      </c>
    </row>
    <row r="41" spans="1:15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 t="s">
        <v>17</v>
      </c>
      <c r="L41" s="33">
        <f>O41-I41</f>
        <v>9.18</v>
      </c>
      <c r="M41"/>
      <c r="N41" s="77" t="s">
        <v>17</v>
      </c>
      <c r="O41" s="66">
        <v>9.43</v>
      </c>
    </row>
    <row r="42" spans="1:15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M42"/>
      <c r="N42" s="69" t="s">
        <v>130</v>
      </c>
      <c r="O42" s="66"/>
    </row>
    <row r="43" spans="1:15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>N43-I43</f>
        <v>7.42</v>
      </c>
      <c r="L43" s="33" t="s">
        <v>17</v>
      </c>
      <c r="M43"/>
      <c r="N43" s="65">
        <v>8.35</v>
      </c>
      <c r="O43" s="70" t="s">
        <v>17</v>
      </c>
    </row>
    <row r="44" spans="1:15" ht="15" customHeight="1" thickBot="1" x14ac:dyDescent="0.3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19.559999999999999</v>
      </c>
      <c r="N44" s="67"/>
      <c r="O44" s="68">
        <v>19.899999999999999</v>
      </c>
    </row>
  </sheetData>
  <mergeCells count="3">
    <mergeCell ref="N3:O3"/>
    <mergeCell ref="K12:L12"/>
    <mergeCell ref="K42:L42"/>
  </mergeCells>
  <pageMargins left="0.7" right="0.7" top="0.75" bottom="0.75" header="0.3" footer="0.3"/>
  <pageSetup scale="72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4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139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s">
        <v>17</v>
      </c>
      <c r="L5" s="32">
        <f>O5-I5</f>
        <v>11.81</v>
      </c>
      <c r="M5" s="5"/>
      <c r="N5" s="63"/>
      <c r="O5" s="64">
        <v>12.26</v>
      </c>
    </row>
    <row r="6" spans="1:15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7.63</v>
      </c>
      <c r="L6" s="33" t="s">
        <v>17</v>
      </c>
      <c r="M6" s="5"/>
      <c r="N6" s="65">
        <v>7.96</v>
      </c>
      <c r="O6" s="66"/>
    </row>
    <row r="7" spans="1:15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5.85</v>
      </c>
      <c r="L7" s="33" t="s">
        <v>17</v>
      </c>
      <c r="M7" s="5"/>
      <c r="N7" s="65">
        <v>6.35</v>
      </c>
      <c r="O7" s="66"/>
    </row>
    <row r="8" spans="1:15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6.19</v>
      </c>
      <c r="L8" s="33" t="s">
        <v>17</v>
      </c>
      <c r="M8" s="5"/>
      <c r="N8" s="65">
        <v>6.79</v>
      </c>
      <c r="O8" s="66"/>
    </row>
    <row r="9" spans="1:15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10.4</v>
      </c>
      <c r="L9" s="33" t="s">
        <v>17</v>
      </c>
      <c r="M9" s="5"/>
      <c r="N9" s="65">
        <v>11.24</v>
      </c>
      <c r="O9" s="66"/>
    </row>
    <row r="10" spans="1:15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/>
      <c r="J10" s="7">
        <v>18</v>
      </c>
      <c r="K10" s="218" t="s">
        <v>64</v>
      </c>
      <c r="L10" s="219"/>
      <c r="M10" s="5"/>
      <c r="N10" s="77" t="s">
        <v>64</v>
      </c>
      <c r="O10" s="66"/>
    </row>
    <row r="11" spans="1:15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12.73</v>
      </c>
      <c r="M11" s="5"/>
      <c r="N11" s="65"/>
      <c r="O11" s="66">
        <v>13.23</v>
      </c>
    </row>
    <row r="12" spans="1:15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69" t="s">
        <v>64</v>
      </c>
      <c r="O12" s="66"/>
    </row>
    <row r="13" spans="1:15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s">
        <v>76</v>
      </c>
      <c r="L13" s="33" t="s">
        <v>17</v>
      </c>
      <c r="M13" s="5"/>
      <c r="N13" s="65" t="s">
        <v>76</v>
      </c>
      <c r="O13" s="66"/>
    </row>
    <row r="14" spans="1:15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11.299999999999999</v>
      </c>
      <c r="M14" s="5"/>
      <c r="N14" s="65"/>
      <c r="O14" s="66">
        <v>12.1</v>
      </c>
    </row>
    <row r="15" spans="1:15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ref="K15:K29" si="0">N15-I15</f>
        <v>7.5200000000000005</v>
      </c>
      <c r="L15" s="33" t="s">
        <v>17</v>
      </c>
      <c r="M15" s="5"/>
      <c r="N15" s="77">
        <v>7.9</v>
      </c>
      <c r="O15" s="70"/>
    </row>
    <row r="16" spans="1:15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0"/>
        <v>7.3599999999999994</v>
      </c>
      <c r="L16" s="33" t="s">
        <v>17</v>
      </c>
      <c r="M16" s="5"/>
      <c r="N16" s="65">
        <v>8.1999999999999993</v>
      </c>
      <c r="O16" s="66"/>
    </row>
    <row r="17" spans="1:15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s">
        <v>17</v>
      </c>
      <c r="L17" s="33">
        <f>O17-I17</f>
        <v>7.2200000000000006</v>
      </c>
      <c r="M17" s="5"/>
      <c r="N17" s="77"/>
      <c r="O17" s="70">
        <v>8.4</v>
      </c>
    </row>
    <row r="18" spans="1:15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0"/>
        <v>8.6399999999999988</v>
      </c>
      <c r="L18" s="33" t="s">
        <v>17</v>
      </c>
      <c r="M18" s="5"/>
      <c r="N18" s="65">
        <v>9.44</v>
      </c>
      <c r="O18" s="66"/>
    </row>
    <row r="19" spans="1:15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0"/>
        <v>6.34</v>
      </c>
      <c r="L19" s="33" t="s">
        <v>17</v>
      </c>
      <c r="M19" s="5"/>
      <c r="N19" s="65">
        <v>7.34</v>
      </c>
      <c r="O19" s="66"/>
    </row>
    <row r="20" spans="1:15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0"/>
        <v>2.7699999999999996</v>
      </c>
      <c r="L20" s="33" t="s">
        <v>17</v>
      </c>
      <c r="M20" s="5"/>
      <c r="N20" s="65">
        <v>3.55</v>
      </c>
      <c r="O20" s="66"/>
    </row>
    <row r="21" spans="1:15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7" t="s">
        <v>76</v>
      </c>
      <c r="L21" s="33" t="s">
        <v>17</v>
      </c>
      <c r="M21" s="5"/>
      <c r="N21" s="65" t="s">
        <v>76</v>
      </c>
      <c r="O21" s="66"/>
    </row>
    <row r="22" spans="1:15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16" t="s">
        <v>76</v>
      </c>
      <c r="L22" s="33" t="s">
        <v>17</v>
      </c>
      <c r="M22" s="5"/>
      <c r="N22" s="77" t="s">
        <v>76</v>
      </c>
      <c r="O22" s="66"/>
    </row>
    <row r="23" spans="1:15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16" t="s">
        <v>76</v>
      </c>
      <c r="L23" s="33" t="s">
        <v>17</v>
      </c>
      <c r="M23" s="5"/>
      <c r="N23" s="77" t="s">
        <v>76</v>
      </c>
      <c r="O23" s="66"/>
    </row>
    <row r="24" spans="1:15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0"/>
        <v>7.1199999999999992</v>
      </c>
      <c r="L24" s="33" t="s">
        <v>17</v>
      </c>
      <c r="M24" s="5"/>
      <c r="N24" s="65">
        <v>8.27</v>
      </c>
      <c r="O24" s="66"/>
    </row>
    <row r="25" spans="1:15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0"/>
        <v>8.34</v>
      </c>
      <c r="L25" s="33" t="s">
        <v>17</v>
      </c>
      <c r="M25" s="3"/>
      <c r="N25" s="65">
        <v>8.34</v>
      </c>
      <c r="O25" s="66"/>
    </row>
    <row r="26" spans="1:15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4" si="1">O26-I26</f>
        <v>17.97</v>
      </c>
      <c r="N26" s="77"/>
      <c r="O26" s="66">
        <v>18.399999999999999</v>
      </c>
    </row>
    <row r="27" spans="1:15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1"/>
        <v>10.030000000000001</v>
      </c>
      <c r="M27" s="3"/>
      <c r="N27" s="77"/>
      <c r="O27" s="70">
        <v>11.16</v>
      </c>
    </row>
    <row r="28" spans="1:15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0"/>
        <v>5.72</v>
      </c>
      <c r="L28" s="33" t="s">
        <v>17</v>
      </c>
      <c r="N28" s="65">
        <v>6</v>
      </c>
      <c r="O28" s="70"/>
    </row>
    <row r="29" spans="1:15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0"/>
        <v>9.0299999999999994</v>
      </c>
      <c r="L29" s="33" t="s">
        <v>17</v>
      </c>
      <c r="M29" s="3"/>
      <c r="N29" s="77">
        <v>9.58</v>
      </c>
      <c r="O29" s="66"/>
    </row>
    <row r="30" spans="1:15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1"/>
        <v>12.32</v>
      </c>
      <c r="M30"/>
      <c r="N30" s="65"/>
      <c r="O30" s="70">
        <v>12.92</v>
      </c>
    </row>
    <row r="31" spans="1:15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1"/>
        <v>24.38</v>
      </c>
      <c r="M31" s="3"/>
      <c r="N31" s="77"/>
      <c r="O31" s="66">
        <v>25.23</v>
      </c>
    </row>
    <row r="32" spans="1:15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1"/>
        <v>10.020000000000001</v>
      </c>
      <c r="M32"/>
      <c r="N32" s="77"/>
      <c r="O32" s="66">
        <v>10.47</v>
      </c>
    </row>
    <row r="33" spans="1:15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1"/>
        <v>17.25</v>
      </c>
      <c r="M33" s="3"/>
      <c r="N33" s="77"/>
      <c r="O33" s="66">
        <v>17.7</v>
      </c>
    </row>
    <row r="34" spans="1:15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1"/>
        <v>21.09</v>
      </c>
      <c r="M34" s="3"/>
      <c r="N34" s="77"/>
      <c r="O34" s="66">
        <v>21.29</v>
      </c>
    </row>
    <row r="35" spans="1:15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6.61</v>
      </c>
      <c r="L35" s="33" t="s">
        <v>17</v>
      </c>
      <c r="N35" s="65">
        <v>7.29</v>
      </c>
      <c r="O35" s="70"/>
    </row>
    <row r="36" spans="1:15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9.3199999999999985</v>
      </c>
      <c r="L36" s="33" t="s">
        <v>17</v>
      </c>
      <c r="N36" s="77">
        <v>9.6999999999999993</v>
      </c>
      <c r="O36" s="66"/>
    </row>
    <row r="37" spans="1:15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218" t="s">
        <v>140</v>
      </c>
      <c r="L37" s="219"/>
      <c r="M37"/>
      <c r="N37" s="77" t="s">
        <v>140</v>
      </c>
      <c r="O37" s="70"/>
    </row>
    <row r="38" spans="1:15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9.8699999999999992</v>
      </c>
      <c r="M38"/>
      <c r="N38" s="77"/>
      <c r="O38" s="70">
        <v>10.62</v>
      </c>
    </row>
    <row r="39" spans="1:15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12.08</v>
      </c>
      <c r="L39" s="33" t="s">
        <v>17</v>
      </c>
      <c r="M39"/>
      <c r="N39" s="65">
        <v>12.6</v>
      </c>
      <c r="O39" s="70"/>
    </row>
    <row r="40" spans="1:15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8.3800000000000008</v>
      </c>
      <c r="L40" s="33" t="s">
        <v>17</v>
      </c>
      <c r="M40"/>
      <c r="N40" s="65">
        <v>8.98</v>
      </c>
      <c r="O40" s="70"/>
    </row>
    <row r="41" spans="1:15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 t="s">
        <v>17</v>
      </c>
      <c r="L41" s="33">
        <f>O41-I41</f>
        <v>8.17</v>
      </c>
      <c r="M41"/>
      <c r="N41" s="77"/>
      <c r="O41" s="66">
        <v>8.42</v>
      </c>
    </row>
    <row r="42" spans="1:15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M42"/>
      <c r="N42" s="69" t="s">
        <v>130</v>
      </c>
      <c r="O42" s="66"/>
    </row>
    <row r="43" spans="1:15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>N43-I43</f>
        <v>8.33</v>
      </c>
      <c r="L43" s="33" t="s">
        <v>17</v>
      </c>
      <c r="M43"/>
      <c r="N43" s="65">
        <v>9.26</v>
      </c>
      <c r="O43" s="70"/>
    </row>
    <row r="44" spans="1:15" ht="15" customHeight="1" thickBot="1" x14ac:dyDescent="0.3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21.71</v>
      </c>
      <c r="N44" s="67"/>
      <c r="O44" s="68">
        <v>22.05</v>
      </c>
    </row>
  </sheetData>
  <mergeCells count="5">
    <mergeCell ref="N3:O3"/>
    <mergeCell ref="K12:L12"/>
    <mergeCell ref="K42:L42"/>
    <mergeCell ref="K10:L10"/>
    <mergeCell ref="K37:L37"/>
  </mergeCells>
  <pageMargins left="0.7" right="0.7" top="0.75" bottom="0.75" header="0.3" footer="0.3"/>
  <pageSetup scale="72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P44"/>
  <sheetViews>
    <sheetView topLeftCell="A19"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15" width="11.453125" customWidth="1"/>
    <col min="16" max="16" width="16.54296875" customWidth="1"/>
    <col min="17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141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8.64</v>
      </c>
      <c r="L5" s="32" t="s">
        <v>17</v>
      </c>
      <c r="M5" s="5"/>
      <c r="N5" s="63">
        <v>9.09</v>
      </c>
      <c r="O5" s="95" t="s">
        <v>17</v>
      </c>
    </row>
    <row r="6" spans="1:15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8.81</v>
      </c>
      <c r="L6" s="33" t="s">
        <v>17</v>
      </c>
      <c r="M6" s="5"/>
      <c r="N6" s="65">
        <v>9.14</v>
      </c>
      <c r="O6" s="66"/>
    </row>
    <row r="7" spans="1:15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6.97</v>
      </c>
      <c r="L7" s="33" t="s">
        <v>17</v>
      </c>
      <c r="M7" s="5"/>
      <c r="N7" s="65">
        <v>7.47</v>
      </c>
      <c r="O7" s="66"/>
    </row>
    <row r="8" spans="1:15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6.87</v>
      </c>
      <c r="L8" s="33" t="s">
        <v>17</v>
      </c>
      <c r="M8" s="5"/>
      <c r="N8" s="65">
        <v>7.47</v>
      </c>
      <c r="O8" s="66"/>
    </row>
    <row r="9" spans="1:15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10.76</v>
      </c>
      <c r="L9" s="33" t="s">
        <v>17</v>
      </c>
      <c r="M9" s="5"/>
      <c r="N9" s="65">
        <v>11.6</v>
      </c>
      <c r="O9" s="66"/>
    </row>
    <row r="10" spans="1:15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/>
      <c r="J10" s="7">
        <v>18</v>
      </c>
      <c r="K10" s="218" t="s">
        <v>72</v>
      </c>
      <c r="L10" s="219"/>
      <c r="M10" s="5"/>
      <c r="N10" s="107" t="s">
        <v>72</v>
      </c>
      <c r="O10" s="66"/>
    </row>
    <row r="11" spans="1:15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11.6</v>
      </c>
      <c r="M11" s="5"/>
      <c r="N11" s="65"/>
      <c r="O11" s="66">
        <v>12.1</v>
      </c>
    </row>
    <row r="12" spans="1:15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07" t="s">
        <v>72</v>
      </c>
      <c r="O12" s="66"/>
    </row>
    <row r="13" spans="1:15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s">
        <v>76</v>
      </c>
      <c r="L13" s="33" t="s">
        <v>17</v>
      </c>
      <c r="M13" s="5"/>
      <c r="N13" s="65" t="s">
        <v>76</v>
      </c>
      <c r="O13" s="66"/>
    </row>
    <row r="14" spans="1:15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ref="K14:K28" si="0">N14-I14</f>
        <v>9.3999999999999986</v>
      </c>
      <c r="L14" s="33" t="s">
        <v>17</v>
      </c>
      <c r="M14" s="5"/>
      <c r="N14" s="65">
        <v>10.199999999999999</v>
      </c>
      <c r="O14" s="70" t="s">
        <v>17</v>
      </c>
    </row>
    <row r="15" spans="1:15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0"/>
        <v>8.33</v>
      </c>
      <c r="L15" s="33" t="s">
        <v>17</v>
      </c>
      <c r="M15" s="5"/>
      <c r="N15" s="77">
        <v>8.7100000000000009</v>
      </c>
      <c r="O15" s="70"/>
    </row>
    <row r="16" spans="1:15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s">
        <v>76</v>
      </c>
      <c r="L16" s="33" t="s">
        <v>17</v>
      </c>
      <c r="M16" s="5"/>
      <c r="N16" s="77" t="s">
        <v>76</v>
      </c>
      <c r="O16" s="66"/>
    </row>
    <row r="17" spans="1:16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0"/>
        <v>3.45</v>
      </c>
      <c r="L17" s="33" t="s">
        <v>17</v>
      </c>
      <c r="M17" s="5"/>
      <c r="N17" s="77">
        <v>4.63</v>
      </c>
      <c r="O17" s="70" t="s">
        <v>17</v>
      </c>
    </row>
    <row r="18" spans="1:16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0"/>
        <v>7.7500000000000009</v>
      </c>
      <c r="L18" s="33" t="s">
        <v>17</v>
      </c>
      <c r="M18" s="5"/>
      <c r="N18" s="65">
        <v>8.5500000000000007</v>
      </c>
      <c r="O18" s="66"/>
    </row>
    <row r="19" spans="1:16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0"/>
        <v>6.59</v>
      </c>
      <c r="L19" s="33" t="s">
        <v>17</v>
      </c>
      <c r="M19" s="5"/>
      <c r="N19" s="65">
        <v>7.59</v>
      </c>
      <c r="O19" s="66"/>
    </row>
    <row r="20" spans="1:16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0"/>
        <v>2.75</v>
      </c>
      <c r="L20" s="33" t="s">
        <v>17</v>
      </c>
      <c r="M20" s="5"/>
      <c r="N20" s="65">
        <v>3.53</v>
      </c>
      <c r="O20" s="66"/>
    </row>
    <row r="21" spans="1:16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7" t="s">
        <v>76</v>
      </c>
      <c r="L21" s="33" t="s">
        <v>17</v>
      </c>
      <c r="M21" s="5"/>
      <c r="N21" s="65" t="s">
        <v>76</v>
      </c>
      <c r="O21" s="66"/>
    </row>
    <row r="22" spans="1:16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16" t="s">
        <v>76</v>
      </c>
      <c r="L22" s="33" t="s">
        <v>17</v>
      </c>
      <c r="M22" s="5"/>
      <c r="N22" s="77" t="s">
        <v>76</v>
      </c>
      <c r="O22" s="66"/>
    </row>
    <row r="23" spans="1:16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16" t="s">
        <v>76</v>
      </c>
      <c r="L23" s="33" t="s">
        <v>17</v>
      </c>
      <c r="M23" s="5"/>
      <c r="N23" s="77" t="s">
        <v>76</v>
      </c>
      <c r="O23" s="66"/>
    </row>
    <row r="24" spans="1:16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16" t="s">
        <v>76</v>
      </c>
      <c r="L24" s="33" t="s">
        <v>17</v>
      </c>
      <c r="M24" s="5"/>
      <c r="N24" s="77" t="s">
        <v>76</v>
      </c>
      <c r="O24" s="66"/>
    </row>
    <row r="25" spans="1:16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0"/>
        <v>9.24</v>
      </c>
      <c r="L25" s="33" t="s">
        <v>17</v>
      </c>
      <c r="M25" s="3"/>
      <c r="N25" s="65">
        <v>9.24</v>
      </c>
      <c r="O25" s="66"/>
    </row>
    <row r="26" spans="1:16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4" si="1">O26-I26</f>
        <v>21.52</v>
      </c>
      <c r="N26" s="77"/>
      <c r="O26" s="70">
        <v>21.95</v>
      </c>
      <c r="P26" t="s">
        <v>142</v>
      </c>
    </row>
    <row r="27" spans="1:16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1"/>
        <v>24.87</v>
      </c>
      <c r="M27" s="3"/>
      <c r="N27" s="77"/>
      <c r="O27" s="70">
        <v>26</v>
      </c>
      <c r="P27" t="s">
        <v>142</v>
      </c>
    </row>
    <row r="28" spans="1:16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0"/>
        <v>5.96</v>
      </c>
      <c r="L28" s="33" t="s">
        <v>17</v>
      </c>
      <c r="N28" s="65">
        <v>6.24</v>
      </c>
      <c r="O28" s="70"/>
    </row>
    <row r="29" spans="1:16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1"/>
        <v>10.61</v>
      </c>
      <c r="M29" s="3"/>
      <c r="N29" s="77" t="s">
        <v>17</v>
      </c>
      <c r="O29" s="66">
        <v>11.16</v>
      </c>
    </row>
    <row r="30" spans="1:16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1"/>
        <v>13.16</v>
      </c>
      <c r="M30"/>
      <c r="N30" s="65"/>
      <c r="O30" s="70">
        <v>13.76</v>
      </c>
    </row>
    <row r="31" spans="1:16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1"/>
        <v>29.02</v>
      </c>
      <c r="M31" s="3"/>
      <c r="N31" s="77"/>
      <c r="O31" s="66">
        <v>29.87</v>
      </c>
    </row>
    <row r="32" spans="1:16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1"/>
        <v>10.47</v>
      </c>
      <c r="M32"/>
      <c r="N32" s="77"/>
      <c r="O32" s="66">
        <v>10.92</v>
      </c>
    </row>
    <row r="33" spans="1:15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1"/>
        <v>17.240000000000002</v>
      </c>
      <c r="M33" s="3"/>
      <c r="N33" s="77"/>
      <c r="O33" s="66">
        <v>17.690000000000001</v>
      </c>
    </row>
    <row r="34" spans="1:15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1"/>
        <v>21.080000000000002</v>
      </c>
      <c r="M34" s="3"/>
      <c r="N34" s="77"/>
      <c r="O34" s="66">
        <v>21.28</v>
      </c>
    </row>
    <row r="35" spans="1:15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6.74</v>
      </c>
      <c r="L35" s="33" t="s">
        <v>17</v>
      </c>
      <c r="N35" s="65">
        <v>7.42</v>
      </c>
      <c r="O35" s="70"/>
    </row>
    <row r="36" spans="1:15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9.35</v>
      </c>
      <c r="L36" s="33" t="s">
        <v>17</v>
      </c>
      <c r="N36" s="77">
        <v>9.73</v>
      </c>
      <c r="O36" s="66"/>
    </row>
    <row r="37" spans="1:15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218" t="s">
        <v>140</v>
      </c>
      <c r="L37" s="219"/>
      <c r="M37"/>
      <c r="N37" s="107" t="s">
        <v>140</v>
      </c>
      <c r="O37" s="70"/>
    </row>
    <row r="38" spans="1:15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>
        <f>N38-I38</f>
        <v>8.5500000000000007</v>
      </c>
      <c r="L38" s="33">
        <f>O38-I38</f>
        <v>17.27</v>
      </c>
      <c r="M38"/>
      <c r="N38" s="77">
        <v>9.3000000000000007</v>
      </c>
      <c r="O38" s="70">
        <v>18.02</v>
      </c>
    </row>
    <row r="39" spans="1:15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13.34</v>
      </c>
      <c r="L39" s="33" t="s">
        <v>17</v>
      </c>
      <c r="M39"/>
      <c r="N39" s="65">
        <v>13.86</v>
      </c>
      <c r="O39" s="70"/>
    </row>
    <row r="40" spans="1:15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8.74</v>
      </c>
      <c r="L40" s="33" t="s">
        <v>17</v>
      </c>
      <c r="M40"/>
      <c r="N40" s="65">
        <v>9.34</v>
      </c>
      <c r="O40" s="70"/>
    </row>
    <row r="41" spans="1:15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 t="s">
        <v>17</v>
      </c>
      <c r="L41" s="33">
        <f>O41-I41</f>
        <v>11.43</v>
      </c>
      <c r="M41"/>
      <c r="N41" s="77"/>
      <c r="O41" s="66">
        <v>11.68</v>
      </c>
    </row>
    <row r="42" spans="1:15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M42"/>
      <c r="N42" s="69" t="s">
        <v>130</v>
      </c>
      <c r="O42" s="66"/>
    </row>
    <row r="43" spans="1:15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>N43-I43</f>
        <v>8.7100000000000009</v>
      </c>
      <c r="L43" s="33" t="s">
        <v>17</v>
      </c>
      <c r="M43"/>
      <c r="N43" s="65">
        <v>9.64</v>
      </c>
      <c r="O43" s="70"/>
    </row>
    <row r="44" spans="1:15" ht="15" customHeight="1" thickBot="1" x14ac:dyDescent="0.3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18.95</v>
      </c>
      <c r="N44" s="67"/>
      <c r="O44" s="68">
        <v>19.29</v>
      </c>
    </row>
  </sheetData>
  <mergeCells count="5">
    <mergeCell ref="N3:O3"/>
    <mergeCell ref="K10:L10"/>
    <mergeCell ref="K12:L12"/>
    <mergeCell ref="K37:L37"/>
    <mergeCell ref="K42:L42"/>
  </mergeCells>
  <pageMargins left="0.7" right="0.7" top="0.75" bottom="0.75" header="0.3" footer="0.3"/>
  <pageSetup scale="72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P44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15" width="11.453125" customWidth="1"/>
    <col min="16" max="16" width="16.54296875" customWidth="1"/>
    <col min="17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149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9.1300000000000008</v>
      </c>
      <c r="L5" s="32" t="s">
        <v>17</v>
      </c>
      <c r="M5" s="5"/>
      <c r="N5" s="129">
        <v>9.58</v>
      </c>
      <c r="O5" s="130"/>
    </row>
    <row r="6" spans="1:15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7.99</v>
      </c>
      <c r="L6" s="33" t="s">
        <v>17</v>
      </c>
      <c r="M6" s="5"/>
      <c r="N6" s="131">
        <v>8.32</v>
      </c>
      <c r="O6" s="132"/>
    </row>
    <row r="7" spans="1:15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7.58</v>
      </c>
      <c r="L7" s="33" t="s">
        <v>17</v>
      </c>
      <c r="M7" s="5"/>
      <c r="N7" s="131">
        <v>8.08</v>
      </c>
      <c r="O7" s="132"/>
    </row>
    <row r="8" spans="1:15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7.3900000000000006</v>
      </c>
      <c r="L8" s="33" t="s">
        <v>17</v>
      </c>
      <c r="M8" s="5"/>
      <c r="N8" s="131">
        <v>7.99</v>
      </c>
      <c r="O8" s="132"/>
    </row>
    <row r="9" spans="1:15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 t="s">
        <v>76</v>
      </c>
      <c r="L9" s="33" t="s">
        <v>17</v>
      </c>
      <c r="M9" s="5"/>
      <c r="N9" s="231" t="s">
        <v>103</v>
      </c>
      <c r="O9" s="232"/>
    </row>
    <row r="10" spans="1:15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/>
      <c r="J10" s="7">
        <v>18</v>
      </c>
      <c r="K10" s="218" t="s">
        <v>72</v>
      </c>
      <c r="L10" s="219"/>
      <c r="M10" s="5"/>
      <c r="N10" s="133"/>
      <c r="O10" s="134"/>
    </row>
    <row r="11" spans="1:15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 t="s">
        <v>17</v>
      </c>
      <c r="L11" s="33">
        <f>O11-I11</f>
        <v>12.24</v>
      </c>
      <c r="M11" s="5"/>
      <c r="N11" s="131"/>
      <c r="O11" s="132">
        <v>12.74</v>
      </c>
    </row>
    <row r="12" spans="1:15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33"/>
      <c r="O12" s="134"/>
    </row>
    <row r="13" spans="1:15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s">
        <v>76</v>
      </c>
      <c r="L13" s="33" t="s">
        <v>17</v>
      </c>
      <c r="M13" s="5"/>
      <c r="N13" s="131" t="s">
        <v>103</v>
      </c>
      <c r="O13" s="132"/>
    </row>
    <row r="14" spans="1:15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s">
        <v>17</v>
      </c>
      <c r="L14" s="33">
        <f>O14-I14</f>
        <v>21.43</v>
      </c>
      <c r="M14" s="5"/>
      <c r="N14" s="131"/>
      <c r="O14" s="132">
        <v>22.23</v>
      </c>
    </row>
    <row r="15" spans="1:15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ref="K15:K28" si="0">N15-I15</f>
        <v>8.9099999999999984</v>
      </c>
      <c r="L15" s="33" t="s">
        <v>17</v>
      </c>
      <c r="M15" s="5"/>
      <c r="N15" s="131">
        <v>9.2899999999999991</v>
      </c>
      <c r="O15" s="132"/>
    </row>
    <row r="16" spans="1:15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s">
        <v>76</v>
      </c>
      <c r="L16" s="33" t="s">
        <v>17</v>
      </c>
      <c r="M16" s="5"/>
      <c r="N16" s="131" t="s">
        <v>103</v>
      </c>
      <c r="O16" s="132"/>
    </row>
    <row r="17" spans="1:16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0"/>
        <v>3.5600000000000005</v>
      </c>
      <c r="L17" s="33" t="s">
        <v>17</v>
      </c>
      <c r="M17" s="5"/>
      <c r="N17" s="131">
        <v>4.74</v>
      </c>
      <c r="O17" s="132"/>
    </row>
    <row r="18" spans="1:16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0"/>
        <v>8.4699999999999989</v>
      </c>
      <c r="L18" s="33" t="s">
        <v>17</v>
      </c>
      <c r="M18" s="5"/>
      <c r="N18" s="131">
        <v>9.27</v>
      </c>
      <c r="O18" s="132"/>
    </row>
    <row r="19" spans="1:16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0"/>
        <v>7.0399999999999991</v>
      </c>
      <c r="L19" s="33" t="s">
        <v>17</v>
      </c>
      <c r="M19" s="5"/>
      <c r="N19" s="131">
        <v>8.0399999999999991</v>
      </c>
      <c r="O19" s="132"/>
    </row>
    <row r="20" spans="1:16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0"/>
        <v>2.8499999999999996</v>
      </c>
      <c r="L20" s="33" t="s">
        <v>17</v>
      </c>
      <c r="M20" s="5"/>
      <c r="N20" s="131">
        <v>3.63</v>
      </c>
      <c r="O20" s="132"/>
    </row>
    <row r="21" spans="1:16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7" t="s">
        <v>76</v>
      </c>
      <c r="L21" s="33" t="s">
        <v>17</v>
      </c>
      <c r="M21" s="5"/>
      <c r="N21" s="131" t="s">
        <v>103</v>
      </c>
      <c r="O21" s="132"/>
    </row>
    <row r="22" spans="1:16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16" t="s">
        <v>76</v>
      </c>
      <c r="L22" s="33" t="s">
        <v>17</v>
      </c>
      <c r="M22" s="5"/>
      <c r="N22" s="131" t="s">
        <v>103</v>
      </c>
      <c r="O22" s="132"/>
    </row>
    <row r="23" spans="1:16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16" t="s">
        <v>76</v>
      </c>
      <c r="L23" s="33" t="s">
        <v>17</v>
      </c>
      <c r="M23" s="5"/>
      <c r="N23" s="131" t="s">
        <v>103</v>
      </c>
      <c r="O23" s="132"/>
    </row>
    <row r="24" spans="1:16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16" t="s">
        <v>76</v>
      </c>
      <c r="L24" s="33" t="s">
        <v>17</v>
      </c>
      <c r="M24" s="5"/>
      <c r="N24" s="131" t="s">
        <v>103</v>
      </c>
      <c r="O24" s="132"/>
    </row>
    <row r="25" spans="1:16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0"/>
        <v>9.5</v>
      </c>
      <c r="L25" s="33" t="s">
        <v>17</v>
      </c>
      <c r="M25" s="3"/>
      <c r="N25" s="131">
        <v>9.5</v>
      </c>
      <c r="O25" s="132"/>
    </row>
    <row r="26" spans="1:16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4" si="1">O26-I26</f>
        <v>18.330000000000002</v>
      </c>
      <c r="N26" s="131"/>
      <c r="O26" s="132">
        <v>18.760000000000002</v>
      </c>
      <c r="P26" t="s">
        <v>142</v>
      </c>
    </row>
    <row r="27" spans="1:16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1"/>
        <v>12.86</v>
      </c>
      <c r="M27" s="3"/>
      <c r="N27" s="131"/>
      <c r="O27" s="132">
        <v>13.99</v>
      </c>
      <c r="P27" t="s">
        <v>142</v>
      </c>
    </row>
    <row r="28" spans="1:16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0"/>
        <v>6.0299999999999994</v>
      </c>
      <c r="L28" s="33" t="s">
        <v>17</v>
      </c>
      <c r="N28" s="131">
        <v>6.31</v>
      </c>
      <c r="O28" s="132"/>
    </row>
    <row r="29" spans="1:16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1"/>
        <v>10.569999999999999</v>
      </c>
      <c r="M29" s="3"/>
      <c r="N29" s="131"/>
      <c r="O29" s="132">
        <v>11.12</v>
      </c>
    </row>
    <row r="30" spans="1:16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1"/>
        <v>13.610000000000001</v>
      </c>
      <c r="M30"/>
      <c r="N30" s="131"/>
      <c r="O30" s="132">
        <v>14.21</v>
      </c>
    </row>
    <row r="31" spans="1:16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1"/>
        <v>29.009999999999998</v>
      </c>
      <c r="M31" s="3"/>
      <c r="N31" s="131"/>
      <c r="O31" s="132">
        <v>29.86</v>
      </c>
    </row>
    <row r="32" spans="1:16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1"/>
        <v>10.790000000000001</v>
      </c>
      <c r="M32"/>
      <c r="N32" s="131"/>
      <c r="O32" s="132">
        <v>11.24</v>
      </c>
    </row>
    <row r="33" spans="1:15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1"/>
        <v>17.28</v>
      </c>
      <c r="M33" s="3"/>
      <c r="N33" s="131"/>
      <c r="O33" s="132">
        <v>17.73</v>
      </c>
    </row>
    <row r="34" spans="1:15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1"/>
        <v>15.67</v>
      </c>
      <c r="M34" s="3"/>
      <c r="N34" s="131"/>
      <c r="O34" s="132">
        <v>15.87</v>
      </c>
    </row>
    <row r="35" spans="1:15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7.3100000000000005</v>
      </c>
      <c r="L35" s="33" t="s">
        <v>17</v>
      </c>
      <c r="N35" s="131">
        <v>7.99</v>
      </c>
      <c r="O35" s="132"/>
    </row>
    <row r="36" spans="1:15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9.4499999999999993</v>
      </c>
      <c r="L36" s="33" t="s">
        <v>17</v>
      </c>
      <c r="N36" s="131">
        <v>9.83</v>
      </c>
      <c r="O36" s="132"/>
    </row>
    <row r="37" spans="1:15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218" t="s">
        <v>140</v>
      </c>
      <c r="L37" s="219"/>
      <c r="M37"/>
      <c r="N37" s="133"/>
      <c r="O37" s="134"/>
    </row>
    <row r="38" spans="1:15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8.26</v>
      </c>
      <c r="M38"/>
      <c r="N38" s="131"/>
      <c r="O38" s="132">
        <v>9.01</v>
      </c>
    </row>
    <row r="39" spans="1:15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13.98</v>
      </c>
      <c r="L39" s="33" t="s">
        <v>17</v>
      </c>
      <c r="M39"/>
      <c r="N39" s="131">
        <v>14.5</v>
      </c>
      <c r="O39" s="132"/>
    </row>
    <row r="40" spans="1:15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8.83</v>
      </c>
      <c r="L40" s="33" t="s">
        <v>17</v>
      </c>
      <c r="M40"/>
      <c r="N40" s="131">
        <v>9.43</v>
      </c>
      <c r="O40" s="132"/>
    </row>
    <row r="41" spans="1:15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>N41-I41</f>
        <v>5.43</v>
      </c>
      <c r="L41" s="33" t="s">
        <v>17</v>
      </c>
      <c r="M41"/>
      <c r="N41" s="131">
        <v>5.68</v>
      </c>
      <c r="O41" s="132"/>
    </row>
    <row r="42" spans="1:15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M42"/>
      <c r="N42" s="133"/>
      <c r="O42" s="134"/>
    </row>
    <row r="43" spans="1:15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>N43-I43</f>
        <v>9.06</v>
      </c>
      <c r="L43" s="33" t="s">
        <v>17</v>
      </c>
      <c r="M43"/>
      <c r="N43" s="131">
        <v>9.99</v>
      </c>
      <c r="O43" s="132"/>
    </row>
    <row r="44" spans="1:15" ht="15" customHeight="1" thickBot="1" x14ac:dyDescent="0.3">
      <c r="A44" s="22">
        <v>40</v>
      </c>
      <c r="B44" s="17" t="s">
        <v>96</v>
      </c>
      <c r="C44" s="17" t="s">
        <v>50</v>
      </c>
      <c r="D44" s="26" t="s">
        <v>14</v>
      </c>
      <c r="E44" s="9">
        <v>255482</v>
      </c>
      <c r="F44" s="9">
        <v>337072</v>
      </c>
      <c r="G44" s="9"/>
      <c r="H44" s="17" t="s">
        <v>17</v>
      </c>
      <c r="I44" s="9">
        <v>0.34</v>
      </c>
      <c r="J44" s="17" t="s">
        <v>17</v>
      </c>
      <c r="K44" s="34" t="s">
        <v>17</v>
      </c>
      <c r="L44" s="35">
        <f>O44-I44</f>
        <v>18.989999999999998</v>
      </c>
      <c r="N44" s="135"/>
      <c r="O44" s="136">
        <v>19.329999999999998</v>
      </c>
    </row>
  </sheetData>
  <mergeCells count="6">
    <mergeCell ref="K42:L42"/>
    <mergeCell ref="N9:O9"/>
    <mergeCell ref="N3:O3"/>
    <mergeCell ref="K10:L10"/>
    <mergeCell ref="K12:L12"/>
    <mergeCell ref="K37:L37"/>
  </mergeCells>
  <pageMargins left="0.7" right="0.7" top="0.75" bottom="0.75" header="0.3" footer="0.3"/>
  <pageSetup scale="72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R45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15" width="11.453125" customWidth="1"/>
    <col min="16" max="16" width="16.54296875" customWidth="1"/>
    <col min="17" max="256" width="11.453125" customWidth="1"/>
  </cols>
  <sheetData>
    <row r="1" spans="1:18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8" ht="20" x14ac:dyDescent="0.4">
      <c r="A2" s="2" t="s">
        <v>143</v>
      </c>
      <c r="B2" s="1"/>
      <c r="C2" s="1"/>
      <c r="D2" s="1"/>
      <c r="E2" s="1"/>
      <c r="F2" s="1"/>
      <c r="G2" s="1"/>
      <c r="H2" s="1"/>
      <c r="I2" s="1"/>
      <c r="J2" s="1"/>
    </row>
    <row r="3" spans="1:18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8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  <c r="Q4" s="108">
        <v>6.8</v>
      </c>
      <c r="R4" s="109"/>
    </row>
    <row r="5" spans="1:18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6.35</v>
      </c>
      <c r="L5" s="32" t="s">
        <v>17</v>
      </c>
      <c r="M5" s="5"/>
      <c r="N5" s="111">
        <v>6.8</v>
      </c>
      <c r="O5" s="112"/>
      <c r="Q5" s="108">
        <v>7.45</v>
      </c>
      <c r="R5" s="109"/>
    </row>
    <row r="6" spans="1:18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7.12</v>
      </c>
      <c r="L6" s="33" t="s">
        <v>17</v>
      </c>
      <c r="M6" s="5"/>
      <c r="N6" s="113">
        <v>7.45</v>
      </c>
      <c r="O6" s="114"/>
      <c r="Q6" s="108">
        <v>7.5</v>
      </c>
      <c r="R6" s="109"/>
    </row>
    <row r="7" spans="1:18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7</v>
      </c>
      <c r="L7" s="33" t="s">
        <v>17</v>
      </c>
      <c r="M7" s="5"/>
      <c r="N7" s="113">
        <v>7.5</v>
      </c>
      <c r="O7" s="114"/>
      <c r="Q7" s="108">
        <v>7.57</v>
      </c>
      <c r="R7" s="109"/>
    </row>
    <row r="8" spans="1:18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6.9700000000000006</v>
      </c>
      <c r="L8" s="33" t="s">
        <v>17</v>
      </c>
      <c r="M8" s="5"/>
      <c r="N8" s="113">
        <v>7.57</v>
      </c>
      <c r="O8" s="114"/>
      <c r="Q8" s="109">
        <v>11.44</v>
      </c>
      <c r="R8" s="109"/>
    </row>
    <row r="9" spans="1:18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10.6</v>
      </c>
      <c r="L9" s="33" t="s">
        <v>17</v>
      </c>
      <c r="M9" s="5"/>
      <c r="N9" s="113">
        <v>11.44</v>
      </c>
      <c r="O9" s="114"/>
      <c r="Q9" s="233" t="s">
        <v>64</v>
      </c>
      <c r="R9" s="233"/>
    </row>
    <row r="10" spans="1:18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/>
      <c r="J10" s="7">
        <v>18</v>
      </c>
      <c r="K10" s="218" t="s">
        <v>72</v>
      </c>
      <c r="L10" s="219"/>
      <c r="M10" s="5"/>
      <c r="N10" s="115" t="s">
        <v>64</v>
      </c>
      <c r="O10" s="114"/>
      <c r="Q10" s="108">
        <v>6.7</v>
      </c>
      <c r="R10" s="109"/>
    </row>
    <row r="11" spans="1:18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N11-L11</f>
        <v>6.7</v>
      </c>
      <c r="L11" s="33"/>
      <c r="M11" s="5"/>
      <c r="N11" s="113">
        <v>6.7</v>
      </c>
      <c r="O11" s="114"/>
      <c r="Q11" s="233" t="s">
        <v>64</v>
      </c>
      <c r="R11" s="233"/>
    </row>
    <row r="12" spans="1:18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15" t="s">
        <v>64</v>
      </c>
      <c r="O12" s="114"/>
      <c r="Q12" s="109">
        <v>5.44</v>
      </c>
      <c r="R12" s="109"/>
    </row>
    <row r="13" spans="1:18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35" si="0">N13-I13</f>
        <v>4.7100000000000009</v>
      </c>
      <c r="L13" s="33" t="s">
        <v>17</v>
      </c>
      <c r="M13" s="5"/>
      <c r="N13" s="113">
        <v>5.44</v>
      </c>
      <c r="O13" s="114"/>
      <c r="Q13" s="109">
        <v>8.59</v>
      </c>
      <c r="R13" s="109"/>
    </row>
    <row r="14" spans="1:18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0"/>
        <v>7.79</v>
      </c>
      <c r="L14" s="33" t="s">
        <v>17</v>
      </c>
      <c r="M14" s="5"/>
      <c r="N14" s="113">
        <v>8.59</v>
      </c>
      <c r="O14" s="43"/>
      <c r="Q14" s="108">
        <v>8.07</v>
      </c>
      <c r="R14" s="109"/>
    </row>
    <row r="15" spans="1:18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0"/>
        <v>7.69</v>
      </c>
      <c r="L15" s="33" t="s">
        <v>17</v>
      </c>
      <c r="M15" s="5"/>
      <c r="N15" s="115">
        <v>8.07</v>
      </c>
      <c r="O15" s="43"/>
      <c r="Q15" s="234" t="s">
        <v>76</v>
      </c>
      <c r="R15" s="234"/>
    </row>
    <row r="16" spans="1:18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s">
        <v>76</v>
      </c>
      <c r="L16" s="33" t="s">
        <v>17</v>
      </c>
      <c r="M16" s="5"/>
      <c r="N16" s="115" t="s">
        <v>76</v>
      </c>
      <c r="O16" s="114"/>
      <c r="Q16" s="109">
        <v>4.43</v>
      </c>
      <c r="R16" s="109"/>
    </row>
    <row r="17" spans="1:18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0"/>
        <v>3.25</v>
      </c>
      <c r="L17" s="33" t="s">
        <v>17</v>
      </c>
      <c r="M17" s="5"/>
      <c r="N17" s="115">
        <v>4.43</v>
      </c>
      <c r="O17" s="43"/>
      <c r="Q17" s="109">
        <v>7.69</v>
      </c>
      <c r="R17" s="109"/>
    </row>
    <row r="18" spans="1:18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0"/>
        <v>6.8900000000000006</v>
      </c>
      <c r="L18" s="33" t="s">
        <v>17</v>
      </c>
      <c r="M18" s="5"/>
      <c r="N18" s="113">
        <v>7.69</v>
      </c>
      <c r="O18" s="114"/>
      <c r="Q18" s="108"/>
      <c r="R18" s="109">
        <v>8.5399999999999991</v>
      </c>
    </row>
    <row r="19" spans="1:18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 t="s">
        <v>17</v>
      </c>
      <c r="L19" s="33">
        <f>O19-I19</f>
        <v>7.5399999999999991</v>
      </c>
      <c r="M19" s="5"/>
      <c r="N19" s="113"/>
      <c r="O19" s="114">
        <v>8.5399999999999991</v>
      </c>
      <c r="Q19" s="109">
        <v>2.99</v>
      </c>
      <c r="R19" s="109"/>
    </row>
    <row r="20" spans="1:18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0"/>
        <v>2.21</v>
      </c>
      <c r="L20" s="33" t="s">
        <v>17</v>
      </c>
      <c r="M20" s="5"/>
      <c r="N20" s="113">
        <v>2.99</v>
      </c>
      <c r="O20" s="114"/>
      <c r="Q20" s="233" t="s">
        <v>76</v>
      </c>
      <c r="R20" s="233"/>
    </row>
    <row r="21" spans="1:18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7" t="s">
        <v>76</v>
      </c>
      <c r="L21" s="33" t="s">
        <v>17</v>
      </c>
      <c r="M21" s="5"/>
      <c r="N21" s="113" t="s">
        <v>76</v>
      </c>
      <c r="O21" s="114"/>
      <c r="Q21" s="233" t="s">
        <v>76</v>
      </c>
      <c r="R21" s="233"/>
    </row>
    <row r="22" spans="1:18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16" t="s">
        <v>76</v>
      </c>
      <c r="L22" s="33" t="s">
        <v>17</v>
      </c>
      <c r="M22" s="5"/>
      <c r="N22" s="115" t="s">
        <v>76</v>
      </c>
      <c r="O22" s="114"/>
      <c r="Q22" s="233" t="s">
        <v>76</v>
      </c>
      <c r="R22" s="233"/>
    </row>
    <row r="23" spans="1:18" ht="14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16" t="s">
        <v>76</v>
      </c>
      <c r="L23" s="33" t="s">
        <v>17</v>
      </c>
      <c r="M23" s="5"/>
      <c r="N23" s="115" t="s">
        <v>76</v>
      </c>
      <c r="O23" s="114"/>
      <c r="Q23" s="233" t="s">
        <v>76</v>
      </c>
      <c r="R23" s="233"/>
    </row>
    <row r="24" spans="1:18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16" t="s">
        <v>76</v>
      </c>
      <c r="L24" s="33" t="s">
        <v>17</v>
      </c>
      <c r="M24" s="5"/>
      <c r="N24" s="115" t="s">
        <v>76</v>
      </c>
      <c r="O24" s="114"/>
      <c r="Q24" s="109">
        <v>9.15</v>
      </c>
      <c r="R24" s="109"/>
    </row>
    <row r="25" spans="1:18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0"/>
        <v>9.15</v>
      </c>
      <c r="L25" s="33" t="s">
        <v>17</v>
      </c>
      <c r="M25" s="3"/>
      <c r="N25" s="113">
        <v>9.15</v>
      </c>
      <c r="O25" s="114"/>
      <c r="Q25" s="109">
        <v>12.66</v>
      </c>
      <c r="R25" s="109"/>
    </row>
    <row r="26" spans="1:18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0"/>
        <v>12.23</v>
      </c>
      <c r="L26" s="33" t="s">
        <v>17</v>
      </c>
      <c r="N26" s="115">
        <v>12.66</v>
      </c>
      <c r="O26" s="43"/>
      <c r="Q26" s="109">
        <v>11.82</v>
      </c>
      <c r="R26" s="109"/>
    </row>
    <row r="27" spans="1:18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0"/>
        <v>10.690000000000001</v>
      </c>
      <c r="L27" s="33" t="s">
        <v>17</v>
      </c>
      <c r="M27" s="3"/>
      <c r="N27" s="115">
        <v>11.82</v>
      </c>
      <c r="O27" s="43"/>
      <c r="Q27" s="108">
        <v>5.84</v>
      </c>
      <c r="R27" s="109"/>
    </row>
    <row r="28" spans="1:18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0"/>
        <v>5.56</v>
      </c>
      <c r="L28" s="33" t="s">
        <v>17</v>
      </c>
      <c r="N28" s="113">
        <v>5.84</v>
      </c>
      <c r="O28" s="43"/>
      <c r="Q28" s="109">
        <v>9.07</v>
      </c>
      <c r="R28" s="109"/>
    </row>
    <row r="29" spans="1:18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0"/>
        <v>8.52</v>
      </c>
      <c r="L29" s="33" t="s">
        <v>17</v>
      </c>
      <c r="M29" s="3"/>
      <c r="N29" s="115">
        <v>9.07</v>
      </c>
      <c r="O29" s="114"/>
      <c r="Q29" s="109">
        <v>9.33</v>
      </c>
      <c r="R29" s="109"/>
    </row>
    <row r="30" spans="1:18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0"/>
        <v>8.73</v>
      </c>
      <c r="L30" s="33" t="s">
        <v>17</v>
      </c>
      <c r="M30"/>
      <c r="N30" s="113">
        <v>9.33</v>
      </c>
      <c r="O30" s="43"/>
      <c r="Q30" s="109">
        <v>8.8699999999999992</v>
      </c>
      <c r="R30" s="109"/>
    </row>
    <row r="31" spans="1:18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0"/>
        <v>8.02</v>
      </c>
      <c r="L31" s="33" t="s">
        <v>17</v>
      </c>
      <c r="M31" s="3"/>
      <c r="N31" s="115">
        <v>8.8699999999999992</v>
      </c>
      <c r="O31" s="114"/>
      <c r="Q31" s="109">
        <v>9.6300000000000008</v>
      </c>
      <c r="R31" s="109"/>
    </row>
    <row r="32" spans="1:18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0"/>
        <v>9.1800000000000015</v>
      </c>
      <c r="L32" s="33" t="s">
        <v>17</v>
      </c>
      <c r="M32"/>
      <c r="N32" s="115">
        <v>9.6300000000000008</v>
      </c>
      <c r="O32" s="114"/>
      <c r="Q32" s="109">
        <v>10.38</v>
      </c>
      <c r="R32" s="109"/>
    </row>
    <row r="33" spans="1:18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0"/>
        <v>9.9300000000000015</v>
      </c>
      <c r="L33" s="33" t="s">
        <v>17</v>
      </c>
      <c r="M33" s="3"/>
      <c r="N33" s="115">
        <v>10.38</v>
      </c>
      <c r="O33" s="114"/>
      <c r="Q33" s="109">
        <v>9.23</v>
      </c>
      <c r="R33" s="108"/>
    </row>
    <row r="34" spans="1:18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0"/>
        <v>9.0300000000000011</v>
      </c>
      <c r="L34" s="33" t="s">
        <v>17</v>
      </c>
      <c r="M34" s="3"/>
      <c r="N34" s="115">
        <v>9.23</v>
      </c>
      <c r="O34" s="114"/>
      <c r="Q34" s="109">
        <v>6.23</v>
      </c>
      <c r="R34" s="109"/>
    </row>
    <row r="35" spans="1:18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0"/>
        <v>5.5500000000000007</v>
      </c>
      <c r="L35" s="33" t="s">
        <v>17</v>
      </c>
      <c r="N35" s="113">
        <v>6.23</v>
      </c>
      <c r="O35" s="43"/>
      <c r="Q35" s="109">
        <v>6.44</v>
      </c>
      <c r="R35" s="109"/>
    </row>
    <row r="36" spans="1:18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6.0600000000000005</v>
      </c>
      <c r="L36" s="33" t="s">
        <v>17</v>
      </c>
      <c r="N36" s="115">
        <v>6.44</v>
      </c>
      <c r="O36" s="114"/>
      <c r="Q36" s="109"/>
      <c r="R36" s="109">
        <v>7.22</v>
      </c>
    </row>
    <row r="37" spans="1:18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>O37-I37</f>
        <v>6.6999999999999993</v>
      </c>
      <c r="M37"/>
      <c r="N37" s="115"/>
      <c r="O37" s="43">
        <v>7.22</v>
      </c>
      <c r="Q37" s="108"/>
      <c r="R37" s="108">
        <v>10.31</v>
      </c>
    </row>
    <row r="38" spans="1:18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9.56</v>
      </c>
      <c r="M38"/>
      <c r="N38" s="115"/>
      <c r="O38" s="43">
        <v>10.31</v>
      </c>
      <c r="Q38" s="108">
        <v>14.24</v>
      </c>
      <c r="R38" s="108"/>
    </row>
    <row r="39" spans="1:18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13.72</v>
      </c>
      <c r="L39" s="33" t="s">
        <v>17</v>
      </c>
      <c r="M39"/>
      <c r="N39" s="113">
        <v>14.24</v>
      </c>
      <c r="O39" s="43"/>
      <c r="Q39" s="108">
        <v>8.6</v>
      </c>
      <c r="R39" s="108"/>
    </row>
    <row r="40" spans="1:18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8</v>
      </c>
      <c r="L40" s="33" t="s">
        <v>17</v>
      </c>
      <c r="M40"/>
      <c r="N40" s="113">
        <v>8.6</v>
      </c>
      <c r="O40" s="43"/>
      <c r="Q40" s="108">
        <v>4.9000000000000004</v>
      </c>
      <c r="R40" s="108"/>
    </row>
    <row r="41" spans="1:18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>N41-I41</f>
        <v>4.6500000000000004</v>
      </c>
      <c r="L41" s="33"/>
      <c r="M41"/>
      <c r="N41" s="115">
        <v>4.9000000000000004</v>
      </c>
      <c r="O41" s="114"/>
      <c r="Q41" s="235" t="s">
        <v>130</v>
      </c>
      <c r="R41" s="235"/>
    </row>
    <row r="42" spans="1:18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95</v>
      </c>
      <c r="L42" s="219"/>
      <c r="M42"/>
      <c r="N42" s="113" t="s">
        <v>130</v>
      </c>
      <c r="O42" s="114"/>
      <c r="Q42" s="108">
        <v>4.5</v>
      </c>
      <c r="R42" s="108"/>
    </row>
    <row r="43" spans="1:18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>N43-I43</f>
        <v>3.57</v>
      </c>
      <c r="L43" s="33" t="s">
        <v>17</v>
      </c>
      <c r="M43"/>
      <c r="N43" s="113">
        <v>4.5</v>
      </c>
      <c r="O43" s="43"/>
      <c r="Q43" s="108">
        <v>9.57</v>
      </c>
      <c r="R43" s="108"/>
    </row>
    <row r="44" spans="1:18" ht="15" customHeight="1" x14ac:dyDescent="0.25">
      <c r="A44" s="21">
        <v>40</v>
      </c>
      <c r="B44" s="16" t="s">
        <v>96</v>
      </c>
      <c r="C44" s="16" t="s">
        <v>50</v>
      </c>
      <c r="D44" s="10" t="s">
        <v>14</v>
      </c>
      <c r="E44" s="7">
        <v>255482</v>
      </c>
      <c r="F44" s="7">
        <v>337072</v>
      </c>
      <c r="G44" s="7"/>
      <c r="H44" s="16" t="s">
        <v>17</v>
      </c>
      <c r="I44" s="7">
        <v>0.34</v>
      </c>
      <c r="J44" s="16" t="s">
        <v>17</v>
      </c>
      <c r="K44" s="31">
        <f>N44-I44</f>
        <v>9.23</v>
      </c>
      <c r="L44" s="33" t="s">
        <v>17</v>
      </c>
      <c r="N44" s="113">
        <v>9.57</v>
      </c>
      <c r="O44" s="114"/>
      <c r="Q44" s="109"/>
      <c r="R44" s="109">
        <v>11.16</v>
      </c>
    </row>
    <row r="45" spans="1:18" ht="14.5" thickBot="1" x14ac:dyDescent="0.3">
      <c r="A45" s="120">
        <v>41</v>
      </c>
      <c r="B45" s="121" t="s">
        <v>144</v>
      </c>
      <c r="C45" s="17" t="s">
        <v>68</v>
      </c>
      <c r="D45" s="121" t="s">
        <v>14</v>
      </c>
      <c r="E45" s="121">
        <v>338544</v>
      </c>
      <c r="F45" s="121">
        <v>262101</v>
      </c>
      <c r="G45" s="121">
        <v>46</v>
      </c>
      <c r="H45" s="17" t="s">
        <v>17</v>
      </c>
      <c r="I45" s="121">
        <v>0.67</v>
      </c>
      <c r="J45" s="121">
        <v>24</v>
      </c>
      <c r="K45" s="122" t="s">
        <v>17</v>
      </c>
      <c r="L45" s="123">
        <f>O45-I45</f>
        <v>10.49</v>
      </c>
      <c r="M45" s="119"/>
      <c r="N45" s="118"/>
      <c r="O45" s="117">
        <v>11.16</v>
      </c>
    </row>
  </sheetData>
  <mergeCells count="12">
    <mergeCell ref="N3:O3"/>
    <mergeCell ref="K10:L10"/>
    <mergeCell ref="K12:L12"/>
    <mergeCell ref="K42:L42"/>
    <mergeCell ref="Q9:R9"/>
    <mergeCell ref="Q11:R11"/>
    <mergeCell ref="Q15:R15"/>
    <mergeCell ref="Q20:R20"/>
    <mergeCell ref="Q21:R21"/>
    <mergeCell ref="Q22:R22"/>
    <mergeCell ref="Q23:R23"/>
    <mergeCell ref="Q41:R41"/>
  </mergeCells>
  <pageMargins left="0.7" right="0.7" top="0.75" bottom="0.75" header="0.3" footer="0.3"/>
  <pageSetup scale="72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R45"/>
  <sheetViews>
    <sheetView workbookViewId="0">
      <selection activeCell="B26" sqref="B26:I26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15" width="11.453125" customWidth="1"/>
    <col min="16" max="16" width="16.54296875" customWidth="1"/>
    <col min="17" max="256" width="11.453125" customWidth="1"/>
  </cols>
  <sheetData>
    <row r="1" spans="1:18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8" ht="20" x14ac:dyDescent="0.4">
      <c r="A2" s="2" t="s">
        <v>145</v>
      </c>
      <c r="B2" s="1"/>
      <c r="C2" s="1"/>
      <c r="D2" s="1"/>
      <c r="E2" s="1"/>
      <c r="F2" s="1"/>
      <c r="G2" s="1"/>
      <c r="H2" s="1"/>
      <c r="I2" s="1"/>
      <c r="J2" s="1"/>
    </row>
    <row r="3" spans="1:18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8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  <c r="Q4" s="108">
        <v>6.8</v>
      </c>
      <c r="R4" s="109"/>
    </row>
    <row r="5" spans="1:18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6.54</v>
      </c>
      <c r="L5" s="32" t="s">
        <v>17</v>
      </c>
      <c r="M5" s="5"/>
      <c r="N5" s="111">
        <v>6.99</v>
      </c>
      <c r="O5" s="112"/>
      <c r="Q5" s="108">
        <v>7.45</v>
      </c>
      <c r="R5" s="109"/>
    </row>
    <row r="6" spans="1:18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6.7</v>
      </c>
      <c r="L6" s="33" t="s">
        <v>17</v>
      </c>
      <c r="M6" s="5"/>
      <c r="N6" s="113">
        <v>7.03</v>
      </c>
      <c r="O6" s="114"/>
      <c r="Q6" s="108">
        <v>7.5</v>
      </c>
      <c r="R6" s="109"/>
    </row>
    <row r="7" spans="1:18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6.84</v>
      </c>
      <c r="L7" s="33" t="s">
        <v>17</v>
      </c>
      <c r="M7" s="5"/>
      <c r="N7" s="113">
        <v>7.34</v>
      </c>
      <c r="O7" s="114"/>
      <c r="Q7" s="108">
        <v>7.57</v>
      </c>
      <c r="R7" s="109"/>
    </row>
    <row r="8" spans="1:18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6.7</v>
      </c>
      <c r="L8" s="33" t="s">
        <v>17</v>
      </c>
      <c r="M8" s="5"/>
      <c r="N8" s="113">
        <v>7.3</v>
      </c>
      <c r="O8" s="114"/>
      <c r="Q8" s="109">
        <v>11.44</v>
      </c>
      <c r="R8" s="109"/>
    </row>
    <row r="9" spans="1:18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10.46</v>
      </c>
      <c r="L9" s="33" t="s">
        <v>17</v>
      </c>
      <c r="M9" s="5"/>
      <c r="N9" s="113">
        <v>11.3</v>
      </c>
      <c r="O9" s="114"/>
      <c r="Q9" s="233" t="s">
        <v>64</v>
      </c>
      <c r="R9" s="233"/>
    </row>
    <row r="10" spans="1:18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/>
      <c r="J10" s="7">
        <v>18</v>
      </c>
      <c r="K10" s="218" t="s">
        <v>72</v>
      </c>
      <c r="L10" s="219"/>
      <c r="M10" s="5"/>
      <c r="N10" s="115" t="s">
        <v>64</v>
      </c>
      <c r="O10" s="114"/>
      <c r="Q10" s="108">
        <v>6.7</v>
      </c>
      <c r="R10" s="109"/>
    </row>
    <row r="11" spans="1:18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N11-L11</f>
        <v>6.17</v>
      </c>
      <c r="L11" s="33"/>
      <c r="M11" s="5"/>
      <c r="N11" s="113">
        <v>6.17</v>
      </c>
      <c r="O11" s="114"/>
      <c r="Q11" s="233" t="s">
        <v>64</v>
      </c>
      <c r="R11" s="233"/>
    </row>
    <row r="12" spans="1:18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15" t="s">
        <v>64</v>
      </c>
      <c r="O12" s="114"/>
      <c r="Q12" s="109">
        <v>5.44</v>
      </c>
      <c r="R12" s="109"/>
    </row>
    <row r="13" spans="1:18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>N13-I13</f>
        <v>4.6500000000000004</v>
      </c>
      <c r="L13" s="33" t="s">
        <v>17</v>
      </c>
      <c r="M13" s="5"/>
      <c r="N13" s="113">
        <v>5.38</v>
      </c>
      <c r="O13" s="114"/>
      <c r="Q13" s="109">
        <v>8.59</v>
      </c>
      <c r="R13" s="109"/>
    </row>
    <row r="14" spans="1:18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>N14-I14</f>
        <v>7.54</v>
      </c>
      <c r="L14" s="33" t="s">
        <v>17</v>
      </c>
      <c r="M14" s="5"/>
      <c r="N14" s="113">
        <v>8.34</v>
      </c>
      <c r="O14" s="43"/>
      <c r="Q14" s="108">
        <v>8.07</v>
      </c>
      <c r="R14" s="109"/>
    </row>
    <row r="15" spans="1:18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218" t="s">
        <v>146</v>
      </c>
      <c r="L15" s="219"/>
      <c r="M15" s="5"/>
      <c r="N15" s="115" t="s">
        <v>146</v>
      </c>
      <c r="O15" s="43"/>
      <c r="Q15" s="234" t="s">
        <v>76</v>
      </c>
      <c r="R15" s="234"/>
    </row>
    <row r="16" spans="1:18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>N16-I16</f>
        <v>7.57</v>
      </c>
      <c r="L16" s="33" t="s">
        <v>17</v>
      </c>
      <c r="M16" s="5"/>
      <c r="N16" s="115">
        <v>8.41</v>
      </c>
      <c r="O16" s="114"/>
      <c r="Q16" s="109">
        <v>4.43</v>
      </c>
      <c r="R16" s="109"/>
    </row>
    <row r="17" spans="1:18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>N17-I17</f>
        <v>2.8900000000000006</v>
      </c>
      <c r="L17" s="33" t="s">
        <v>17</v>
      </c>
      <c r="M17" s="5"/>
      <c r="N17" s="115">
        <v>4.07</v>
      </c>
      <c r="O17" s="43"/>
      <c r="Q17" s="109">
        <v>7.69</v>
      </c>
      <c r="R17" s="109"/>
    </row>
    <row r="18" spans="1:18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>N18-I18</f>
        <v>6.74</v>
      </c>
      <c r="L18" s="33" t="s">
        <v>17</v>
      </c>
      <c r="M18" s="5"/>
      <c r="N18" s="113">
        <v>7.54</v>
      </c>
      <c r="O18" s="114"/>
      <c r="Q18" s="108"/>
      <c r="R18" s="109">
        <v>8.5399999999999991</v>
      </c>
    </row>
    <row r="19" spans="1:18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 t="s">
        <v>17</v>
      </c>
      <c r="L19" s="33">
        <f>O19-I19</f>
        <v>7.5399999999999991</v>
      </c>
      <c r="M19" s="5"/>
      <c r="N19" s="113">
        <v>7.6</v>
      </c>
      <c r="O19" s="114">
        <v>8.5399999999999991</v>
      </c>
      <c r="Q19" s="109">
        <v>2.99</v>
      </c>
      <c r="R19" s="109"/>
    </row>
    <row r="20" spans="1:18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>N20-I20</f>
        <v>2.29</v>
      </c>
      <c r="L20" s="33" t="s">
        <v>17</v>
      </c>
      <c r="M20" s="5"/>
      <c r="N20" s="113">
        <v>3.07</v>
      </c>
      <c r="O20" s="114"/>
      <c r="Q20" s="233" t="s">
        <v>76</v>
      </c>
      <c r="R20" s="233"/>
    </row>
    <row r="21" spans="1:18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7" t="s">
        <v>76</v>
      </c>
      <c r="L21" s="33" t="s">
        <v>17</v>
      </c>
      <c r="M21" s="5"/>
      <c r="N21" s="113">
        <v>7.07</v>
      </c>
      <c r="O21" s="114"/>
      <c r="Q21" s="233" t="s">
        <v>76</v>
      </c>
      <c r="R21" s="233"/>
    </row>
    <row r="22" spans="1:18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16" t="s">
        <v>76</v>
      </c>
      <c r="L22" s="33" t="s">
        <v>17</v>
      </c>
      <c r="M22" s="5"/>
      <c r="N22" s="115" t="s">
        <v>76</v>
      </c>
      <c r="O22" s="114"/>
      <c r="Q22" s="233" t="s">
        <v>76</v>
      </c>
      <c r="R22" s="233"/>
    </row>
    <row r="23" spans="1:18" ht="14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16" t="s">
        <v>76</v>
      </c>
      <c r="L23" s="33" t="s">
        <v>17</v>
      </c>
      <c r="M23" s="5"/>
      <c r="N23" s="115" t="s">
        <v>76</v>
      </c>
      <c r="O23" s="114"/>
      <c r="Q23" s="233" t="s">
        <v>76</v>
      </c>
      <c r="R23" s="233"/>
    </row>
    <row r="24" spans="1:18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16" t="s">
        <v>76</v>
      </c>
      <c r="L24" s="33" t="s">
        <v>17</v>
      </c>
      <c r="M24" s="5"/>
      <c r="N24" s="115" t="s">
        <v>76</v>
      </c>
      <c r="O24" s="114"/>
      <c r="Q24" s="109">
        <v>9.15</v>
      </c>
      <c r="R24" s="109"/>
    </row>
    <row r="25" spans="1:18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>N25-I25</f>
        <v>8.85</v>
      </c>
      <c r="L25" s="33" t="s">
        <v>17</v>
      </c>
      <c r="M25" s="3"/>
      <c r="N25" s="113">
        <v>8.85</v>
      </c>
      <c r="O25" s="114"/>
      <c r="Q25" s="109">
        <v>12.66</v>
      </c>
      <c r="R25" s="109"/>
    </row>
    <row r="26" spans="1:18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4" si="0">O26-I26</f>
        <v>12.52</v>
      </c>
      <c r="N26" s="115" t="s">
        <v>17</v>
      </c>
      <c r="O26" s="43">
        <v>12.95</v>
      </c>
      <c r="Q26" s="109">
        <v>11.82</v>
      </c>
      <c r="R26" s="109"/>
    </row>
    <row r="27" spans="1:18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0"/>
        <v>22.310000000000002</v>
      </c>
      <c r="M27" s="3"/>
      <c r="N27" s="115" t="s">
        <v>17</v>
      </c>
      <c r="O27" s="43">
        <v>23.44</v>
      </c>
      <c r="Q27" s="108">
        <v>5.84</v>
      </c>
      <c r="R27" s="109"/>
    </row>
    <row r="28" spans="1:18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>N28-I28</f>
        <v>5.29</v>
      </c>
      <c r="L28" s="33" t="s">
        <v>17</v>
      </c>
      <c r="N28" s="113">
        <v>5.57</v>
      </c>
      <c r="O28" s="43"/>
      <c r="Q28" s="109">
        <v>9.07</v>
      </c>
      <c r="R28" s="109"/>
    </row>
    <row r="29" spans="1:18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0"/>
        <v>9.0499999999999989</v>
      </c>
      <c r="M29" s="3"/>
      <c r="N29" s="115" t="s">
        <v>17</v>
      </c>
      <c r="O29" s="114">
        <v>9.6</v>
      </c>
      <c r="Q29" s="109">
        <v>9.33</v>
      </c>
      <c r="R29" s="109"/>
    </row>
    <row r="30" spans="1:18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0"/>
        <v>11.3</v>
      </c>
      <c r="M30"/>
      <c r="N30" s="115" t="s">
        <v>17</v>
      </c>
      <c r="O30" s="43">
        <v>11.9</v>
      </c>
      <c r="Q30" s="109">
        <v>8.8699999999999992</v>
      </c>
      <c r="R30" s="109"/>
    </row>
    <row r="31" spans="1:18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0"/>
        <v>19.149999999999999</v>
      </c>
      <c r="M31" s="3"/>
      <c r="N31" s="115" t="s">
        <v>17</v>
      </c>
      <c r="O31" s="114">
        <v>20</v>
      </c>
      <c r="Q31" s="109">
        <v>9.6300000000000008</v>
      </c>
      <c r="R31" s="109"/>
    </row>
    <row r="32" spans="1:18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0"/>
        <v>12.57</v>
      </c>
      <c r="M32"/>
      <c r="N32" s="115" t="s">
        <v>17</v>
      </c>
      <c r="O32" s="114">
        <v>13.02</v>
      </c>
      <c r="Q32" s="109">
        <v>10.38</v>
      </c>
      <c r="R32" s="109"/>
    </row>
    <row r="33" spans="1:18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0"/>
        <v>12.030000000000001</v>
      </c>
      <c r="M33" s="3"/>
      <c r="N33" s="115" t="s">
        <v>17</v>
      </c>
      <c r="O33" s="114">
        <v>12.48</v>
      </c>
      <c r="Q33" s="109">
        <v>9.23</v>
      </c>
      <c r="R33" s="108"/>
    </row>
    <row r="34" spans="1:18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0"/>
        <v>23.34</v>
      </c>
      <c r="M34" s="3"/>
      <c r="N34" s="115" t="s">
        <v>17</v>
      </c>
      <c r="O34" s="114">
        <v>23.54</v>
      </c>
      <c r="Q34" s="109">
        <v>6.23</v>
      </c>
      <c r="R34" s="109"/>
    </row>
    <row r="35" spans="1:18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5.5600000000000005</v>
      </c>
      <c r="L35" s="33" t="s">
        <v>17</v>
      </c>
      <c r="N35" s="113">
        <v>6.24</v>
      </c>
      <c r="O35" s="43"/>
      <c r="Q35" s="109">
        <v>6.44</v>
      </c>
      <c r="R35" s="109"/>
    </row>
    <row r="36" spans="1:18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7.43</v>
      </c>
      <c r="L36" s="33" t="s">
        <v>17</v>
      </c>
      <c r="N36" s="115">
        <v>7.81</v>
      </c>
      <c r="O36" s="114"/>
      <c r="Q36" s="109"/>
      <c r="R36" s="109">
        <v>7.22</v>
      </c>
    </row>
    <row r="37" spans="1:18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 t="s">
        <v>17</v>
      </c>
      <c r="L37" s="33">
        <f>O37-I37</f>
        <v>8.2000000000000011</v>
      </c>
      <c r="M37"/>
      <c r="N37" s="115"/>
      <c r="O37" s="43">
        <v>8.7200000000000006</v>
      </c>
      <c r="Q37" s="108"/>
      <c r="R37" s="108">
        <v>10.31</v>
      </c>
    </row>
    <row r="38" spans="1:18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10.56</v>
      </c>
      <c r="M38"/>
      <c r="N38" s="115"/>
      <c r="O38" s="43">
        <v>11.31</v>
      </c>
      <c r="Q38" s="108">
        <v>14.24</v>
      </c>
      <c r="R38" s="108"/>
    </row>
    <row r="39" spans="1:18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13.280000000000001</v>
      </c>
      <c r="L39" s="33" t="s">
        <v>17</v>
      </c>
      <c r="M39"/>
      <c r="N39" s="113">
        <v>13.8</v>
      </c>
      <c r="O39" s="43"/>
      <c r="Q39" s="108">
        <v>8.6</v>
      </c>
      <c r="R39" s="108"/>
    </row>
    <row r="40" spans="1:18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7.4500000000000011</v>
      </c>
      <c r="L40" s="33" t="s">
        <v>17</v>
      </c>
      <c r="M40"/>
      <c r="N40" s="113">
        <v>8.0500000000000007</v>
      </c>
      <c r="O40" s="43"/>
      <c r="Q40" s="108">
        <v>4.9000000000000004</v>
      </c>
      <c r="R40" s="108"/>
    </row>
    <row r="41" spans="1:18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>N41-I41</f>
        <v>4.13</v>
      </c>
      <c r="L41" s="33"/>
      <c r="M41"/>
      <c r="N41" s="115">
        <v>4.38</v>
      </c>
      <c r="O41" s="114"/>
      <c r="Q41" s="235" t="s">
        <v>130</v>
      </c>
      <c r="R41" s="235"/>
    </row>
    <row r="42" spans="1:18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147</v>
      </c>
      <c r="L42" s="219"/>
      <c r="M42"/>
      <c r="N42" s="113" t="s">
        <v>130</v>
      </c>
      <c r="O42" s="114"/>
      <c r="Q42" s="108">
        <v>4.5</v>
      </c>
      <c r="R42" s="108"/>
    </row>
    <row r="43" spans="1:18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>N43-I43</f>
        <v>8.5500000000000007</v>
      </c>
      <c r="L43" s="33" t="s">
        <v>17</v>
      </c>
      <c r="M43"/>
      <c r="N43" s="113">
        <v>9.48</v>
      </c>
      <c r="O43" s="43"/>
      <c r="Q43" s="108">
        <v>9.57</v>
      </c>
      <c r="R43" s="108"/>
    </row>
    <row r="44" spans="1:18" ht="15" customHeight="1" x14ac:dyDescent="0.25">
      <c r="A44" s="21">
        <v>40</v>
      </c>
      <c r="B44" s="16" t="s">
        <v>96</v>
      </c>
      <c r="C44" s="16" t="s">
        <v>50</v>
      </c>
      <c r="D44" s="10" t="s">
        <v>14</v>
      </c>
      <c r="E44" s="7">
        <v>255482</v>
      </c>
      <c r="F44" s="7">
        <v>337072</v>
      </c>
      <c r="G44" s="7"/>
      <c r="H44" s="16" t="s">
        <v>17</v>
      </c>
      <c r="I44" s="7">
        <v>0.34</v>
      </c>
      <c r="J44" s="16" t="s">
        <v>17</v>
      </c>
      <c r="K44" s="31" t="s">
        <v>17</v>
      </c>
      <c r="L44" s="124">
        <f>O44-I44</f>
        <v>15.040000000000001</v>
      </c>
      <c r="N44" s="115" t="s">
        <v>17</v>
      </c>
      <c r="O44" s="114">
        <v>15.38</v>
      </c>
      <c r="Q44" s="109"/>
      <c r="R44" s="109">
        <v>11.16</v>
      </c>
    </row>
    <row r="45" spans="1:18" ht="14.5" thickBot="1" x14ac:dyDescent="0.3">
      <c r="A45" s="120">
        <v>41</v>
      </c>
      <c r="B45" s="121" t="s">
        <v>144</v>
      </c>
      <c r="C45" s="17" t="s">
        <v>68</v>
      </c>
      <c r="D45" s="121" t="s">
        <v>14</v>
      </c>
      <c r="E45" s="121">
        <v>338544</v>
      </c>
      <c r="F45" s="121">
        <v>262101</v>
      </c>
      <c r="G45" s="121">
        <v>46</v>
      </c>
      <c r="H45" s="17" t="s">
        <v>17</v>
      </c>
      <c r="I45" s="121">
        <v>0.67</v>
      </c>
      <c r="J45" s="121">
        <v>24</v>
      </c>
      <c r="K45" s="122" t="s">
        <v>17</v>
      </c>
      <c r="L45" s="123">
        <f>O45-I45</f>
        <v>15.72</v>
      </c>
      <c r="M45" s="119"/>
      <c r="N45" s="116"/>
      <c r="O45" s="117">
        <v>16.39</v>
      </c>
    </row>
  </sheetData>
  <mergeCells count="13">
    <mergeCell ref="Q23:R23"/>
    <mergeCell ref="Q41:R41"/>
    <mergeCell ref="K42:L42"/>
    <mergeCell ref="Q15:R15"/>
    <mergeCell ref="K15:L15"/>
    <mergeCell ref="Q20:R20"/>
    <mergeCell ref="Q21:R21"/>
    <mergeCell ref="Q22:R22"/>
    <mergeCell ref="N3:O3"/>
    <mergeCell ref="Q9:R9"/>
    <mergeCell ref="K10:L10"/>
    <mergeCell ref="Q11:R11"/>
    <mergeCell ref="K12:L12"/>
  </mergeCells>
  <pageMargins left="0.7" right="0.7" top="0.75" bottom="0.75" header="0.3" footer="0.3"/>
  <pageSetup scale="72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O45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151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5.6499999999999995</v>
      </c>
      <c r="L5" s="32" t="s">
        <v>17</v>
      </c>
      <c r="M5" s="5"/>
      <c r="N5" s="111">
        <v>6.1</v>
      </c>
      <c r="O5" s="112"/>
    </row>
    <row r="6" spans="1:15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5.72</v>
      </c>
      <c r="L6" s="33" t="s">
        <v>17</v>
      </c>
      <c r="M6" s="5"/>
      <c r="N6" s="113">
        <v>6.05</v>
      </c>
      <c r="O6" s="114"/>
    </row>
    <row r="7" spans="1:15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5.85</v>
      </c>
      <c r="L7" s="33" t="s">
        <v>17</v>
      </c>
      <c r="M7" s="5"/>
      <c r="N7" s="113">
        <v>6.35</v>
      </c>
      <c r="O7" s="114"/>
    </row>
    <row r="8" spans="1:15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6.28</v>
      </c>
      <c r="L8" s="33" t="s">
        <v>17</v>
      </c>
      <c r="M8" s="5"/>
      <c r="N8" s="113">
        <v>6.88</v>
      </c>
      <c r="O8" s="114"/>
    </row>
    <row r="9" spans="1:15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10.210000000000001</v>
      </c>
      <c r="L9" s="33" t="s">
        <v>17</v>
      </c>
      <c r="M9" s="5"/>
      <c r="N9" s="113">
        <v>11.05</v>
      </c>
      <c r="O9" s="114"/>
    </row>
    <row r="10" spans="1:15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/>
      <c r="J10" s="7">
        <v>18</v>
      </c>
      <c r="K10" s="218" t="s">
        <v>72</v>
      </c>
      <c r="L10" s="219"/>
      <c r="M10" s="5"/>
      <c r="N10" s="115"/>
      <c r="O10" s="114"/>
    </row>
    <row r="11" spans="1:15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4.9400000000000004</v>
      </c>
      <c r="L11" s="33"/>
      <c r="M11" s="5"/>
      <c r="N11" s="113">
        <v>5.44</v>
      </c>
      <c r="O11" s="114"/>
    </row>
    <row r="12" spans="1:15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15"/>
      <c r="O12" s="114"/>
    </row>
    <row r="13" spans="1:15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21" si="0">N13-I13</f>
        <v>4.0299999999999994</v>
      </c>
      <c r="L13" s="33" t="s">
        <v>17</v>
      </c>
      <c r="M13" s="5"/>
      <c r="N13" s="113">
        <v>4.76</v>
      </c>
      <c r="O13" s="114"/>
    </row>
    <row r="14" spans="1:15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0"/>
        <v>6.76</v>
      </c>
      <c r="L14" s="33" t="s">
        <v>17</v>
      </c>
      <c r="M14" s="5"/>
      <c r="N14" s="113">
        <v>7.56</v>
      </c>
      <c r="O14" s="43"/>
    </row>
    <row r="15" spans="1:15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0"/>
        <v>6.83</v>
      </c>
      <c r="L15" s="33" t="s">
        <v>17</v>
      </c>
      <c r="M15" s="5"/>
      <c r="N15" s="115">
        <v>7.21</v>
      </c>
      <c r="O15" s="43"/>
    </row>
    <row r="16" spans="1:15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0"/>
        <v>7.05</v>
      </c>
      <c r="L16" s="33" t="s">
        <v>17</v>
      </c>
      <c r="M16" s="5"/>
      <c r="N16" s="115">
        <v>7.89</v>
      </c>
      <c r="O16" s="114"/>
    </row>
    <row r="17" spans="1:15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0"/>
        <v>2.5200000000000005</v>
      </c>
      <c r="L17" s="33" t="s">
        <v>17</v>
      </c>
      <c r="M17" s="5"/>
      <c r="N17" s="115">
        <v>3.7</v>
      </c>
      <c r="O17" s="43"/>
    </row>
    <row r="18" spans="1:15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0"/>
        <v>6.95</v>
      </c>
      <c r="L18" s="33" t="s">
        <v>17</v>
      </c>
      <c r="M18" s="5"/>
      <c r="N18" s="113">
        <v>7.75</v>
      </c>
      <c r="O18" s="114"/>
    </row>
    <row r="19" spans="1:15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0"/>
        <v>6.53</v>
      </c>
      <c r="L19" s="33" t="s">
        <v>17</v>
      </c>
      <c r="M19" s="5"/>
      <c r="N19" s="113">
        <v>7.53</v>
      </c>
      <c r="O19" s="114"/>
    </row>
    <row r="20" spans="1:15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0"/>
        <v>2.4000000000000004</v>
      </c>
      <c r="L20" s="33" t="s">
        <v>17</v>
      </c>
      <c r="M20" s="5"/>
      <c r="N20" s="113">
        <v>3.18</v>
      </c>
      <c r="O20" s="114"/>
    </row>
    <row r="21" spans="1:15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0"/>
        <v>6.1800000000000006</v>
      </c>
      <c r="L21" s="33" t="s">
        <v>17</v>
      </c>
      <c r="M21" s="5"/>
      <c r="N21" s="113">
        <v>6.98</v>
      </c>
      <c r="O21" s="114"/>
    </row>
    <row r="22" spans="1:15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16" t="s">
        <v>76</v>
      </c>
      <c r="L22" s="33" t="s">
        <v>17</v>
      </c>
      <c r="M22" s="5"/>
      <c r="N22" s="115" t="s">
        <v>103</v>
      </c>
      <c r="O22" s="114"/>
    </row>
    <row r="23" spans="1:15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16" t="s">
        <v>76</v>
      </c>
      <c r="L23" s="33" t="s">
        <v>17</v>
      </c>
      <c r="M23" s="5"/>
      <c r="N23" s="115" t="s">
        <v>103</v>
      </c>
      <c r="O23" s="114"/>
    </row>
    <row r="24" spans="1:15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16" t="s">
        <v>76</v>
      </c>
      <c r="L24" s="33" t="s">
        <v>17</v>
      </c>
      <c r="M24" s="5"/>
      <c r="N24" s="115" t="s">
        <v>103</v>
      </c>
      <c r="O24" s="114"/>
    </row>
    <row r="25" spans="1:15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>N25-I25</f>
        <v>8.5</v>
      </c>
      <c r="L25" s="33" t="s">
        <v>17</v>
      </c>
      <c r="M25" s="3"/>
      <c r="N25" s="113">
        <v>8.5</v>
      </c>
      <c r="O25" s="114"/>
    </row>
    <row r="26" spans="1:15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 t="s">
        <v>17</v>
      </c>
      <c r="L26" s="33">
        <f t="shared" ref="L26:L33" si="1">O26-I26</f>
        <v>12.17</v>
      </c>
      <c r="N26" s="115"/>
      <c r="O26" s="43">
        <v>12.6</v>
      </c>
    </row>
    <row r="27" spans="1:15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 t="s">
        <v>17</v>
      </c>
      <c r="L27" s="33">
        <f t="shared" si="1"/>
        <v>13.34</v>
      </c>
      <c r="M27" s="3"/>
      <c r="N27" s="115"/>
      <c r="O27" s="43">
        <v>14.47</v>
      </c>
    </row>
    <row r="28" spans="1:15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>N28-I28</f>
        <v>5.08</v>
      </c>
      <c r="L28" s="33" t="s">
        <v>17</v>
      </c>
      <c r="N28" s="113">
        <v>5.36</v>
      </c>
      <c r="O28" s="43"/>
    </row>
    <row r="29" spans="1:15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si="1"/>
        <v>10.77</v>
      </c>
      <c r="M29" s="3"/>
      <c r="N29" s="115"/>
      <c r="O29" s="114">
        <v>11.32</v>
      </c>
    </row>
    <row r="30" spans="1:15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1"/>
        <v>12.98</v>
      </c>
      <c r="M30"/>
      <c r="N30" s="115"/>
      <c r="O30" s="43">
        <v>13.58</v>
      </c>
    </row>
    <row r="31" spans="1:15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1"/>
        <v>19.709999999999997</v>
      </c>
      <c r="M31" s="3"/>
      <c r="N31" s="115"/>
      <c r="O31" s="114">
        <v>20.56</v>
      </c>
    </row>
    <row r="32" spans="1:15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1"/>
        <v>12.950000000000001</v>
      </c>
      <c r="M32"/>
      <c r="N32" s="115"/>
      <c r="O32" s="114">
        <v>13.4</v>
      </c>
    </row>
    <row r="33" spans="1:15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1"/>
        <v>17.23</v>
      </c>
      <c r="M33" s="3"/>
      <c r="N33" s="115"/>
      <c r="O33" s="114">
        <v>17.68</v>
      </c>
    </row>
    <row r="34" spans="1:15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>N34-I34</f>
        <v>18.760000000000002</v>
      </c>
      <c r="L34" s="33" t="s">
        <v>17</v>
      </c>
      <c r="M34" s="3"/>
      <c r="N34" s="115">
        <v>18.96</v>
      </c>
      <c r="O34" s="114"/>
    </row>
    <row r="35" spans="1:15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5.25</v>
      </c>
      <c r="L35" s="33" t="s">
        <v>17</v>
      </c>
      <c r="N35" s="113">
        <v>5.93</v>
      </c>
      <c r="O35" s="43"/>
    </row>
    <row r="36" spans="1:15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5.68</v>
      </c>
      <c r="L36" s="33" t="s">
        <v>17</v>
      </c>
      <c r="N36" s="115">
        <v>6.06</v>
      </c>
      <c r="O36" s="114"/>
    </row>
    <row r="37" spans="1:15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>N37-I37</f>
        <v>6.43</v>
      </c>
      <c r="L37" s="33" t="s">
        <v>17</v>
      </c>
      <c r="M37"/>
      <c r="N37" s="115">
        <v>6.95</v>
      </c>
      <c r="O37" s="43"/>
    </row>
    <row r="38" spans="1:15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18.190000000000001</v>
      </c>
      <c r="M38"/>
      <c r="N38" s="115"/>
      <c r="O38" s="43">
        <v>18.940000000000001</v>
      </c>
    </row>
    <row r="39" spans="1:15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12.610000000000001</v>
      </c>
      <c r="L39" s="33" t="s">
        <v>17</v>
      </c>
      <c r="M39"/>
      <c r="N39" s="113">
        <v>13.13</v>
      </c>
      <c r="O39" s="43"/>
    </row>
    <row r="40" spans="1:15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7.11</v>
      </c>
      <c r="L40" s="33" t="s">
        <v>17</v>
      </c>
      <c r="M40"/>
      <c r="N40" s="113">
        <v>7.71</v>
      </c>
      <c r="O40" s="43"/>
    </row>
    <row r="41" spans="1:15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>N41-I41</f>
        <v>3.68</v>
      </c>
      <c r="L41" s="33"/>
      <c r="M41"/>
      <c r="N41" s="115">
        <v>3.93</v>
      </c>
      <c r="O41" s="114"/>
    </row>
    <row r="42" spans="1:15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147</v>
      </c>
      <c r="L42" s="219"/>
      <c r="M42"/>
      <c r="N42" s="113"/>
      <c r="O42" s="114"/>
    </row>
    <row r="43" spans="1:15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218" t="s">
        <v>147</v>
      </c>
      <c r="L43" s="219"/>
      <c r="M43"/>
      <c r="N43" s="113" t="s">
        <v>150</v>
      </c>
      <c r="O43" s="43"/>
    </row>
    <row r="44" spans="1:15" ht="15" customHeight="1" x14ac:dyDescent="0.25">
      <c r="A44" s="21">
        <v>40</v>
      </c>
      <c r="B44" s="16" t="s">
        <v>96</v>
      </c>
      <c r="C44" s="16" t="s">
        <v>50</v>
      </c>
      <c r="D44" s="10" t="s">
        <v>14</v>
      </c>
      <c r="E44" s="7">
        <v>255482</v>
      </c>
      <c r="F44" s="7">
        <v>337072</v>
      </c>
      <c r="G44" s="7"/>
      <c r="H44" s="16" t="s">
        <v>17</v>
      </c>
      <c r="I44" s="7">
        <v>0.34</v>
      </c>
      <c r="J44" s="16" t="s">
        <v>17</v>
      </c>
      <c r="K44" s="31" t="s">
        <v>17</v>
      </c>
      <c r="L44" s="33">
        <f>O44-I44</f>
        <v>19.2</v>
      </c>
      <c r="N44" s="115"/>
      <c r="O44" s="114">
        <v>19.54</v>
      </c>
    </row>
    <row r="45" spans="1:15" ht="14.5" thickBot="1" x14ac:dyDescent="0.3">
      <c r="A45" s="120">
        <v>41</v>
      </c>
      <c r="B45" s="121" t="s">
        <v>144</v>
      </c>
      <c r="C45" s="17" t="s">
        <v>68</v>
      </c>
      <c r="D45" s="121" t="s">
        <v>14</v>
      </c>
      <c r="E45" s="121">
        <v>338544</v>
      </c>
      <c r="F45" s="121">
        <v>262101</v>
      </c>
      <c r="G45" s="121">
        <v>46</v>
      </c>
      <c r="H45" s="17" t="s">
        <v>17</v>
      </c>
      <c r="I45" s="121">
        <v>0.67</v>
      </c>
      <c r="J45" s="121">
        <v>24</v>
      </c>
      <c r="K45" s="122" t="s">
        <v>17</v>
      </c>
      <c r="L45" s="35">
        <f>O45-I45</f>
        <v>12.17</v>
      </c>
      <c r="M45" s="119"/>
      <c r="N45" s="116"/>
      <c r="O45" s="117">
        <v>12.84</v>
      </c>
    </row>
  </sheetData>
  <mergeCells count="5">
    <mergeCell ref="K43:L43"/>
    <mergeCell ref="N3:O3"/>
    <mergeCell ref="K10:L10"/>
    <mergeCell ref="K12:L12"/>
    <mergeCell ref="K42:L42"/>
  </mergeCells>
  <pageMargins left="0.7" right="0.7" top="0.75" bottom="0.75" header="0.3" footer="0.3"/>
  <pageSetup scale="72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R45"/>
  <sheetViews>
    <sheetView workbookViewId="0"/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15" width="11.453125" customWidth="1"/>
    <col min="16" max="16" width="16.54296875" customWidth="1"/>
    <col min="17" max="256" width="11.453125" customWidth="1"/>
  </cols>
  <sheetData>
    <row r="1" spans="1:18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8" ht="20" x14ac:dyDescent="0.4">
      <c r="A2" s="2" t="s">
        <v>148</v>
      </c>
      <c r="B2" s="1"/>
      <c r="C2" s="1"/>
      <c r="D2" s="1"/>
      <c r="E2" s="1"/>
      <c r="F2" s="1"/>
      <c r="G2" s="1"/>
      <c r="H2" s="1"/>
      <c r="I2" s="1"/>
      <c r="J2" s="1"/>
    </row>
    <row r="3" spans="1:18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8" s="4" customFormat="1" ht="42" customHeight="1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  <c r="Q4" s="108">
        <v>2.4500000000000002</v>
      </c>
      <c r="R4" s="109"/>
    </row>
    <row r="5" spans="1:18" s="4" customFormat="1" ht="15.75" customHeight="1" x14ac:dyDescent="0.2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2</v>
      </c>
      <c r="L5" s="32" t="s">
        <v>17</v>
      </c>
      <c r="M5" s="5"/>
      <c r="N5" s="111">
        <v>2.4500000000000002</v>
      </c>
      <c r="O5" s="112"/>
      <c r="Q5" s="108">
        <v>2.98</v>
      </c>
      <c r="R5" s="109"/>
    </row>
    <row r="6" spans="1:18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2.65</v>
      </c>
      <c r="L6" s="33" t="s">
        <v>17</v>
      </c>
      <c r="M6" s="5"/>
      <c r="N6" s="113">
        <v>2.98</v>
      </c>
      <c r="O6" s="114"/>
      <c r="Q6" s="108">
        <v>2.91</v>
      </c>
      <c r="R6" s="109"/>
    </row>
    <row r="7" spans="1:18" s="4" customFormat="1" ht="15.75" customHeight="1" x14ac:dyDescent="0.2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2.41</v>
      </c>
      <c r="L7" s="33" t="s">
        <v>17</v>
      </c>
      <c r="M7" s="5"/>
      <c r="N7" s="113">
        <v>2.91</v>
      </c>
      <c r="O7" s="114"/>
      <c r="Q7" s="108">
        <v>3.42</v>
      </c>
      <c r="R7" s="109"/>
    </row>
    <row r="8" spans="1:18" s="4" customFormat="1" ht="15.75" customHeight="1" x14ac:dyDescent="0.2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2.82</v>
      </c>
      <c r="L8" s="33" t="s">
        <v>17</v>
      </c>
      <c r="M8" s="5"/>
      <c r="N8" s="113">
        <v>3.42</v>
      </c>
      <c r="O8" s="114"/>
      <c r="Q8" s="109">
        <v>9.52</v>
      </c>
      <c r="R8" s="109"/>
    </row>
    <row r="9" spans="1:18" ht="15" customHeight="1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8.68</v>
      </c>
      <c r="L9" s="33" t="s">
        <v>17</v>
      </c>
      <c r="M9" s="5"/>
      <c r="N9" s="113">
        <v>9.52</v>
      </c>
      <c r="O9" s="114"/>
      <c r="Q9" s="233" t="s">
        <v>64</v>
      </c>
      <c r="R9" s="233"/>
    </row>
    <row r="10" spans="1:18" s="4" customFormat="1" ht="15.75" customHeight="1" x14ac:dyDescent="0.2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24"/>
      <c r="J10" s="7">
        <v>18</v>
      </c>
      <c r="K10" s="218" t="s">
        <v>72</v>
      </c>
      <c r="L10" s="219"/>
      <c r="M10" s="5"/>
      <c r="N10" s="115" t="s">
        <v>64</v>
      </c>
      <c r="O10" s="114"/>
      <c r="Q10" s="108">
        <v>2.94</v>
      </c>
      <c r="R10" s="109"/>
    </row>
    <row r="11" spans="1:18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2.44</v>
      </c>
      <c r="L11" s="33"/>
      <c r="M11" s="5"/>
      <c r="N11" s="113">
        <v>2.94</v>
      </c>
      <c r="O11" s="114"/>
      <c r="Q11" s="233" t="s">
        <v>64</v>
      </c>
      <c r="R11" s="233"/>
    </row>
    <row r="12" spans="1:18" s="4" customFormat="1" ht="15.75" customHeight="1" x14ac:dyDescent="0.25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15" t="s">
        <v>64</v>
      </c>
      <c r="O12" s="114"/>
      <c r="Q12" s="109">
        <v>3.75</v>
      </c>
      <c r="R12" s="109"/>
    </row>
    <row r="13" spans="1:18" s="4" customFormat="1" ht="15.75" customHeight="1" x14ac:dyDescent="0.2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>N13-I13</f>
        <v>3.02</v>
      </c>
      <c r="L13" s="33" t="s">
        <v>17</v>
      </c>
      <c r="M13" s="5"/>
      <c r="N13" s="113">
        <v>3.75</v>
      </c>
      <c r="O13" s="114"/>
      <c r="Q13" s="109">
        <v>5.53</v>
      </c>
      <c r="R13" s="109"/>
    </row>
    <row r="14" spans="1:18" s="4" customFormat="1" ht="15.75" customHeight="1" x14ac:dyDescent="0.2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>N14-I14</f>
        <v>4.7300000000000004</v>
      </c>
      <c r="L14" s="33" t="s">
        <v>17</v>
      </c>
      <c r="M14" s="5"/>
      <c r="N14" s="113">
        <v>5.53</v>
      </c>
      <c r="O14" s="43"/>
      <c r="Q14" s="108">
        <v>4</v>
      </c>
      <c r="R14" s="109"/>
    </row>
    <row r="15" spans="1:18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>N15-I15</f>
        <v>3.62</v>
      </c>
      <c r="L15" s="33" t="s">
        <v>17</v>
      </c>
      <c r="M15" s="5"/>
      <c r="N15" s="36">
        <v>4</v>
      </c>
      <c r="O15" s="43"/>
      <c r="Q15" s="126">
        <v>4.45</v>
      </c>
      <c r="R15" s="110"/>
    </row>
    <row r="16" spans="1:18" ht="15.75" customHeight="1" x14ac:dyDescent="0.2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>N16-I16</f>
        <v>3.6100000000000003</v>
      </c>
      <c r="L16" s="33" t="s">
        <v>17</v>
      </c>
      <c r="M16" s="5"/>
      <c r="N16" s="115">
        <v>4.45</v>
      </c>
      <c r="O16" s="114"/>
      <c r="Q16" s="108">
        <v>2.1</v>
      </c>
      <c r="R16" s="109"/>
    </row>
    <row r="17" spans="1:18" ht="15.75" customHeight="1" x14ac:dyDescent="0.2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>N17-I17</f>
        <v>0.92000000000000015</v>
      </c>
      <c r="L17" s="33" t="s">
        <v>17</v>
      </c>
      <c r="M17" s="5"/>
      <c r="N17" s="115">
        <v>2.1</v>
      </c>
      <c r="O17" s="43"/>
      <c r="Q17" s="109">
        <v>5.28</v>
      </c>
      <c r="R17" s="109"/>
    </row>
    <row r="18" spans="1:18" ht="15.75" customHeight="1" x14ac:dyDescent="0.2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ref="K18:K35" si="0">N18-I18</f>
        <v>4.4800000000000004</v>
      </c>
      <c r="L18" s="33" t="s">
        <v>17</v>
      </c>
      <c r="M18" s="5"/>
      <c r="N18" s="113">
        <v>5.28</v>
      </c>
      <c r="O18" s="114"/>
      <c r="Q18" s="108">
        <v>4.43</v>
      </c>
      <c r="R18" s="109"/>
    </row>
    <row r="19" spans="1:18" ht="15.75" customHeight="1" x14ac:dyDescent="0.2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0"/>
        <v>3.4299999999999997</v>
      </c>
      <c r="L19" s="33" t="s">
        <v>17</v>
      </c>
      <c r="M19" s="5"/>
      <c r="N19" s="113">
        <v>4.43</v>
      </c>
      <c r="O19" s="114"/>
      <c r="Q19" s="109">
        <v>2.5</v>
      </c>
      <c r="R19" s="109"/>
    </row>
    <row r="20" spans="1:18" ht="15.75" customHeight="1" x14ac:dyDescent="0.2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0"/>
        <v>1.72</v>
      </c>
      <c r="L20" s="33" t="s">
        <v>17</v>
      </c>
      <c r="M20" s="5"/>
      <c r="N20" s="113">
        <v>2.5</v>
      </c>
      <c r="O20" s="114"/>
      <c r="Q20" s="109">
        <v>6.28</v>
      </c>
      <c r="R20" s="109"/>
    </row>
    <row r="21" spans="1:18" ht="15.75" customHeight="1" x14ac:dyDescent="0.2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0"/>
        <v>5.48</v>
      </c>
      <c r="L21" s="33" t="s">
        <v>17</v>
      </c>
      <c r="M21" s="5"/>
      <c r="N21" s="113">
        <v>6.28</v>
      </c>
      <c r="O21" s="114"/>
      <c r="Q21" s="109">
        <v>4.8</v>
      </c>
      <c r="R21" s="109"/>
    </row>
    <row r="22" spans="1:18" ht="15.75" customHeight="1" x14ac:dyDescent="0.2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0"/>
        <v>4</v>
      </c>
      <c r="L22" s="33" t="s">
        <v>17</v>
      </c>
      <c r="M22" s="5"/>
      <c r="N22" s="115">
        <v>4.8</v>
      </c>
      <c r="O22" s="114"/>
      <c r="Q22" s="233" t="s">
        <v>76</v>
      </c>
      <c r="R22" s="233"/>
    </row>
    <row r="23" spans="1:18" ht="14" x14ac:dyDescent="0.2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s">
        <v>103</v>
      </c>
      <c r="L23" s="33" t="s">
        <v>17</v>
      </c>
      <c r="M23" s="5"/>
      <c r="N23" s="115" t="s">
        <v>76</v>
      </c>
      <c r="O23" s="114"/>
      <c r="Q23" s="109">
        <v>5.46</v>
      </c>
      <c r="R23" s="109"/>
    </row>
    <row r="24" spans="1:18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0"/>
        <v>4.3100000000000005</v>
      </c>
      <c r="L24" s="33" t="s">
        <v>17</v>
      </c>
      <c r="M24" s="5"/>
      <c r="N24" s="115">
        <v>5.46</v>
      </c>
      <c r="O24" s="114"/>
      <c r="Q24" s="109">
        <v>4.71</v>
      </c>
      <c r="R24" s="109"/>
    </row>
    <row r="25" spans="1:18" ht="15" customHeight="1" x14ac:dyDescent="0.2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0"/>
        <v>4.71</v>
      </c>
      <c r="L25" s="33" t="s">
        <v>17</v>
      </c>
      <c r="M25" s="3"/>
      <c r="N25" s="113">
        <v>4.71</v>
      </c>
      <c r="O25" s="114"/>
      <c r="Q25" s="109">
        <v>1.82</v>
      </c>
      <c r="R25" s="109"/>
    </row>
    <row r="26" spans="1:18" ht="15" customHeight="1" x14ac:dyDescent="0.2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0"/>
        <v>1.3900000000000001</v>
      </c>
      <c r="L26" s="33" t="s">
        <v>17</v>
      </c>
      <c r="N26" s="115">
        <v>1.82</v>
      </c>
      <c r="O26" s="43"/>
      <c r="Q26" s="109">
        <v>2.92</v>
      </c>
      <c r="R26" s="109"/>
    </row>
    <row r="27" spans="1:18" ht="15" customHeight="1" x14ac:dyDescent="0.2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0"/>
        <v>1.79</v>
      </c>
      <c r="L27" s="33" t="s">
        <v>17</v>
      </c>
      <c r="M27" s="3"/>
      <c r="N27" s="115">
        <v>2.92</v>
      </c>
      <c r="O27" s="43"/>
      <c r="Q27" s="108">
        <v>3.05</v>
      </c>
      <c r="R27" s="109"/>
    </row>
    <row r="28" spans="1:18" ht="15.75" customHeight="1" x14ac:dyDescent="0.2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0"/>
        <v>2.7699999999999996</v>
      </c>
      <c r="L28" s="33" t="s">
        <v>17</v>
      </c>
      <c r="N28" s="113">
        <v>3.05</v>
      </c>
      <c r="O28" s="43"/>
      <c r="Q28" s="109"/>
      <c r="R28" s="109">
        <v>6.52</v>
      </c>
    </row>
    <row r="29" spans="1:18" ht="15.75" customHeight="1" x14ac:dyDescent="0.2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s">
        <v>17</v>
      </c>
      <c r="L29" s="33">
        <f t="shared" ref="L29:L34" si="1">O29-I29</f>
        <v>5.97</v>
      </c>
      <c r="M29" s="3"/>
      <c r="N29" s="115"/>
      <c r="O29" s="114">
        <v>6.52</v>
      </c>
      <c r="Q29" s="109"/>
      <c r="R29" s="109">
        <v>7.41</v>
      </c>
    </row>
    <row r="30" spans="1:18" s="4" customFormat="1" ht="15.75" customHeight="1" x14ac:dyDescent="0.2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s">
        <v>17</v>
      </c>
      <c r="L30" s="33">
        <f t="shared" si="1"/>
        <v>6.8100000000000005</v>
      </c>
      <c r="M30"/>
      <c r="N30" s="115"/>
      <c r="O30" s="43">
        <v>7.41</v>
      </c>
      <c r="Q30" s="109"/>
      <c r="R30" s="109">
        <v>10.79</v>
      </c>
    </row>
    <row r="31" spans="1:18" s="4" customFormat="1" ht="15.75" customHeight="1" x14ac:dyDescent="0.2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s">
        <v>17</v>
      </c>
      <c r="L31" s="33">
        <f t="shared" si="1"/>
        <v>9.94</v>
      </c>
      <c r="M31" s="3"/>
      <c r="N31" s="115"/>
      <c r="O31" s="114">
        <v>10.79</v>
      </c>
      <c r="Q31" s="109"/>
      <c r="R31" s="109">
        <v>7.08</v>
      </c>
    </row>
    <row r="32" spans="1:18" s="4" customFormat="1" ht="15.75" customHeight="1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s">
        <v>17</v>
      </c>
      <c r="L32" s="33">
        <f t="shared" si="1"/>
        <v>6.63</v>
      </c>
      <c r="M32"/>
      <c r="N32" s="115"/>
      <c r="O32" s="114">
        <v>7.08</v>
      </c>
      <c r="Q32" s="109"/>
      <c r="R32" s="109">
        <v>17.05</v>
      </c>
    </row>
    <row r="33" spans="1:18" ht="15" customHeight="1" x14ac:dyDescent="0.2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s">
        <v>17</v>
      </c>
      <c r="L33" s="33">
        <f t="shared" si="1"/>
        <v>16.600000000000001</v>
      </c>
      <c r="M33" s="3"/>
      <c r="N33" s="115"/>
      <c r="O33" s="114">
        <v>17.05</v>
      </c>
      <c r="Q33" s="109"/>
      <c r="R33" s="108">
        <v>11.36</v>
      </c>
    </row>
    <row r="34" spans="1:18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s">
        <v>17</v>
      </c>
      <c r="L34" s="33">
        <f t="shared" si="1"/>
        <v>11.16</v>
      </c>
      <c r="M34" s="3"/>
      <c r="N34" s="115"/>
      <c r="O34" s="114">
        <v>11.36</v>
      </c>
      <c r="Q34" s="108">
        <v>4.5</v>
      </c>
      <c r="R34" s="109"/>
    </row>
    <row r="35" spans="1:18" ht="15" customHeight="1" x14ac:dyDescent="0.2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0"/>
        <v>3.82</v>
      </c>
      <c r="L35" s="33" t="s">
        <v>17</v>
      </c>
      <c r="N35" s="113">
        <v>4.5</v>
      </c>
      <c r="O35" s="43"/>
      <c r="Q35" s="109">
        <v>8.43</v>
      </c>
      <c r="R35" s="109"/>
    </row>
    <row r="36" spans="1:18" ht="15" customHeight="1" x14ac:dyDescent="0.2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>N36-I36</f>
        <v>8.0499999999999989</v>
      </c>
      <c r="L36" s="33" t="s">
        <v>17</v>
      </c>
      <c r="N36" s="115">
        <v>8.43</v>
      </c>
      <c r="O36" s="114"/>
      <c r="Q36" s="109">
        <v>4.5199999999999996</v>
      </c>
      <c r="R36" s="109"/>
    </row>
    <row r="37" spans="1:18" s="4" customFormat="1" ht="15.75" customHeight="1" x14ac:dyDescent="0.2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>N37-I37</f>
        <v>3.9999999999999996</v>
      </c>
      <c r="L37" s="33" t="s">
        <v>17</v>
      </c>
      <c r="M37"/>
      <c r="N37" s="115">
        <v>4.5199999999999996</v>
      </c>
      <c r="O37" s="43"/>
      <c r="Q37" s="108"/>
      <c r="R37" s="108">
        <v>12.81</v>
      </c>
    </row>
    <row r="38" spans="1:18" s="4" customFormat="1" ht="15.75" customHeight="1" x14ac:dyDescent="0.2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 t="s">
        <v>17</v>
      </c>
      <c r="L38" s="33">
        <f>O38-I38</f>
        <v>12.06</v>
      </c>
      <c r="M38"/>
      <c r="N38" s="115"/>
      <c r="O38" s="43">
        <v>12.81</v>
      </c>
      <c r="Q38" s="108">
        <v>3.65</v>
      </c>
      <c r="R38" s="108"/>
    </row>
    <row r="39" spans="1:18" s="4" customFormat="1" ht="15.75" customHeight="1" x14ac:dyDescent="0.2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>N39-I39</f>
        <v>3.13</v>
      </c>
      <c r="L39" s="33" t="s">
        <v>17</v>
      </c>
      <c r="M39"/>
      <c r="N39" s="113">
        <v>3.65</v>
      </c>
      <c r="O39" s="43"/>
      <c r="Q39" s="108">
        <v>3.33</v>
      </c>
      <c r="R39" s="108"/>
    </row>
    <row r="40" spans="1:18" s="4" customFormat="1" ht="15.75" customHeight="1" x14ac:dyDescent="0.2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>N40-I40</f>
        <v>2.73</v>
      </c>
      <c r="L40" s="33" t="s">
        <v>17</v>
      </c>
      <c r="M40"/>
      <c r="N40" s="113">
        <v>3.33</v>
      </c>
      <c r="O40" s="43"/>
      <c r="Q40" s="108">
        <v>0.73</v>
      </c>
      <c r="R40" s="108"/>
    </row>
    <row r="41" spans="1:18" s="4" customFormat="1" ht="15.75" customHeight="1" x14ac:dyDescent="0.25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>N41-I41</f>
        <v>0.48</v>
      </c>
      <c r="L41" s="33" t="s">
        <v>17</v>
      </c>
      <c r="M41"/>
      <c r="N41" s="115">
        <v>0.73</v>
      </c>
      <c r="O41" s="114"/>
      <c r="Q41" s="235" t="s">
        <v>130</v>
      </c>
      <c r="R41" s="235"/>
    </row>
    <row r="42" spans="1:18" s="4" customFormat="1" ht="15.75" customHeight="1" x14ac:dyDescent="0.25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147</v>
      </c>
      <c r="L42" s="219"/>
      <c r="M42"/>
      <c r="N42" s="113" t="s">
        <v>130</v>
      </c>
      <c r="O42" s="114"/>
      <c r="Q42" s="108"/>
      <c r="R42" s="108">
        <v>8.6999999999999993</v>
      </c>
    </row>
    <row r="43" spans="1:18" s="4" customFormat="1" ht="15.75" customHeight="1" x14ac:dyDescent="0.2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 t="s">
        <v>17</v>
      </c>
      <c r="L43" s="127">
        <f>O43-I43</f>
        <v>7.77</v>
      </c>
      <c r="M43"/>
      <c r="N43" s="113"/>
      <c r="O43" s="43">
        <v>8.6999999999999993</v>
      </c>
      <c r="Q43" s="108"/>
      <c r="R43" s="108">
        <v>19.23</v>
      </c>
    </row>
    <row r="44" spans="1:18" ht="15" customHeight="1" x14ac:dyDescent="0.25">
      <c r="A44" s="21">
        <v>40</v>
      </c>
      <c r="B44" s="16" t="s">
        <v>96</v>
      </c>
      <c r="C44" s="16" t="s">
        <v>50</v>
      </c>
      <c r="D44" s="10" t="s">
        <v>14</v>
      </c>
      <c r="E44" s="7">
        <v>255482</v>
      </c>
      <c r="F44" s="7">
        <v>337072</v>
      </c>
      <c r="G44" s="7"/>
      <c r="H44" s="16" t="s">
        <v>17</v>
      </c>
      <c r="I44" s="7">
        <v>0.34</v>
      </c>
      <c r="J44" s="16" t="s">
        <v>17</v>
      </c>
      <c r="K44" s="31" t="s">
        <v>17</v>
      </c>
      <c r="L44" s="127">
        <f>O44-I44</f>
        <v>18.89</v>
      </c>
      <c r="N44" s="115"/>
      <c r="O44" s="114">
        <v>19.23</v>
      </c>
      <c r="Q44" s="109"/>
      <c r="R44" s="108">
        <v>7.1</v>
      </c>
    </row>
    <row r="45" spans="1:18" ht="14.5" thickBot="1" x14ac:dyDescent="0.3">
      <c r="A45" s="120">
        <v>41</v>
      </c>
      <c r="B45" s="121" t="s">
        <v>144</v>
      </c>
      <c r="C45" s="17" t="s">
        <v>68</v>
      </c>
      <c r="D45" s="121" t="s">
        <v>14</v>
      </c>
      <c r="E45" s="121">
        <v>338544</v>
      </c>
      <c r="F45" s="121">
        <v>262101</v>
      </c>
      <c r="G45" s="121">
        <v>46</v>
      </c>
      <c r="H45" s="17" t="s">
        <v>17</v>
      </c>
      <c r="I45" s="121">
        <v>0.67</v>
      </c>
      <c r="J45" s="121">
        <v>24</v>
      </c>
      <c r="K45" s="122" t="s">
        <v>17</v>
      </c>
      <c r="L45" s="128">
        <f>O45-I45</f>
        <v>6.43</v>
      </c>
      <c r="M45" s="119"/>
      <c r="N45" s="116"/>
      <c r="O45" s="117">
        <v>7.1</v>
      </c>
    </row>
  </sheetData>
  <mergeCells count="8">
    <mergeCell ref="Q22:R22"/>
    <mergeCell ref="Q41:R41"/>
    <mergeCell ref="K42:L42"/>
    <mergeCell ref="N3:O3"/>
    <mergeCell ref="Q9:R9"/>
    <mergeCell ref="K10:L10"/>
    <mergeCell ref="Q11:R11"/>
    <mergeCell ref="K12:L12"/>
  </mergeCells>
  <pageMargins left="0.7" right="0.7" top="0.75" bottom="0.75" header="0.3" footer="0.3"/>
  <pageSetup scale="7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R45"/>
  <sheetViews>
    <sheetView topLeftCell="A10" workbookViewId="0">
      <selection activeCell="B23" sqref="B23:O23"/>
    </sheetView>
  </sheetViews>
  <sheetFormatPr baseColWidth="10" defaultColWidth="9.1796875" defaultRowHeight="12.5" x14ac:dyDescent="0.25"/>
  <cols>
    <col min="1" max="1" width="11.453125" customWidth="1"/>
    <col min="2" max="2" width="25" customWidth="1"/>
    <col min="3" max="3" width="9.1796875" customWidth="1"/>
    <col min="4" max="12" width="11.453125" customWidth="1"/>
    <col min="13" max="13" width="2.54296875" customWidth="1"/>
    <col min="14" max="256" width="11.453125" customWidth="1"/>
  </cols>
  <sheetData>
    <row r="1" spans="1:18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8" ht="20" x14ac:dyDescent="0.4">
      <c r="A2" s="2" t="s">
        <v>152</v>
      </c>
      <c r="B2" s="1"/>
      <c r="C2" s="1"/>
      <c r="D2" s="1"/>
      <c r="E2" s="1"/>
      <c r="F2" s="1"/>
      <c r="G2" s="1"/>
      <c r="H2" s="1"/>
      <c r="I2" s="1"/>
      <c r="J2" s="1"/>
    </row>
    <row r="3" spans="1:18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8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  <c r="P4" s="4"/>
      <c r="Q4" s="108"/>
      <c r="R4" s="109"/>
    </row>
    <row r="5" spans="1:18" ht="14.5" thickBot="1" x14ac:dyDescent="0.3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2.11</v>
      </c>
      <c r="L5" s="30">
        <f>O5-I5</f>
        <v>-0.45</v>
      </c>
      <c r="M5" s="5"/>
      <c r="N5" s="139">
        <v>2.56</v>
      </c>
      <c r="O5" s="112"/>
      <c r="P5" s="4"/>
      <c r="Q5" s="108"/>
      <c r="R5" s="109"/>
    </row>
    <row r="6" spans="1:18" ht="14.5" thickBot="1" x14ac:dyDescent="0.3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2.2999999999999998</v>
      </c>
      <c r="L6" s="30">
        <f t="shared" ref="L6:L45" si="0">O6-I6</f>
        <v>-0.33</v>
      </c>
      <c r="M6" s="5"/>
      <c r="N6" s="140">
        <v>2.63</v>
      </c>
      <c r="O6" s="114"/>
      <c r="P6" s="4"/>
      <c r="Q6" s="108"/>
      <c r="R6" s="109"/>
    </row>
    <row r="7" spans="1:18" ht="14.5" thickBot="1" x14ac:dyDescent="0.3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1.6</v>
      </c>
      <c r="L7" s="30">
        <f t="shared" si="0"/>
        <v>-0.5</v>
      </c>
      <c r="M7" s="5"/>
      <c r="N7" s="139">
        <v>2.1</v>
      </c>
      <c r="O7" s="114"/>
      <c r="P7" s="4"/>
      <c r="Q7" s="108"/>
      <c r="R7" s="109"/>
    </row>
    <row r="8" spans="1:18" ht="14.5" thickBot="1" x14ac:dyDescent="0.3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1.8900000000000001</v>
      </c>
      <c r="L8" s="30">
        <f t="shared" si="0"/>
        <v>-0.6</v>
      </c>
      <c r="M8" s="5"/>
      <c r="N8" s="140">
        <v>2.4900000000000002</v>
      </c>
      <c r="O8" s="114"/>
      <c r="P8" s="4"/>
      <c r="Q8" s="109"/>
      <c r="R8" s="109"/>
    </row>
    <row r="9" spans="1:18" ht="14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7.8599999999999994</v>
      </c>
      <c r="L9" s="30">
        <f t="shared" si="0"/>
        <v>-0.84</v>
      </c>
      <c r="M9" s="5"/>
      <c r="N9" s="139">
        <v>8.6999999999999993</v>
      </c>
      <c r="O9" s="114"/>
      <c r="Q9" s="233"/>
      <c r="R9" s="233"/>
    </row>
    <row r="10" spans="1:18" ht="14.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218" t="s">
        <v>72</v>
      </c>
      <c r="L10" s="219"/>
      <c r="M10" s="5"/>
      <c r="N10" s="115" t="s">
        <v>64</v>
      </c>
      <c r="O10" s="114"/>
      <c r="P10" s="4"/>
      <c r="Q10" s="108"/>
      <c r="R10" s="109"/>
    </row>
    <row r="11" spans="1:18" ht="14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1.92</v>
      </c>
      <c r="L11" s="30">
        <f t="shared" si="0"/>
        <v>-0.5</v>
      </c>
      <c r="M11" s="5"/>
      <c r="N11" s="139">
        <v>2.42</v>
      </c>
      <c r="O11" s="114"/>
      <c r="P11" s="4"/>
      <c r="Q11" s="233"/>
      <c r="R11" s="233"/>
    </row>
    <row r="12" spans="1:18" ht="14.5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15" t="s">
        <v>64</v>
      </c>
      <c r="O12" s="114"/>
      <c r="P12" s="4"/>
      <c r="Q12" s="109"/>
      <c r="R12" s="109"/>
    </row>
    <row r="13" spans="1:18" ht="14.5" thickBot="1" x14ac:dyDescent="0.3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5" si="1">N13-I13</f>
        <v>2.91</v>
      </c>
      <c r="L13" s="30">
        <f t="shared" si="0"/>
        <v>-0.73</v>
      </c>
      <c r="M13" s="5"/>
      <c r="N13" s="141">
        <v>3.64</v>
      </c>
      <c r="O13" s="114"/>
      <c r="P13" s="4"/>
      <c r="Q13" s="109"/>
      <c r="R13" s="109"/>
    </row>
    <row r="14" spans="1:18" ht="14.5" thickBot="1" x14ac:dyDescent="0.3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1"/>
        <v>-0.8</v>
      </c>
      <c r="L14" s="30">
        <f t="shared" si="0"/>
        <v>11.6</v>
      </c>
      <c r="M14" s="5"/>
      <c r="N14" s="113"/>
      <c r="O14" s="139">
        <v>12.4</v>
      </c>
      <c r="P14" s="4"/>
      <c r="Q14" s="108"/>
      <c r="R14" s="109"/>
    </row>
    <row r="15" spans="1:18" ht="14.5" thickBot="1" x14ac:dyDescent="0.3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3.5300000000000002</v>
      </c>
      <c r="L15" s="30">
        <f t="shared" si="0"/>
        <v>-0.38</v>
      </c>
      <c r="M15" s="5"/>
      <c r="N15" s="140">
        <v>3.91</v>
      </c>
      <c r="O15" s="43"/>
      <c r="P15" s="4"/>
      <c r="Q15" s="126"/>
      <c r="R15" s="110"/>
    </row>
    <row r="16" spans="1:18" ht="14.5" thickBot="1" x14ac:dyDescent="0.3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3.4299999999999997</v>
      </c>
      <c r="L16" s="30">
        <f t="shared" si="0"/>
        <v>-0.84</v>
      </c>
      <c r="M16" s="5"/>
      <c r="N16" s="139">
        <v>4.2699999999999996</v>
      </c>
      <c r="O16" s="114"/>
      <c r="Q16" s="108"/>
      <c r="R16" s="109"/>
    </row>
    <row r="17" spans="1:18" ht="14.5" thickBot="1" x14ac:dyDescent="0.3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0.66000000000000014</v>
      </c>
      <c r="L17" s="30">
        <f t="shared" si="0"/>
        <v>-1.18</v>
      </c>
      <c r="M17" s="5"/>
      <c r="N17" s="139">
        <v>1.84</v>
      </c>
      <c r="O17" s="43"/>
      <c r="Q17" s="109"/>
      <c r="R17" s="109"/>
    </row>
    <row r="18" spans="1:18" ht="14.5" thickBot="1" x14ac:dyDescent="0.3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3.92</v>
      </c>
      <c r="L18" s="30">
        <f t="shared" si="0"/>
        <v>-0.8</v>
      </c>
      <c r="M18" s="5"/>
      <c r="N18" s="139">
        <v>4.72</v>
      </c>
      <c r="O18" s="114"/>
      <c r="Q18" s="108"/>
      <c r="R18" s="109"/>
    </row>
    <row r="19" spans="1:18" ht="14.5" thickBot="1" x14ac:dyDescent="0.3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-1</v>
      </c>
      <c r="L19" s="30">
        <f t="shared" si="0"/>
        <v>2.46</v>
      </c>
      <c r="M19" s="5"/>
      <c r="N19" s="113"/>
      <c r="O19" s="139">
        <v>3.46</v>
      </c>
      <c r="Q19" s="109"/>
      <c r="R19" s="109"/>
    </row>
    <row r="20" spans="1:18" ht="14.5" thickBot="1" x14ac:dyDescent="0.3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1.07</v>
      </c>
      <c r="L20" s="30">
        <f t="shared" si="0"/>
        <v>-0.78</v>
      </c>
      <c r="M20" s="5"/>
      <c r="N20" s="139">
        <v>1.85</v>
      </c>
      <c r="O20" s="114"/>
      <c r="Q20" s="109"/>
      <c r="R20" s="109"/>
    </row>
    <row r="21" spans="1:18" ht="14.5" thickBot="1" x14ac:dyDescent="0.3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4.8100000000000005</v>
      </c>
      <c r="L21" s="30">
        <f t="shared" si="0"/>
        <v>-0.8</v>
      </c>
      <c r="M21" s="5"/>
      <c r="N21" s="139">
        <v>5.61</v>
      </c>
      <c r="O21" s="114"/>
      <c r="Q21" s="109"/>
      <c r="R21" s="109"/>
    </row>
    <row r="22" spans="1:18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2.92</v>
      </c>
      <c r="L22" s="30">
        <f t="shared" si="0"/>
        <v>-0.8</v>
      </c>
      <c r="M22" s="5"/>
      <c r="N22" s="139">
        <v>3.72</v>
      </c>
      <c r="O22" s="114"/>
      <c r="Q22" s="233"/>
      <c r="R22" s="233"/>
    </row>
    <row r="23" spans="1:18" ht="14.5" thickBot="1" x14ac:dyDescent="0.3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5.9099999999999993</v>
      </c>
      <c r="L23" s="30">
        <f t="shared" si="0"/>
        <v>-0.9</v>
      </c>
      <c r="M23" s="5"/>
      <c r="N23" s="139">
        <v>6.81</v>
      </c>
      <c r="O23" s="114"/>
      <c r="Q23" s="109"/>
      <c r="R23" s="109"/>
    </row>
    <row r="24" spans="1:18" ht="14.5" thickBot="1" x14ac:dyDescent="0.3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2.6</v>
      </c>
      <c r="L24" s="30">
        <f t="shared" si="0"/>
        <v>-1.1499999999999999</v>
      </c>
      <c r="M24" s="5"/>
      <c r="N24" s="139">
        <v>3.75</v>
      </c>
      <c r="O24" s="114"/>
      <c r="Q24" s="109"/>
      <c r="R24" s="109"/>
    </row>
    <row r="25" spans="1:18" ht="14.5" thickBot="1" x14ac:dyDescent="0.3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3.91</v>
      </c>
      <c r="L25" s="30">
        <f t="shared" si="0"/>
        <v>0</v>
      </c>
      <c r="M25" s="3"/>
      <c r="N25" s="139">
        <v>3.91</v>
      </c>
      <c r="O25" s="114"/>
      <c r="Q25" s="109"/>
      <c r="R25" s="109"/>
    </row>
    <row r="26" spans="1:18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1"/>
        <v>0.8</v>
      </c>
      <c r="L26" s="30">
        <f t="shared" si="0"/>
        <v>-0.43</v>
      </c>
      <c r="N26" s="139">
        <v>1.23</v>
      </c>
      <c r="O26" s="43"/>
      <c r="Q26" s="109"/>
      <c r="R26" s="109"/>
    </row>
    <row r="27" spans="1:18" ht="14.5" thickBot="1" x14ac:dyDescent="0.3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1"/>
        <v>1.2000000000000002</v>
      </c>
      <c r="L27" s="30">
        <f t="shared" si="0"/>
        <v>-1.1299999999999999</v>
      </c>
      <c r="M27" s="3"/>
      <c r="N27" s="139">
        <v>2.33</v>
      </c>
      <c r="O27" s="43"/>
      <c r="Q27" s="108"/>
      <c r="R27" s="109"/>
    </row>
    <row r="28" spans="1:18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2.2699999999999996</v>
      </c>
      <c r="L28" s="30">
        <f t="shared" si="0"/>
        <v>-0.28000000000000003</v>
      </c>
      <c r="N28" s="140">
        <v>2.5499999999999998</v>
      </c>
      <c r="O28" s="43"/>
      <c r="Q28" s="109"/>
      <c r="R28" s="109"/>
    </row>
    <row r="29" spans="1:18" ht="14.5" thickBot="1" x14ac:dyDescent="0.3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1"/>
        <v>-0.55000000000000004</v>
      </c>
      <c r="L29" s="30">
        <f t="shared" si="0"/>
        <v>5.58</v>
      </c>
      <c r="M29" s="3"/>
      <c r="N29" s="115"/>
      <c r="O29" s="139">
        <v>6.13</v>
      </c>
      <c r="Q29" s="109"/>
      <c r="R29" s="109"/>
    </row>
    <row r="30" spans="1:18" ht="14.5" thickBot="1" x14ac:dyDescent="0.3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1"/>
        <v>-0.6</v>
      </c>
      <c r="L30" s="30">
        <f t="shared" si="0"/>
        <v>7.99</v>
      </c>
      <c r="N30" s="115"/>
      <c r="O30" s="139">
        <v>8.59</v>
      </c>
      <c r="P30" s="4"/>
      <c r="Q30" s="109"/>
      <c r="R30" s="109"/>
    </row>
    <row r="31" spans="1:18" ht="14.5" thickBot="1" x14ac:dyDescent="0.3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1"/>
        <v>-0.85</v>
      </c>
      <c r="L31" s="30">
        <f t="shared" si="0"/>
        <v>9.120000000000001</v>
      </c>
      <c r="M31" s="3"/>
      <c r="N31" s="115"/>
      <c r="O31" s="139">
        <v>9.9700000000000006</v>
      </c>
      <c r="P31" s="4"/>
      <c r="Q31" s="109"/>
      <c r="R31" s="109"/>
    </row>
    <row r="32" spans="1:18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1"/>
        <v>-0.45</v>
      </c>
      <c r="L32" s="30">
        <f t="shared" si="0"/>
        <v>4.54</v>
      </c>
      <c r="N32" s="115"/>
      <c r="O32" s="139">
        <v>4.99</v>
      </c>
      <c r="P32" s="4"/>
      <c r="Q32" s="109"/>
      <c r="R32" s="109"/>
    </row>
    <row r="33" spans="1:18" ht="14.5" thickBot="1" x14ac:dyDescent="0.3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1"/>
        <v>-0.45</v>
      </c>
      <c r="L33" s="30">
        <f t="shared" si="0"/>
        <v>12.600000000000001</v>
      </c>
      <c r="M33" s="3"/>
      <c r="N33" s="115"/>
      <c r="O33" s="139">
        <v>13.05</v>
      </c>
      <c r="Q33" s="109"/>
      <c r="R33" s="108"/>
    </row>
    <row r="34" spans="1:18" ht="14.5" thickBot="1" x14ac:dyDescent="0.3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1"/>
        <v>3.54</v>
      </c>
      <c r="L34" s="30">
        <f t="shared" si="0"/>
        <v>-0.2</v>
      </c>
      <c r="M34" s="3"/>
      <c r="N34" s="139">
        <v>3.74</v>
      </c>
      <c r="O34" s="114"/>
      <c r="Q34" s="108"/>
      <c r="R34" s="109"/>
    </row>
    <row r="35" spans="1:18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3.28</v>
      </c>
      <c r="L35" s="30">
        <f t="shared" si="0"/>
        <v>-0.68</v>
      </c>
      <c r="N35" s="139">
        <v>3.96</v>
      </c>
      <c r="O35" s="43"/>
      <c r="Q35" s="109"/>
      <c r="R35" s="109"/>
    </row>
    <row r="36" spans="1:18" ht="14.5" thickBot="1" x14ac:dyDescent="0.3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1"/>
        <v>3.8899999999999997</v>
      </c>
      <c r="L36" s="30">
        <f t="shared" si="0"/>
        <v>-0.38</v>
      </c>
      <c r="N36" s="139">
        <v>4.2699999999999996</v>
      </c>
      <c r="O36" s="114"/>
      <c r="Q36" s="109"/>
      <c r="R36" s="109"/>
    </row>
    <row r="37" spans="1:18" ht="14.5" thickBot="1" x14ac:dyDescent="0.3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 t="shared" si="1"/>
        <v>3.8800000000000003</v>
      </c>
      <c r="L37" s="30">
        <f t="shared" si="0"/>
        <v>-0.52</v>
      </c>
      <c r="N37" s="139">
        <v>4.4000000000000004</v>
      </c>
      <c r="O37" s="43"/>
      <c r="P37" s="4"/>
      <c r="Q37" s="108"/>
      <c r="R37" s="108"/>
    </row>
    <row r="38" spans="1:18" ht="14.5" thickBot="1" x14ac:dyDescent="0.3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>
        <f t="shared" si="1"/>
        <v>-0.75</v>
      </c>
      <c r="L38" s="30">
        <f t="shared" si="0"/>
        <v>7.5</v>
      </c>
      <c r="N38" s="115"/>
      <c r="O38" s="140">
        <v>8.25</v>
      </c>
      <c r="P38" s="4"/>
      <c r="Q38" s="108"/>
      <c r="R38" s="108"/>
    </row>
    <row r="39" spans="1:18" ht="14.5" thickBot="1" x14ac:dyDescent="0.3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1"/>
        <v>2.81</v>
      </c>
      <c r="L39" s="30">
        <f t="shared" si="0"/>
        <v>-0.52</v>
      </c>
      <c r="N39" s="140">
        <v>3.33</v>
      </c>
      <c r="O39" s="43"/>
      <c r="P39" s="4"/>
      <c r="Q39" s="108"/>
      <c r="R39" s="108"/>
    </row>
    <row r="40" spans="1:18" ht="14.5" thickBot="1" x14ac:dyDescent="0.3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 t="shared" si="1"/>
        <v>3.73</v>
      </c>
      <c r="L40" s="30">
        <f t="shared" si="0"/>
        <v>-0.6</v>
      </c>
      <c r="N40" s="140">
        <v>4.33</v>
      </c>
      <c r="O40" s="43"/>
      <c r="P40" s="4"/>
      <c r="Q40" s="108"/>
      <c r="R40" s="108"/>
    </row>
    <row r="41" spans="1:18" ht="14" x14ac:dyDescent="0.3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1"/>
        <v>0.83000000000000007</v>
      </c>
      <c r="L41" s="30">
        <f t="shared" si="0"/>
        <v>-0.25</v>
      </c>
      <c r="N41" s="140">
        <v>1.08</v>
      </c>
      <c r="O41" s="114"/>
      <c r="P41" s="4"/>
      <c r="Q41" s="235"/>
      <c r="R41" s="235"/>
    </row>
    <row r="42" spans="1:18" ht="14.5" thickBot="1" x14ac:dyDescent="0.3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147</v>
      </c>
      <c r="L42" s="219"/>
      <c r="N42" s="113" t="s">
        <v>130</v>
      </c>
      <c r="O42" s="114"/>
      <c r="P42" s="4"/>
      <c r="Q42" s="108"/>
      <c r="R42" s="108"/>
    </row>
    <row r="43" spans="1:18" ht="14.5" thickBot="1" x14ac:dyDescent="0.3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 t="shared" si="1"/>
        <v>-0.93</v>
      </c>
      <c r="L43" s="30">
        <f t="shared" si="0"/>
        <v>7.74</v>
      </c>
      <c r="N43" s="113"/>
      <c r="O43" s="140">
        <v>8.67</v>
      </c>
      <c r="P43" s="4"/>
      <c r="Q43" s="108"/>
      <c r="R43" s="108"/>
    </row>
    <row r="44" spans="1:18" ht="14.5" thickBot="1" x14ac:dyDescent="0.35">
      <c r="A44" s="21">
        <v>40</v>
      </c>
      <c r="B44" s="16" t="s">
        <v>96</v>
      </c>
      <c r="C44" s="16" t="s">
        <v>50</v>
      </c>
      <c r="D44" s="10" t="s">
        <v>14</v>
      </c>
      <c r="E44" s="7">
        <v>255482</v>
      </c>
      <c r="F44" s="7">
        <v>337072</v>
      </c>
      <c r="G44" s="7"/>
      <c r="H44" s="16" t="s">
        <v>17</v>
      </c>
      <c r="I44" s="7">
        <v>0.34</v>
      </c>
      <c r="J44" s="16" t="s">
        <v>17</v>
      </c>
      <c r="K44" s="31">
        <f t="shared" si="1"/>
        <v>-0.34</v>
      </c>
      <c r="L44" s="30">
        <f t="shared" si="0"/>
        <v>18.66</v>
      </c>
      <c r="N44" s="115"/>
      <c r="O44" s="140">
        <v>19</v>
      </c>
      <c r="Q44" s="109"/>
      <c r="R44" s="108"/>
    </row>
    <row r="45" spans="1:18" ht="14.5" thickBot="1" x14ac:dyDescent="0.35">
      <c r="A45" s="120">
        <v>41</v>
      </c>
      <c r="B45" s="121" t="s">
        <v>144</v>
      </c>
      <c r="C45" s="17" t="s">
        <v>68</v>
      </c>
      <c r="D45" s="121" t="s">
        <v>14</v>
      </c>
      <c r="E45" s="121">
        <v>338544</v>
      </c>
      <c r="F45" s="121">
        <v>262101</v>
      </c>
      <c r="G45" s="121">
        <v>46</v>
      </c>
      <c r="H45" s="17" t="s">
        <v>17</v>
      </c>
      <c r="I45" s="121">
        <v>0.67</v>
      </c>
      <c r="J45" s="121">
        <v>24</v>
      </c>
      <c r="K45" s="31">
        <f t="shared" si="1"/>
        <v>-0.67</v>
      </c>
      <c r="L45" s="30">
        <f t="shared" si="0"/>
        <v>4.5</v>
      </c>
      <c r="M45" s="119"/>
      <c r="N45" s="116"/>
      <c r="O45" s="142">
        <v>5.17</v>
      </c>
    </row>
  </sheetData>
  <mergeCells count="8">
    <mergeCell ref="Q41:R41"/>
    <mergeCell ref="K42:L42"/>
    <mergeCell ref="N3:O3"/>
    <mergeCell ref="Q9:R9"/>
    <mergeCell ref="K10:L10"/>
    <mergeCell ref="Q11:R11"/>
    <mergeCell ref="K12:L12"/>
    <mergeCell ref="Q22:R2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B1"/>
  <sheetViews>
    <sheetView workbookViewId="0"/>
  </sheetViews>
  <sheetFormatPr baseColWidth="10" defaultColWidth="9.1796875" defaultRowHeight="12.5" x14ac:dyDescent="0.25"/>
  <cols>
    <col min="1" max="256" width="11.453125" customWidth="1"/>
  </cols>
  <sheetData>
    <row r="1" spans="1:2" x14ac:dyDescent="0.25">
      <c r="A1" t="s">
        <v>153</v>
      </c>
      <c r="B1" t="s">
        <v>154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O45"/>
  <sheetViews>
    <sheetView workbookViewId="0"/>
  </sheetViews>
  <sheetFormatPr baseColWidth="10" defaultColWidth="9.1796875" defaultRowHeight="12.5" x14ac:dyDescent="0.25"/>
  <cols>
    <col min="1" max="1" width="6" customWidth="1"/>
    <col min="2" max="2" width="35.453125" customWidth="1"/>
    <col min="3" max="12" width="11.453125" customWidth="1"/>
    <col min="13" max="13" width="2.269531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155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4.5" thickBot="1" x14ac:dyDescent="0.3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2.0599999999999996</v>
      </c>
      <c r="L5" s="30">
        <f>O5-I5</f>
        <v>-0.45</v>
      </c>
      <c r="M5" s="5"/>
      <c r="N5" s="140">
        <v>2.5099999999999998</v>
      </c>
      <c r="O5" s="112"/>
    </row>
    <row r="6" spans="1:15" ht="14.5" thickBot="1" x14ac:dyDescent="0.3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2.4</v>
      </c>
      <c r="L6" s="30">
        <f t="shared" ref="L6:L45" si="0">O6-I6</f>
        <v>-0.33</v>
      </c>
      <c r="M6" s="5"/>
      <c r="N6" s="140">
        <v>2.73</v>
      </c>
      <c r="O6" s="114"/>
    </row>
    <row r="7" spans="1:15" ht="14.5" thickBot="1" x14ac:dyDescent="0.3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1.32</v>
      </c>
      <c r="L7" s="30">
        <f t="shared" si="0"/>
        <v>-0.5</v>
      </c>
      <c r="M7" s="5"/>
      <c r="N7" s="140">
        <v>1.82</v>
      </c>
      <c r="O7" s="114"/>
    </row>
    <row r="8" spans="1:15" ht="14.5" thickBot="1" x14ac:dyDescent="0.3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1.5099999999999998</v>
      </c>
      <c r="L8" s="30">
        <f t="shared" si="0"/>
        <v>-0.6</v>
      </c>
      <c r="M8" s="5"/>
      <c r="N8" s="140">
        <v>2.11</v>
      </c>
      <c r="O8" s="114"/>
    </row>
    <row r="9" spans="1:15" ht="14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7.1000000000000005</v>
      </c>
      <c r="L9" s="30">
        <f t="shared" si="0"/>
        <v>-0.84</v>
      </c>
      <c r="M9" s="5"/>
      <c r="N9" s="140">
        <v>7.94</v>
      </c>
      <c r="O9" s="114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218" t="s">
        <v>72</v>
      </c>
      <c r="L10" s="219"/>
      <c r="M10" s="5"/>
      <c r="N10" s="115" t="s">
        <v>64</v>
      </c>
      <c r="O10" s="114"/>
    </row>
    <row r="11" spans="1:15" ht="14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2</v>
      </c>
      <c r="L11" s="30">
        <f t="shared" si="0"/>
        <v>-0.5</v>
      </c>
      <c r="M11" s="5"/>
      <c r="N11" s="140">
        <v>2.5</v>
      </c>
      <c r="O11" s="114"/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15" t="s">
        <v>64</v>
      </c>
      <c r="O12" s="114"/>
    </row>
    <row r="13" spans="1:15" ht="14.5" thickBot="1" x14ac:dyDescent="0.3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5" si="1">N13-I13</f>
        <v>3.0100000000000002</v>
      </c>
      <c r="L13" s="30">
        <f t="shared" si="0"/>
        <v>-0.73</v>
      </c>
      <c r="M13" s="5"/>
      <c r="N13" s="140">
        <v>3.74</v>
      </c>
      <c r="O13" s="114"/>
    </row>
    <row r="14" spans="1:15" ht="14.5" thickBot="1" x14ac:dyDescent="0.3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1"/>
        <v>4.2300000000000004</v>
      </c>
      <c r="L14" s="30">
        <f t="shared" si="0"/>
        <v>-0.8</v>
      </c>
      <c r="M14" s="5"/>
      <c r="N14" s="140">
        <v>5.03</v>
      </c>
      <c r="O14" s="139"/>
    </row>
    <row r="15" spans="1:15" ht="14.5" thickBot="1" x14ac:dyDescent="0.3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3.54</v>
      </c>
      <c r="L15" s="30">
        <f t="shared" si="0"/>
        <v>-0.38</v>
      </c>
      <c r="M15" s="5"/>
      <c r="N15" s="140">
        <v>3.92</v>
      </c>
      <c r="O15" s="43"/>
    </row>
    <row r="16" spans="1:15" ht="14.5" thickBot="1" x14ac:dyDescent="0.3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3.49</v>
      </c>
      <c r="L16" s="30">
        <f t="shared" si="0"/>
        <v>-0.84</v>
      </c>
      <c r="M16" s="5"/>
      <c r="N16" s="140">
        <v>4.33</v>
      </c>
      <c r="O16" s="114"/>
    </row>
    <row r="17" spans="1:15" ht="14.5" thickBot="1" x14ac:dyDescent="0.3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0.69000000000000017</v>
      </c>
      <c r="L17" s="30">
        <f t="shared" si="0"/>
        <v>-1.18</v>
      </c>
      <c r="M17" s="5"/>
      <c r="N17" s="140">
        <v>1.87</v>
      </c>
      <c r="O17" s="43"/>
    </row>
    <row r="18" spans="1:15" ht="14.5" thickBot="1" x14ac:dyDescent="0.3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3.9699999999999998</v>
      </c>
      <c r="L18" s="30">
        <f t="shared" si="0"/>
        <v>-0.8</v>
      </c>
      <c r="M18" s="5"/>
      <c r="N18" s="140">
        <v>4.7699999999999996</v>
      </c>
      <c r="O18" s="114"/>
    </row>
    <row r="19" spans="1:15" ht="14.5" thickBot="1" x14ac:dyDescent="0.3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1.6800000000000002</v>
      </c>
      <c r="L19" s="30">
        <f t="shared" si="0"/>
        <v>-1</v>
      </c>
      <c r="M19" s="5"/>
      <c r="N19" s="140">
        <v>2.68</v>
      </c>
      <c r="O19" s="139"/>
    </row>
    <row r="20" spans="1:15" ht="14.5" thickBot="1" x14ac:dyDescent="0.3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1.6700000000000002</v>
      </c>
      <c r="L20" s="30">
        <f t="shared" si="0"/>
        <v>-0.78</v>
      </c>
      <c r="M20" s="5"/>
      <c r="N20" s="140">
        <v>2.4500000000000002</v>
      </c>
      <c r="O20" s="114"/>
    </row>
    <row r="21" spans="1:15" ht="14.5" thickBot="1" x14ac:dyDescent="0.3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4.22</v>
      </c>
      <c r="L21" s="30">
        <f t="shared" si="0"/>
        <v>-0.8</v>
      </c>
      <c r="M21" s="5"/>
      <c r="N21" s="140">
        <v>5.0199999999999996</v>
      </c>
      <c r="O21" s="114"/>
    </row>
    <row r="22" spans="1:15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1.2899999999999998</v>
      </c>
      <c r="L22" s="30">
        <f t="shared" si="0"/>
        <v>-0.8</v>
      </c>
      <c r="M22" s="5"/>
      <c r="N22" s="140">
        <v>2.09</v>
      </c>
      <c r="O22" s="114"/>
    </row>
    <row r="23" spans="1:15" ht="14.5" thickBot="1" x14ac:dyDescent="0.3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3.6</v>
      </c>
      <c r="L23" s="30">
        <f t="shared" si="0"/>
        <v>-0.9</v>
      </c>
      <c r="M23" s="5"/>
      <c r="N23" s="140">
        <v>4.5</v>
      </c>
      <c r="O23" s="114"/>
    </row>
    <row r="24" spans="1:15" ht="14.5" thickBot="1" x14ac:dyDescent="0.3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1.5300000000000002</v>
      </c>
      <c r="L24" s="30">
        <f t="shared" si="0"/>
        <v>-1.1499999999999999</v>
      </c>
      <c r="M24" s="5"/>
      <c r="N24" s="140">
        <v>2.68</v>
      </c>
      <c r="O24" s="114"/>
    </row>
    <row r="25" spans="1:15" ht="14.5" thickBot="1" x14ac:dyDescent="0.3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3.31</v>
      </c>
      <c r="L25" s="30">
        <f t="shared" si="0"/>
        <v>0</v>
      </c>
      <c r="M25" s="3"/>
      <c r="N25" s="140">
        <v>3.31</v>
      </c>
      <c r="O25" s="114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1"/>
        <v>0.82000000000000006</v>
      </c>
      <c r="L26" s="30">
        <f t="shared" si="0"/>
        <v>-0.43</v>
      </c>
      <c r="N26" s="140">
        <v>1.25</v>
      </c>
      <c r="O26" s="43"/>
    </row>
    <row r="27" spans="1:15" ht="14.5" thickBot="1" x14ac:dyDescent="0.3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1"/>
        <v>1.1299999999999999</v>
      </c>
      <c r="L27" s="30">
        <f t="shared" si="0"/>
        <v>-1.1299999999999999</v>
      </c>
      <c r="M27" s="3"/>
      <c r="N27" s="140">
        <v>2.2599999999999998</v>
      </c>
      <c r="O27" s="43"/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1.31</v>
      </c>
      <c r="L28" s="30">
        <f t="shared" si="0"/>
        <v>-0.28000000000000003</v>
      </c>
      <c r="N28" s="140">
        <v>1.59</v>
      </c>
      <c r="O28" s="43"/>
    </row>
    <row r="29" spans="1:15" ht="14.5" thickBot="1" x14ac:dyDescent="0.3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1"/>
        <v>-0.55000000000000004</v>
      </c>
      <c r="L29" s="30">
        <f t="shared" si="0"/>
        <v>4.97</v>
      </c>
      <c r="M29" s="3"/>
      <c r="N29" s="115"/>
      <c r="O29" s="140">
        <v>5.52</v>
      </c>
    </row>
    <row r="30" spans="1:15" ht="14.5" thickBot="1" x14ac:dyDescent="0.3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1"/>
        <v>-0.6</v>
      </c>
      <c r="L30" s="30">
        <f t="shared" si="0"/>
        <v>7.42</v>
      </c>
      <c r="N30" s="115"/>
      <c r="O30" s="140">
        <v>8.02</v>
      </c>
    </row>
    <row r="31" spans="1:15" ht="14.5" thickBot="1" x14ac:dyDescent="0.3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1"/>
        <v>-0.85</v>
      </c>
      <c r="L31" s="30">
        <f t="shared" si="0"/>
        <v>8.5</v>
      </c>
      <c r="M31" s="3"/>
      <c r="N31" s="115"/>
      <c r="O31" s="140">
        <v>9.35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1"/>
        <v>-0.45</v>
      </c>
      <c r="L32" s="30">
        <f t="shared" si="0"/>
        <v>3.6099999999999994</v>
      </c>
      <c r="N32" s="115"/>
      <c r="O32" s="140">
        <v>4.0599999999999996</v>
      </c>
    </row>
    <row r="33" spans="1:15" ht="14.5" thickBot="1" x14ac:dyDescent="0.3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1"/>
        <v>-0.45</v>
      </c>
      <c r="L33" s="30">
        <f t="shared" si="0"/>
        <v>7.8</v>
      </c>
      <c r="M33" s="3"/>
      <c r="N33" s="115"/>
      <c r="O33" s="140">
        <v>8.25</v>
      </c>
    </row>
    <row r="34" spans="1:15" ht="14.5" thickBot="1" x14ac:dyDescent="0.3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1"/>
        <v>3.13</v>
      </c>
      <c r="L34" s="30">
        <f t="shared" si="0"/>
        <v>-0.2</v>
      </c>
      <c r="M34" s="3"/>
      <c r="N34" s="140">
        <v>3.33</v>
      </c>
      <c r="O34" s="114"/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3.4099999999999997</v>
      </c>
      <c r="L35" s="30">
        <f t="shared" si="0"/>
        <v>-0.68</v>
      </c>
      <c r="N35" s="140">
        <v>4.09</v>
      </c>
      <c r="O35" s="43"/>
    </row>
    <row r="36" spans="1:15" ht="14.5" thickBot="1" x14ac:dyDescent="0.3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1"/>
        <v>3.8899999999999997</v>
      </c>
      <c r="L36" s="30">
        <f t="shared" si="0"/>
        <v>-0.38</v>
      </c>
      <c r="N36" s="140">
        <v>4.2699999999999996</v>
      </c>
      <c r="O36" s="114"/>
    </row>
    <row r="37" spans="1:15" ht="14.5" thickBot="1" x14ac:dyDescent="0.3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 t="shared" si="1"/>
        <v>3.8299999999999996</v>
      </c>
      <c r="L37" s="30">
        <f t="shared" si="0"/>
        <v>-0.52</v>
      </c>
      <c r="N37" s="140">
        <v>4.3499999999999996</v>
      </c>
      <c r="O37" s="43"/>
    </row>
    <row r="38" spans="1:15" ht="14.5" thickBot="1" x14ac:dyDescent="0.3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>
        <f t="shared" si="1"/>
        <v>-0.75</v>
      </c>
      <c r="L38" s="30">
        <f t="shared" si="0"/>
        <v>3.7800000000000002</v>
      </c>
      <c r="N38" s="115"/>
      <c r="O38" s="140">
        <v>4.53</v>
      </c>
    </row>
    <row r="39" spans="1:15" ht="14.5" thickBot="1" x14ac:dyDescent="0.3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1"/>
        <v>2.93</v>
      </c>
      <c r="L39" s="30">
        <f t="shared" si="0"/>
        <v>-0.52</v>
      </c>
      <c r="N39" s="140">
        <v>3.45</v>
      </c>
      <c r="O39" s="43"/>
    </row>
    <row r="40" spans="1:15" ht="14.5" thickBot="1" x14ac:dyDescent="0.3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 t="shared" si="1"/>
        <v>-0.6</v>
      </c>
      <c r="L40" s="30">
        <f t="shared" si="0"/>
        <v>0.16000000000000003</v>
      </c>
      <c r="N40" s="140"/>
      <c r="O40" s="140">
        <v>0.76</v>
      </c>
    </row>
    <row r="41" spans="1:15" ht="14" x14ac:dyDescent="0.3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1"/>
        <v>0.62</v>
      </c>
      <c r="L41" s="30">
        <f t="shared" si="0"/>
        <v>-0.25</v>
      </c>
      <c r="N41" s="140">
        <v>0.87</v>
      </c>
      <c r="O41" s="114"/>
    </row>
    <row r="42" spans="1:15" ht="13" thickBot="1" x14ac:dyDescent="0.3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147</v>
      </c>
      <c r="L42" s="219"/>
      <c r="N42" s="113" t="s">
        <v>130</v>
      </c>
      <c r="O42" s="114"/>
    </row>
    <row r="43" spans="1:15" ht="14.5" thickBot="1" x14ac:dyDescent="0.3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 t="shared" si="1"/>
        <v>-0.93</v>
      </c>
      <c r="L43" s="30">
        <f t="shared" si="0"/>
        <v>4.34</v>
      </c>
      <c r="N43" s="113"/>
      <c r="O43" s="140">
        <v>5.27</v>
      </c>
    </row>
    <row r="44" spans="1:15" ht="14.5" thickBot="1" x14ac:dyDescent="0.35">
      <c r="A44" s="21">
        <v>40</v>
      </c>
      <c r="B44" s="16" t="s">
        <v>96</v>
      </c>
      <c r="C44" s="16" t="s">
        <v>50</v>
      </c>
      <c r="D44" s="10" t="s">
        <v>14</v>
      </c>
      <c r="E44" s="7">
        <v>255482</v>
      </c>
      <c r="F44" s="7">
        <v>337072</v>
      </c>
      <c r="G44" s="7"/>
      <c r="H44" s="16" t="s">
        <v>17</v>
      </c>
      <c r="I44" s="7">
        <v>0.34</v>
      </c>
      <c r="J44" s="16" t="s">
        <v>17</v>
      </c>
      <c r="K44" s="31">
        <f t="shared" si="1"/>
        <v>-0.34</v>
      </c>
      <c r="L44" s="30">
        <f t="shared" si="0"/>
        <v>8.4</v>
      </c>
      <c r="N44" s="115"/>
      <c r="O44" s="140">
        <v>8.74</v>
      </c>
    </row>
    <row r="45" spans="1:15" ht="14.5" thickBot="1" x14ac:dyDescent="0.35">
      <c r="A45" s="120">
        <v>41</v>
      </c>
      <c r="B45" s="121" t="s">
        <v>144</v>
      </c>
      <c r="C45" s="17" t="s">
        <v>68</v>
      </c>
      <c r="D45" s="121" t="s">
        <v>14</v>
      </c>
      <c r="E45" s="121">
        <v>338544</v>
      </c>
      <c r="F45" s="121">
        <v>262101</v>
      </c>
      <c r="G45" s="121">
        <v>46</v>
      </c>
      <c r="H45" s="17" t="s">
        <v>17</v>
      </c>
      <c r="I45" s="121">
        <v>0.67</v>
      </c>
      <c r="J45" s="121">
        <v>24</v>
      </c>
      <c r="K45" s="31">
        <f t="shared" si="1"/>
        <v>-0.67</v>
      </c>
      <c r="L45" s="30">
        <f t="shared" si="0"/>
        <v>3.0500000000000003</v>
      </c>
      <c r="M45" s="119"/>
      <c r="N45" s="116"/>
      <c r="O45" s="140">
        <v>3.72</v>
      </c>
    </row>
  </sheetData>
  <mergeCells count="4">
    <mergeCell ref="N3:O3"/>
    <mergeCell ref="K10:L10"/>
    <mergeCell ref="K12:L12"/>
    <mergeCell ref="K42:L4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O45"/>
  <sheetViews>
    <sheetView topLeftCell="A22" workbookViewId="0"/>
  </sheetViews>
  <sheetFormatPr baseColWidth="10" defaultColWidth="9.1796875" defaultRowHeight="12.5" x14ac:dyDescent="0.25"/>
  <cols>
    <col min="1" max="1" width="11.453125" customWidth="1"/>
    <col min="2" max="2" width="23.453125" customWidth="1"/>
    <col min="3" max="12" width="11.453125" customWidth="1"/>
    <col min="13" max="13" width="2.179687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156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4.5" thickBot="1" x14ac:dyDescent="0.3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2.69</v>
      </c>
      <c r="L5" s="30">
        <f>O5-I5</f>
        <v>-0.45</v>
      </c>
      <c r="M5" s="5"/>
      <c r="N5" s="139">
        <v>3.14</v>
      </c>
      <c r="O5" s="112"/>
    </row>
    <row r="6" spans="1:15" ht="14.5" thickBot="1" x14ac:dyDescent="0.3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3.23</v>
      </c>
      <c r="L6" s="30">
        <f t="shared" ref="L6:L45" si="0">O6-I6</f>
        <v>-0.33</v>
      </c>
      <c r="M6" s="5"/>
      <c r="N6" s="140">
        <v>3.56</v>
      </c>
      <c r="O6" s="114"/>
    </row>
    <row r="7" spans="1:15" ht="14.5" thickBot="1" x14ac:dyDescent="0.3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2.2000000000000002</v>
      </c>
      <c r="L7" s="30">
        <f t="shared" si="0"/>
        <v>-0.5</v>
      </c>
      <c r="M7" s="5"/>
      <c r="N7" s="139">
        <v>2.7</v>
      </c>
      <c r="O7" s="114"/>
    </row>
    <row r="8" spans="1:15" ht="14.5" thickBot="1" x14ac:dyDescent="0.3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2.5099999999999998</v>
      </c>
      <c r="L8" s="30">
        <f t="shared" si="0"/>
        <v>-0.6</v>
      </c>
      <c r="M8" s="5"/>
      <c r="N8" s="140">
        <v>3.11</v>
      </c>
      <c r="O8" s="114"/>
    </row>
    <row r="9" spans="1:15" ht="14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7.75</v>
      </c>
      <c r="L9" s="30">
        <f t="shared" si="0"/>
        <v>-0.84</v>
      </c>
      <c r="M9" s="5"/>
      <c r="N9" s="139">
        <v>8.59</v>
      </c>
      <c r="O9" s="114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218" t="s">
        <v>72</v>
      </c>
      <c r="L10" s="219"/>
      <c r="M10" s="5"/>
      <c r="N10" s="115" t="s">
        <v>64</v>
      </c>
      <c r="O10" s="114"/>
    </row>
    <row r="11" spans="1:15" ht="14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3</v>
      </c>
      <c r="L11" s="30">
        <f t="shared" si="0"/>
        <v>-0.5</v>
      </c>
      <c r="M11" s="5"/>
      <c r="N11" s="139">
        <v>3.5</v>
      </c>
      <c r="O11" s="114"/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15" t="s">
        <v>64</v>
      </c>
      <c r="O12" s="114"/>
    </row>
    <row r="13" spans="1:15" ht="14.5" thickBot="1" x14ac:dyDescent="0.3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5" si="1">N13-I13</f>
        <v>3.2</v>
      </c>
      <c r="L13" s="30">
        <f t="shared" si="0"/>
        <v>-0.73</v>
      </c>
      <c r="M13" s="5"/>
      <c r="N13" s="139">
        <v>3.93</v>
      </c>
      <c r="O13" s="114"/>
    </row>
    <row r="14" spans="1:15" ht="14.5" thickBot="1" x14ac:dyDescent="0.3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1"/>
        <v>4.5200000000000005</v>
      </c>
      <c r="L14" s="30">
        <f t="shared" si="0"/>
        <v>-0.8</v>
      </c>
      <c r="M14" s="5"/>
      <c r="N14" s="139">
        <v>5.32</v>
      </c>
      <c r="O14" s="139"/>
    </row>
    <row r="15" spans="1:15" ht="14.5" thickBot="1" x14ac:dyDescent="0.3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5.38</v>
      </c>
      <c r="L15" s="30">
        <f t="shared" si="0"/>
        <v>-0.38</v>
      </c>
      <c r="M15" s="5"/>
      <c r="N15" s="140">
        <v>5.76</v>
      </c>
      <c r="O15" s="43"/>
    </row>
    <row r="16" spans="1:15" ht="14.5" thickBot="1" x14ac:dyDescent="0.3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4.24</v>
      </c>
      <c r="L16" s="30">
        <f t="shared" si="0"/>
        <v>-0.84</v>
      </c>
      <c r="M16" s="5"/>
      <c r="N16" s="139">
        <v>5.08</v>
      </c>
      <c r="O16" s="114"/>
    </row>
    <row r="17" spans="1:15" ht="14.5" thickBot="1" x14ac:dyDescent="0.3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1.1399999999999999</v>
      </c>
      <c r="L17" s="30">
        <f t="shared" si="0"/>
        <v>-1.18</v>
      </c>
      <c r="M17" s="5"/>
      <c r="N17" s="139">
        <v>2.3199999999999998</v>
      </c>
      <c r="O17" s="43"/>
    </row>
    <row r="18" spans="1:15" ht="14.5" thickBot="1" x14ac:dyDescent="0.3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4.6900000000000004</v>
      </c>
      <c r="L18" s="30">
        <f t="shared" si="0"/>
        <v>-0.8</v>
      </c>
      <c r="M18" s="5"/>
      <c r="N18" s="139">
        <v>5.49</v>
      </c>
      <c r="O18" s="114"/>
    </row>
    <row r="19" spans="1:15" ht="14.5" thickBot="1" x14ac:dyDescent="0.3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2.37</v>
      </c>
      <c r="L19" s="30">
        <f t="shared" si="0"/>
        <v>-1</v>
      </c>
      <c r="M19" s="5"/>
      <c r="N19" s="140">
        <v>3.37</v>
      </c>
      <c r="O19" s="139"/>
    </row>
    <row r="20" spans="1:15" ht="14.5" thickBot="1" x14ac:dyDescent="0.3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1.3299999999999998</v>
      </c>
      <c r="L20" s="30">
        <f t="shared" si="0"/>
        <v>-0.78</v>
      </c>
      <c r="M20" s="5"/>
      <c r="N20" s="139">
        <v>2.11</v>
      </c>
      <c r="O20" s="114"/>
    </row>
    <row r="21" spans="1:15" ht="14.5" thickBot="1" x14ac:dyDescent="0.3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4.63</v>
      </c>
      <c r="L21" s="30">
        <f t="shared" si="0"/>
        <v>-0.8</v>
      </c>
      <c r="M21" s="5"/>
      <c r="N21" s="139">
        <v>5.43</v>
      </c>
      <c r="O21" s="114"/>
    </row>
    <row r="22" spans="1:15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2.04</v>
      </c>
      <c r="L22" s="30">
        <f t="shared" si="0"/>
        <v>-0.8</v>
      </c>
      <c r="M22" s="5"/>
      <c r="N22" s="139">
        <v>2.84</v>
      </c>
      <c r="O22" s="114"/>
    </row>
    <row r="23" spans="1:15" ht="14.5" thickBot="1" x14ac:dyDescent="0.3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3.8000000000000003</v>
      </c>
      <c r="L23" s="30">
        <f t="shared" si="0"/>
        <v>-0.9</v>
      </c>
      <c r="M23" s="5"/>
      <c r="N23" s="139">
        <v>4.7</v>
      </c>
      <c r="O23" s="114"/>
    </row>
    <row r="24" spans="1:15" ht="14.5" thickBot="1" x14ac:dyDescent="0.3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2.63</v>
      </c>
      <c r="L24" s="30">
        <f t="shared" si="0"/>
        <v>-1.1499999999999999</v>
      </c>
      <c r="M24" s="5"/>
      <c r="N24" s="139">
        <v>3.78</v>
      </c>
      <c r="O24" s="114"/>
    </row>
    <row r="25" spans="1:15" ht="14.5" thickBot="1" x14ac:dyDescent="0.3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11.53</v>
      </c>
      <c r="L25" s="30">
        <f t="shared" si="0"/>
        <v>0</v>
      </c>
      <c r="M25" s="3"/>
      <c r="N25" s="139">
        <v>11.53</v>
      </c>
      <c r="O25" s="114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1"/>
        <v>-0.43</v>
      </c>
      <c r="L26" s="30">
        <f t="shared" si="0"/>
        <v>3.07</v>
      </c>
      <c r="N26" s="140"/>
      <c r="O26" s="139">
        <v>3.5</v>
      </c>
    </row>
    <row r="27" spans="1:15" ht="14.5" thickBot="1" x14ac:dyDescent="0.3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1"/>
        <v>-1.1299999999999999</v>
      </c>
      <c r="L27" s="30">
        <f t="shared" si="0"/>
        <v>2.8899999999999997</v>
      </c>
      <c r="M27" s="3"/>
      <c r="N27" s="140"/>
      <c r="O27" s="139">
        <v>4.0199999999999996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2.5</v>
      </c>
      <c r="L28" s="30">
        <f t="shared" si="0"/>
        <v>-0.28000000000000003</v>
      </c>
      <c r="N28" s="140">
        <v>2.78</v>
      </c>
      <c r="O28" s="43"/>
    </row>
    <row r="29" spans="1:15" ht="14.5" thickBot="1" x14ac:dyDescent="0.3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1"/>
        <v>-0.55000000000000004</v>
      </c>
      <c r="L29" s="30">
        <f t="shared" si="0"/>
        <v>5.91</v>
      </c>
      <c r="M29" s="3"/>
      <c r="N29" s="115"/>
      <c r="O29" s="139">
        <v>6.46</v>
      </c>
    </row>
    <row r="30" spans="1:15" ht="14.5" thickBot="1" x14ac:dyDescent="0.3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1"/>
        <v>-0.6</v>
      </c>
      <c r="L30" s="30">
        <f t="shared" si="0"/>
        <v>8.24</v>
      </c>
      <c r="N30" s="115"/>
      <c r="O30" s="139">
        <v>8.84</v>
      </c>
    </row>
    <row r="31" spans="1:15" ht="14.5" thickBot="1" x14ac:dyDescent="0.3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1"/>
        <v>-0.85</v>
      </c>
      <c r="L31" s="30">
        <f t="shared" si="0"/>
        <v>9.4749999999999996</v>
      </c>
      <c r="M31" s="3"/>
      <c r="N31" s="115"/>
      <c r="O31" s="139">
        <v>10.324999999999999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1"/>
        <v>-0.45</v>
      </c>
      <c r="L32" s="30">
        <f t="shared" si="0"/>
        <v>4.2</v>
      </c>
      <c r="N32" s="115"/>
      <c r="O32" s="139">
        <v>4.6500000000000004</v>
      </c>
    </row>
    <row r="33" spans="1:15" ht="14.5" thickBot="1" x14ac:dyDescent="0.3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1"/>
        <v>-0.45</v>
      </c>
      <c r="L33" s="30">
        <f t="shared" si="0"/>
        <v>8.98</v>
      </c>
      <c r="M33" s="3"/>
      <c r="N33" s="115"/>
      <c r="O33" s="139">
        <v>9.43</v>
      </c>
    </row>
    <row r="34" spans="1:15" ht="14.5" thickBot="1" x14ac:dyDescent="0.3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1"/>
        <v>3.6599999999999997</v>
      </c>
      <c r="L34" s="30">
        <f t="shared" si="0"/>
        <v>-0.2</v>
      </c>
      <c r="M34" s="3"/>
      <c r="N34" s="139">
        <v>3.86</v>
      </c>
      <c r="O34" s="114"/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3.8699999999999997</v>
      </c>
      <c r="L35" s="30">
        <f t="shared" si="0"/>
        <v>-0.68</v>
      </c>
      <c r="N35" s="139">
        <v>4.55</v>
      </c>
      <c r="O35" s="43"/>
    </row>
    <row r="36" spans="1:15" ht="14.5" thickBot="1" x14ac:dyDescent="0.3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1"/>
        <v>3.9699999999999998</v>
      </c>
      <c r="L36" s="30">
        <f t="shared" si="0"/>
        <v>-0.38</v>
      </c>
      <c r="N36" s="139">
        <v>4.3499999999999996</v>
      </c>
      <c r="O36" s="114"/>
    </row>
    <row r="37" spans="1:15" ht="14.5" thickBot="1" x14ac:dyDescent="0.3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 t="shared" si="1"/>
        <v>3.9099999999999997</v>
      </c>
      <c r="L37" s="30">
        <f t="shared" si="0"/>
        <v>-0.52</v>
      </c>
      <c r="N37" s="139">
        <v>4.43</v>
      </c>
      <c r="O37" s="43"/>
    </row>
    <row r="38" spans="1:15" ht="14.5" thickBot="1" x14ac:dyDescent="0.3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>
        <f t="shared" si="1"/>
        <v>-0.75</v>
      </c>
      <c r="L38" s="30">
        <f t="shared" si="0"/>
        <v>4.16</v>
      </c>
      <c r="N38" s="115"/>
      <c r="O38" s="140">
        <v>4.91</v>
      </c>
    </row>
    <row r="39" spans="1:15" ht="14.5" thickBot="1" x14ac:dyDescent="0.3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1"/>
        <v>-0.52</v>
      </c>
      <c r="L39" s="30">
        <f t="shared" si="0"/>
        <v>5.27</v>
      </c>
      <c r="N39" s="140"/>
      <c r="O39" s="140">
        <v>5.79</v>
      </c>
    </row>
    <row r="40" spans="1:15" ht="14.5" thickBot="1" x14ac:dyDescent="0.3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0.6</v>
      </c>
      <c r="J40" s="16" t="s">
        <v>17</v>
      </c>
      <c r="K40" s="31">
        <f t="shared" si="1"/>
        <v>2.9</v>
      </c>
      <c r="L40" s="30">
        <f t="shared" si="0"/>
        <v>-0.6</v>
      </c>
      <c r="N40" s="140">
        <v>3.5</v>
      </c>
      <c r="O40" s="140"/>
    </row>
    <row r="41" spans="1:15" ht="14" x14ac:dyDescent="0.3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1"/>
        <v>4.8899999999999997</v>
      </c>
      <c r="L41" s="30">
        <f t="shared" si="0"/>
        <v>-0.25</v>
      </c>
      <c r="N41" s="140">
        <v>5.14</v>
      </c>
      <c r="O41" s="114"/>
    </row>
    <row r="42" spans="1:15" ht="13" thickBot="1" x14ac:dyDescent="0.3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147</v>
      </c>
      <c r="L42" s="219"/>
      <c r="N42" s="113" t="s">
        <v>130</v>
      </c>
      <c r="O42" s="114"/>
    </row>
    <row r="43" spans="1:15" ht="14.5" thickBot="1" x14ac:dyDescent="0.3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 t="shared" si="1"/>
        <v>-0.93</v>
      </c>
      <c r="L43" s="30">
        <f t="shared" si="0"/>
        <v>4.34</v>
      </c>
      <c r="N43" s="113"/>
      <c r="O43" s="140">
        <v>5.27</v>
      </c>
    </row>
    <row r="44" spans="1:15" ht="14.5" thickBot="1" x14ac:dyDescent="0.35">
      <c r="A44" s="21">
        <v>40</v>
      </c>
      <c r="B44" s="16" t="s">
        <v>96</v>
      </c>
      <c r="C44" s="16" t="s">
        <v>50</v>
      </c>
      <c r="D44" s="10" t="s">
        <v>14</v>
      </c>
      <c r="E44" s="7">
        <v>255482</v>
      </c>
      <c r="F44" s="7">
        <v>337072</v>
      </c>
      <c r="G44" s="7"/>
      <c r="H44" s="16" t="s">
        <v>17</v>
      </c>
      <c r="I44" s="7">
        <v>0.34</v>
      </c>
      <c r="J44" s="16" t="s">
        <v>17</v>
      </c>
      <c r="K44" s="31">
        <f t="shared" si="1"/>
        <v>-0.34</v>
      </c>
      <c r="L44" s="30">
        <f t="shared" si="0"/>
        <v>18.88</v>
      </c>
      <c r="N44" s="115"/>
      <c r="O44" s="140">
        <v>19.22</v>
      </c>
    </row>
    <row r="45" spans="1:15" ht="14.5" thickBot="1" x14ac:dyDescent="0.35">
      <c r="A45" s="120">
        <v>41</v>
      </c>
      <c r="B45" s="121" t="s">
        <v>144</v>
      </c>
      <c r="C45" s="17" t="s">
        <v>68</v>
      </c>
      <c r="D45" s="121" t="s">
        <v>14</v>
      </c>
      <c r="E45" s="121">
        <v>338544</v>
      </c>
      <c r="F45" s="121">
        <v>262101</v>
      </c>
      <c r="G45" s="121">
        <v>46</v>
      </c>
      <c r="H45" s="17" t="s">
        <v>17</v>
      </c>
      <c r="I45" s="121">
        <v>0.67</v>
      </c>
      <c r="J45" s="121">
        <v>24</v>
      </c>
      <c r="K45" s="31">
        <f t="shared" si="1"/>
        <v>-0.67</v>
      </c>
      <c r="L45" s="30">
        <f t="shared" si="0"/>
        <v>3.99</v>
      </c>
      <c r="M45" s="119"/>
      <c r="N45" s="116"/>
      <c r="O45" s="142">
        <v>4.66</v>
      </c>
    </row>
  </sheetData>
  <mergeCells count="4">
    <mergeCell ref="N3:O3"/>
    <mergeCell ref="K10:L10"/>
    <mergeCell ref="K12:L12"/>
    <mergeCell ref="K42:L4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O45"/>
  <sheetViews>
    <sheetView workbookViewId="0"/>
  </sheetViews>
  <sheetFormatPr baseColWidth="10" defaultColWidth="9.1796875" defaultRowHeight="12.5" x14ac:dyDescent="0.25"/>
  <cols>
    <col min="1" max="1" width="5" customWidth="1"/>
    <col min="2" max="2" width="40.54296875" bestFit="1" customWidth="1"/>
    <col min="3" max="12" width="11.453125" customWidth="1"/>
    <col min="13" max="13" width="3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157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4.5" thickBot="1" x14ac:dyDescent="0.3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3.38</v>
      </c>
      <c r="L5" s="30">
        <f>O5-I5</f>
        <v>-0.45</v>
      </c>
      <c r="M5" s="5"/>
      <c r="N5" s="140">
        <v>3.83</v>
      </c>
      <c r="O5" s="112"/>
    </row>
    <row r="6" spans="1:15" ht="14.5" thickBot="1" x14ac:dyDescent="0.3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4.5199999999999996</v>
      </c>
      <c r="L6" s="30">
        <f t="shared" ref="L6:L45" si="0">O6-I6</f>
        <v>-0.33</v>
      </c>
      <c r="M6" s="5"/>
      <c r="N6" s="140">
        <v>4.8499999999999996</v>
      </c>
      <c r="O6" s="114"/>
    </row>
    <row r="7" spans="1:15" ht="14.5" thickBot="1" x14ac:dyDescent="0.3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2.82</v>
      </c>
      <c r="L7" s="30">
        <f t="shared" si="0"/>
        <v>-0.5</v>
      </c>
      <c r="M7" s="5"/>
      <c r="N7" s="140">
        <v>3.32</v>
      </c>
      <c r="O7" s="114"/>
    </row>
    <row r="8" spans="1:15" ht="14.5" thickBot="1" x14ac:dyDescent="0.3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7.24</v>
      </c>
      <c r="L8" s="30">
        <f t="shared" si="0"/>
        <v>-0.6</v>
      </c>
      <c r="M8" s="5"/>
      <c r="N8" s="140">
        <v>7.84</v>
      </c>
      <c r="O8" s="114"/>
    </row>
    <row r="9" spans="1:15" ht="14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8.19</v>
      </c>
      <c r="L9" s="30">
        <f t="shared" si="0"/>
        <v>-0.84</v>
      </c>
      <c r="M9" s="5"/>
      <c r="N9" s="140">
        <v>9.0299999999999994</v>
      </c>
      <c r="O9" s="114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218" t="s">
        <v>72</v>
      </c>
      <c r="L10" s="219"/>
      <c r="M10" s="5"/>
      <c r="N10" s="115" t="s">
        <v>64</v>
      </c>
      <c r="O10" s="114"/>
    </row>
    <row r="11" spans="1:15" ht="14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-0.5</v>
      </c>
      <c r="L11" s="30">
        <f t="shared" si="0"/>
        <v>4.75</v>
      </c>
      <c r="M11" s="5"/>
      <c r="N11" s="139"/>
      <c r="O11" s="140">
        <v>5.25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15" t="s">
        <v>64</v>
      </c>
      <c r="O12" s="114"/>
    </row>
    <row r="13" spans="1:15" ht="14.5" thickBot="1" x14ac:dyDescent="0.3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5" si="1">N13-I13</f>
        <v>3.27</v>
      </c>
      <c r="L13" s="30">
        <f t="shared" si="0"/>
        <v>-0.73</v>
      </c>
      <c r="M13" s="5"/>
      <c r="N13" s="140">
        <v>4</v>
      </c>
      <c r="O13" s="114"/>
    </row>
    <row r="14" spans="1:15" ht="14.5" thickBot="1" x14ac:dyDescent="0.3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1"/>
        <v>#VALUE!</v>
      </c>
      <c r="L14" s="30">
        <f t="shared" si="0"/>
        <v>-0.8</v>
      </c>
      <c r="M14" s="5"/>
      <c r="N14" s="236" t="s">
        <v>158</v>
      </c>
      <c r="O14" s="237"/>
    </row>
    <row r="15" spans="1:15" ht="14.5" thickBot="1" x14ac:dyDescent="0.3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5.32</v>
      </c>
      <c r="L15" s="30">
        <f t="shared" si="0"/>
        <v>-0.38</v>
      </c>
      <c r="M15" s="5"/>
      <c r="N15" s="140">
        <v>5.7</v>
      </c>
      <c r="O15" s="43"/>
    </row>
    <row r="16" spans="1:15" ht="14.5" thickBot="1" x14ac:dyDescent="0.3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>
        <f t="shared" si="1"/>
        <v>5.32</v>
      </c>
      <c r="L16" s="30">
        <f t="shared" si="0"/>
        <v>-0.84</v>
      </c>
      <c r="M16" s="5"/>
      <c r="N16" s="140">
        <v>6.16</v>
      </c>
      <c r="O16" s="114"/>
    </row>
    <row r="17" spans="1:15" ht="14.5" thickBot="1" x14ac:dyDescent="0.3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1.32</v>
      </c>
      <c r="L17" s="30">
        <f t="shared" si="0"/>
        <v>-1.18</v>
      </c>
      <c r="M17" s="5"/>
      <c r="N17" s="140">
        <v>2.5</v>
      </c>
      <c r="O17" s="43"/>
    </row>
    <row r="18" spans="1:15" ht="14.5" thickBot="1" x14ac:dyDescent="0.3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5.17</v>
      </c>
      <c r="L18" s="30">
        <f t="shared" si="0"/>
        <v>-0.8</v>
      </c>
      <c r="M18" s="5"/>
      <c r="N18" s="140">
        <v>5.97</v>
      </c>
      <c r="O18" s="114"/>
    </row>
    <row r="19" spans="1:15" ht="14.5" thickBot="1" x14ac:dyDescent="0.3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-1</v>
      </c>
      <c r="L19" s="30">
        <f t="shared" si="0"/>
        <v>3.4000000000000004</v>
      </c>
      <c r="M19" s="5"/>
      <c r="N19" s="140"/>
      <c r="O19" s="140">
        <v>4.4000000000000004</v>
      </c>
    </row>
    <row r="20" spans="1:15" ht="14.5" thickBot="1" x14ac:dyDescent="0.3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1.57</v>
      </c>
      <c r="L20" s="30">
        <f t="shared" si="0"/>
        <v>-0.78</v>
      </c>
      <c r="M20" s="5"/>
      <c r="N20" s="140">
        <v>2.35</v>
      </c>
      <c r="O20" s="114"/>
    </row>
    <row r="21" spans="1:15" ht="14.5" thickBot="1" x14ac:dyDescent="0.3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4.9400000000000004</v>
      </c>
      <c r="L21" s="30">
        <f t="shared" si="0"/>
        <v>-0.8</v>
      </c>
      <c r="M21" s="5"/>
      <c r="N21" s="140">
        <v>5.74</v>
      </c>
      <c r="O21" s="114"/>
    </row>
    <row r="22" spans="1:15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2.5700000000000003</v>
      </c>
      <c r="L22" s="30">
        <f t="shared" si="0"/>
        <v>-0.8</v>
      </c>
      <c r="M22" s="5"/>
      <c r="N22" s="140">
        <v>3.37</v>
      </c>
      <c r="O22" s="114"/>
    </row>
    <row r="23" spans="1:15" ht="14.5" thickBot="1" x14ac:dyDescent="0.3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4.4799999999999995</v>
      </c>
      <c r="L23" s="30">
        <f t="shared" si="0"/>
        <v>-0.9</v>
      </c>
      <c r="M23" s="5"/>
      <c r="N23" s="140">
        <v>5.38</v>
      </c>
      <c r="O23" s="114"/>
    </row>
    <row r="24" spans="1:15" ht="14.5" thickBot="1" x14ac:dyDescent="0.3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3.47</v>
      </c>
      <c r="L24" s="30">
        <f t="shared" si="0"/>
        <v>-1.1499999999999999</v>
      </c>
      <c r="M24" s="5"/>
      <c r="N24" s="140">
        <v>4.62</v>
      </c>
      <c r="O24" s="114"/>
    </row>
    <row r="25" spans="1:15" ht="14.5" thickBot="1" x14ac:dyDescent="0.3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 t="e">
        <f t="shared" si="1"/>
        <v>#VALUE!</v>
      </c>
      <c r="L25" s="30">
        <f t="shared" si="0"/>
        <v>0</v>
      </c>
      <c r="M25" s="3"/>
      <c r="N25" s="236" t="s">
        <v>158</v>
      </c>
      <c r="O25" s="238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1"/>
        <v>-0.43</v>
      </c>
      <c r="L26" s="30">
        <f t="shared" si="0"/>
        <v>4.92</v>
      </c>
      <c r="N26" s="140"/>
      <c r="O26" s="140">
        <v>5.35</v>
      </c>
    </row>
    <row r="27" spans="1:15" ht="14.5" thickBot="1" x14ac:dyDescent="0.3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1"/>
        <v>-1.1299999999999999</v>
      </c>
      <c r="L27" s="30">
        <f t="shared" si="0"/>
        <v>4.2700000000000005</v>
      </c>
      <c r="M27" s="3"/>
      <c r="N27" s="140"/>
      <c r="O27" s="140">
        <v>5.4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3.1900000000000004</v>
      </c>
      <c r="L28" s="30">
        <f t="shared" si="0"/>
        <v>-0.28000000000000003</v>
      </c>
      <c r="N28" s="140">
        <v>3.47</v>
      </c>
      <c r="O28" s="43"/>
    </row>
    <row r="29" spans="1:15" ht="14.5" thickBot="1" x14ac:dyDescent="0.3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1"/>
        <v>4.87</v>
      </c>
      <c r="L29" s="30">
        <f t="shared" si="0"/>
        <v>-0.55000000000000004</v>
      </c>
      <c r="M29" s="3"/>
      <c r="N29" s="140">
        <v>5.42</v>
      </c>
      <c r="O29" s="139"/>
    </row>
    <row r="30" spans="1:15" ht="14.5" thickBot="1" x14ac:dyDescent="0.3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1"/>
        <v>-0.6</v>
      </c>
      <c r="L30" s="30">
        <f t="shared" si="0"/>
        <v>7.4700000000000006</v>
      </c>
      <c r="N30" s="115"/>
      <c r="O30" s="140">
        <v>8.07</v>
      </c>
    </row>
    <row r="31" spans="1:15" ht="14.5" thickBot="1" x14ac:dyDescent="0.3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1"/>
        <v>-0.85</v>
      </c>
      <c r="L31" s="30">
        <f t="shared" si="0"/>
        <v>10.32</v>
      </c>
      <c r="M31" s="3"/>
      <c r="N31" s="115"/>
      <c r="O31" s="140">
        <v>11.17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1"/>
        <v>-0.45</v>
      </c>
      <c r="L32" s="30">
        <f t="shared" si="0"/>
        <v>7.4799999999999995</v>
      </c>
      <c r="N32" s="115"/>
      <c r="O32" s="140">
        <v>7.93</v>
      </c>
    </row>
    <row r="33" spans="1:15" ht="14.5" thickBot="1" x14ac:dyDescent="0.3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1"/>
        <v>12.33</v>
      </c>
      <c r="L33" s="30">
        <f t="shared" si="0"/>
        <v>-0.45</v>
      </c>
      <c r="M33" s="3"/>
      <c r="N33" s="140">
        <v>12.78</v>
      </c>
      <c r="O33" s="139"/>
    </row>
    <row r="34" spans="1:15" ht="14.5" thickBot="1" x14ac:dyDescent="0.3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1"/>
        <v>4.34</v>
      </c>
      <c r="L34" s="30">
        <f t="shared" si="0"/>
        <v>-0.2</v>
      </c>
      <c r="M34" s="3"/>
      <c r="N34" s="140">
        <v>4.54</v>
      </c>
      <c r="O34" s="114"/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4.12</v>
      </c>
      <c r="L35" s="30">
        <f t="shared" si="0"/>
        <v>-0.68</v>
      </c>
      <c r="N35" s="140">
        <v>4.8</v>
      </c>
      <c r="O35" s="43"/>
    </row>
    <row r="36" spans="1:15" ht="14.5" thickBot="1" x14ac:dyDescent="0.3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1"/>
        <v>4.22</v>
      </c>
      <c r="L36" s="30">
        <f t="shared" si="0"/>
        <v>-0.38</v>
      </c>
      <c r="N36" s="140">
        <v>4.5999999999999996</v>
      </c>
      <c r="O36" s="114"/>
    </row>
    <row r="37" spans="1:15" ht="14.5" thickBot="1" x14ac:dyDescent="0.3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 t="shared" si="1"/>
        <v>4.2200000000000006</v>
      </c>
      <c r="L37" s="30">
        <f t="shared" si="0"/>
        <v>-0.52</v>
      </c>
      <c r="N37" s="140">
        <v>4.74</v>
      </c>
      <c r="O37" s="43"/>
    </row>
    <row r="38" spans="1:15" ht="14.5" thickBot="1" x14ac:dyDescent="0.3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>
        <f t="shared" si="1"/>
        <v>-0.75</v>
      </c>
      <c r="L38" s="30">
        <f t="shared" si="0"/>
        <v>4.82</v>
      </c>
      <c r="N38" s="115"/>
      <c r="O38" s="140">
        <v>5.57</v>
      </c>
    </row>
    <row r="39" spans="1:15" ht="14.5" thickBot="1" x14ac:dyDescent="0.3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1"/>
        <v>-0.52</v>
      </c>
      <c r="L39" s="30">
        <f t="shared" si="0"/>
        <v>8.3600000000000012</v>
      </c>
      <c r="N39" s="140"/>
      <c r="O39" s="140">
        <v>8.8800000000000008</v>
      </c>
    </row>
    <row r="40" spans="1:15" ht="14.5" thickBot="1" x14ac:dyDescent="0.3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1.95</v>
      </c>
      <c r="J40" s="16" t="s">
        <v>17</v>
      </c>
      <c r="K40" s="31">
        <f t="shared" si="1"/>
        <v>4.47</v>
      </c>
      <c r="L40" s="30">
        <f t="shared" si="0"/>
        <v>-1.95</v>
      </c>
      <c r="N40" s="140">
        <v>6.42</v>
      </c>
      <c r="O40" s="140"/>
    </row>
    <row r="41" spans="1:15" ht="14" x14ac:dyDescent="0.3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1"/>
        <v>2.6</v>
      </c>
      <c r="L41" s="30">
        <f t="shared" si="0"/>
        <v>-0.25</v>
      </c>
      <c r="N41" s="140">
        <v>2.85</v>
      </c>
      <c r="O41" s="114"/>
    </row>
    <row r="42" spans="1:15" ht="13" thickBot="1" x14ac:dyDescent="0.3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147</v>
      </c>
      <c r="L42" s="219"/>
      <c r="N42" s="113" t="s">
        <v>130</v>
      </c>
      <c r="O42" s="114"/>
    </row>
    <row r="43" spans="1:15" ht="14.5" thickBot="1" x14ac:dyDescent="0.3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 t="shared" si="1"/>
        <v>-0.93</v>
      </c>
      <c r="L43" s="30">
        <f t="shared" si="0"/>
        <v>6.92</v>
      </c>
      <c r="N43" s="113"/>
      <c r="O43" s="140">
        <v>7.85</v>
      </c>
    </row>
    <row r="44" spans="1:15" ht="14.5" thickBot="1" x14ac:dyDescent="0.35">
      <c r="A44" s="21">
        <v>40</v>
      </c>
      <c r="B44" s="16" t="s">
        <v>96</v>
      </c>
      <c r="C44" s="16" t="s">
        <v>50</v>
      </c>
      <c r="D44" s="10" t="s">
        <v>14</v>
      </c>
      <c r="E44" s="7">
        <v>255482</v>
      </c>
      <c r="F44" s="7">
        <v>337072</v>
      </c>
      <c r="G44" s="7"/>
      <c r="H44" s="16" t="s">
        <v>17</v>
      </c>
      <c r="I44" s="7">
        <v>0.34</v>
      </c>
      <c r="J44" s="16" t="s">
        <v>17</v>
      </c>
      <c r="K44" s="31">
        <f t="shared" si="1"/>
        <v>-0.34</v>
      </c>
      <c r="L44" s="30">
        <f t="shared" si="0"/>
        <v>18.850000000000001</v>
      </c>
      <c r="N44" s="115"/>
      <c r="O44" s="140">
        <v>19.190000000000001</v>
      </c>
    </row>
    <row r="45" spans="1:15" ht="14.5" thickBot="1" x14ac:dyDescent="0.35">
      <c r="A45" s="120">
        <v>41</v>
      </c>
      <c r="B45" s="121" t="s">
        <v>144</v>
      </c>
      <c r="C45" s="17" t="s">
        <v>68</v>
      </c>
      <c r="D45" s="121" t="s">
        <v>14</v>
      </c>
      <c r="E45" s="121">
        <v>338544</v>
      </c>
      <c r="F45" s="121">
        <v>262101</v>
      </c>
      <c r="G45" s="121">
        <v>46</v>
      </c>
      <c r="H45" s="17" t="s">
        <v>17</v>
      </c>
      <c r="I45" s="121">
        <v>0.67</v>
      </c>
      <c r="J45" s="121">
        <v>24</v>
      </c>
      <c r="K45" s="31">
        <f t="shared" si="1"/>
        <v>-0.67</v>
      </c>
      <c r="L45" s="30">
        <f t="shared" si="0"/>
        <v>4.8100000000000005</v>
      </c>
      <c r="M45" s="119"/>
      <c r="N45" s="116"/>
      <c r="O45" s="140">
        <v>5.48</v>
      </c>
    </row>
  </sheetData>
  <mergeCells count="6">
    <mergeCell ref="N3:O3"/>
    <mergeCell ref="K10:L10"/>
    <mergeCell ref="K12:L12"/>
    <mergeCell ref="K42:L42"/>
    <mergeCell ref="N14:O14"/>
    <mergeCell ref="N25:O25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O47"/>
  <sheetViews>
    <sheetView workbookViewId="0"/>
  </sheetViews>
  <sheetFormatPr baseColWidth="10" defaultColWidth="9.1796875" defaultRowHeight="12.5" x14ac:dyDescent="0.25"/>
  <cols>
    <col min="1" max="1" width="6" customWidth="1"/>
    <col min="2" max="2" width="20.54296875" customWidth="1"/>
    <col min="3" max="12" width="11.453125" customWidth="1"/>
    <col min="13" max="13" width="4.179687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159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4.5" thickBot="1" x14ac:dyDescent="0.3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4.25</v>
      </c>
      <c r="L5" s="30">
        <f>O5-I5</f>
        <v>-0.45</v>
      </c>
      <c r="M5" s="5"/>
      <c r="N5" s="140">
        <v>4.7</v>
      </c>
      <c r="O5" s="112"/>
    </row>
    <row r="6" spans="1:15" ht="14.5" thickBot="1" x14ac:dyDescent="0.3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4.75</v>
      </c>
      <c r="L6" s="30">
        <f t="shared" ref="L6:L45" si="0">O6-I6</f>
        <v>-0.33</v>
      </c>
      <c r="M6" s="5"/>
      <c r="N6" s="140">
        <v>5.08</v>
      </c>
      <c r="O6" s="114"/>
    </row>
    <row r="7" spans="1:15" ht="14.5" thickBot="1" x14ac:dyDescent="0.3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3.33</v>
      </c>
      <c r="L7" s="30">
        <f t="shared" si="0"/>
        <v>-0.5</v>
      </c>
      <c r="M7" s="5"/>
      <c r="N7" s="140">
        <v>3.83</v>
      </c>
      <c r="O7" s="114"/>
    </row>
    <row r="8" spans="1:15" ht="14.5" thickBot="1" x14ac:dyDescent="0.3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3.68</v>
      </c>
      <c r="L8" s="30">
        <f t="shared" si="0"/>
        <v>-0.6</v>
      </c>
      <c r="M8" s="5"/>
      <c r="N8" s="140">
        <v>4.28</v>
      </c>
      <c r="O8" s="114"/>
    </row>
    <row r="9" spans="1:15" ht="14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8.7100000000000009</v>
      </c>
      <c r="L9" s="30">
        <f t="shared" si="0"/>
        <v>-0.84</v>
      </c>
      <c r="M9" s="5"/>
      <c r="N9" s="140">
        <v>9.5500000000000007</v>
      </c>
      <c r="O9" s="114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218" t="s">
        <v>72</v>
      </c>
      <c r="L10" s="219"/>
      <c r="M10" s="5"/>
      <c r="N10" s="115" t="s">
        <v>64</v>
      </c>
      <c r="O10" s="114"/>
    </row>
    <row r="11" spans="1:15" ht="14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-0.5</v>
      </c>
      <c r="L11" s="30">
        <f t="shared" si="0"/>
        <v>6.24</v>
      </c>
      <c r="M11" s="5"/>
      <c r="N11" s="139"/>
      <c r="O11" s="140">
        <v>6.74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15" t="s">
        <v>64</v>
      </c>
      <c r="O12" s="114"/>
    </row>
    <row r="13" spans="1:15" ht="14.5" thickBot="1" x14ac:dyDescent="0.3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5" si="1">N13-I13</f>
        <v>4.07</v>
      </c>
      <c r="L13" s="30">
        <f t="shared" si="0"/>
        <v>-0.73</v>
      </c>
      <c r="M13" s="5"/>
      <c r="N13" s="140">
        <v>4.8</v>
      </c>
      <c r="O13" s="114"/>
    </row>
    <row r="14" spans="1:15" ht="14.5" thickBot="1" x14ac:dyDescent="0.3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1"/>
        <v>#VALUE!</v>
      </c>
      <c r="L14" s="30">
        <f t="shared" si="0"/>
        <v>-0.8</v>
      </c>
      <c r="M14" s="5"/>
      <c r="N14" s="236" t="s">
        <v>158</v>
      </c>
      <c r="O14" s="237"/>
    </row>
    <row r="15" spans="1:15" ht="14.5" thickBot="1" x14ac:dyDescent="0.3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7.9099999999999993</v>
      </c>
      <c r="L15" s="30">
        <f t="shared" si="0"/>
        <v>-0.38</v>
      </c>
      <c r="M15" s="5"/>
      <c r="N15" s="140">
        <v>8.2899999999999991</v>
      </c>
      <c r="O15" s="43"/>
    </row>
    <row r="16" spans="1:15" ht="14.5" thickBot="1" x14ac:dyDescent="0.3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e">
        <f t="shared" si="1"/>
        <v>#VALUE!</v>
      </c>
      <c r="L16" s="30">
        <f t="shared" si="0"/>
        <v>-0.84</v>
      </c>
      <c r="M16" s="5"/>
      <c r="N16" s="239" t="s">
        <v>160</v>
      </c>
      <c r="O16" s="240"/>
    </row>
    <row r="17" spans="1:15" ht="14.5" thickBot="1" x14ac:dyDescent="0.3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1.7900000000000003</v>
      </c>
      <c r="L17" s="30">
        <f t="shared" si="0"/>
        <v>-1.18</v>
      </c>
      <c r="M17" s="5"/>
      <c r="N17" s="140">
        <v>2.97</v>
      </c>
      <c r="O17" s="43"/>
    </row>
    <row r="18" spans="1:15" ht="14.5" thickBot="1" x14ac:dyDescent="0.3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5.82</v>
      </c>
      <c r="L18" s="30">
        <f t="shared" si="0"/>
        <v>-0.8</v>
      </c>
      <c r="M18" s="5"/>
      <c r="N18" s="140">
        <v>6.62</v>
      </c>
      <c r="O18" s="114"/>
    </row>
    <row r="19" spans="1:15" ht="14.5" thickBot="1" x14ac:dyDescent="0.3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4.24</v>
      </c>
      <c r="L19" s="30">
        <f t="shared" si="0"/>
        <v>-1</v>
      </c>
      <c r="M19" s="5"/>
      <c r="N19" s="140">
        <v>5.24</v>
      </c>
      <c r="O19" s="140"/>
    </row>
    <row r="20" spans="1:15" ht="14.5" thickBot="1" x14ac:dyDescent="0.3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1.8800000000000001</v>
      </c>
      <c r="L20" s="30">
        <f t="shared" si="0"/>
        <v>-0.78</v>
      </c>
      <c r="M20" s="5"/>
      <c r="N20" s="140">
        <v>2.66</v>
      </c>
      <c r="O20" s="114"/>
    </row>
    <row r="21" spans="1:15" ht="14.5" thickBot="1" x14ac:dyDescent="0.3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5.34</v>
      </c>
      <c r="L21" s="30">
        <f t="shared" si="0"/>
        <v>-0.8</v>
      </c>
      <c r="M21" s="5"/>
      <c r="N21" s="140">
        <v>6.14</v>
      </c>
      <c r="O21" s="114"/>
    </row>
    <row r="22" spans="1:15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3.1399999999999997</v>
      </c>
      <c r="L22" s="30">
        <f t="shared" si="0"/>
        <v>-0.8</v>
      </c>
      <c r="M22" s="5"/>
      <c r="N22" s="140">
        <v>3.94</v>
      </c>
      <c r="O22" s="114"/>
    </row>
    <row r="23" spans="1:15" ht="14.5" thickBot="1" x14ac:dyDescent="0.3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5.58</v>
      </c>
      <c r="L23" s="30">
        <f t="shared" si="0"/>
        <v>-0.9</v>
      </c>
      <c r="M23" s="5"/>
      <c r="N23" s="140">
        <v>6.48</v>
      </c>
      <c r="O23" s="114"/>
    </row>
    <row r="24" spans="1:15" ht="14.5" thickBot="1" x14ac:dyDescent="0.3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4.6199999999999992</v>
      </c>
      <c r="L24" s="30">
        <f t="shared" si="0"/>
        <v>-1.1499999999999999</v>
      </c>
      <c r="M24" s="5"/>
      <c r="N24" s="140">
        <v>5.77</v>
      </c>
      <c r="O24" s="114"/>
    </row>
    <row r="25" spans="1:15" ht="14.5" thickBot="1" x14ac:dyDescent="0.3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 t="e">
        <f t="shared" si="1"/>
        <v>#VALUE!</v>
      </c>
      <c r="L25" s="30">
        <f t="shared" si="0"/>
        <v>0</v>
      </c>
      <c r="M25" s="3"/>
      <c r="N25" s="236" t="s">
        <v>158</v>
      </c>
      <c r="O25" s="238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1"/>
        <v>-0.43</v>
      </c>
      <c r="L26" s="30">
        <f t="shared" si="0"/>
        <v>7.7200000000000006</v>
      </c>
      <c r="N26" s="140"/>
      <c r="O26" s="140">
        <v>8.15</v>
      </c>
    </row>
    <row r="27" spans="1:15" ht="14.5" thickBot="1" x14ac:dyDescent="0.3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1"/>
        <v>-1.1299999999999999</v>
      </c>
      <c r="L27" s="30">
        <f t="shared" si="0"/>
        <v>6.3500000000000005</v>
      </c>
      <c r="M27" s="3"/>
      <c r="N27" s="140"/>
      <c r="O27" s="140">
        <v>7.48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3.9299999999999997</v>
      </c>
      <c r="L28" s="30">
        <f t="shared" si="0"/>
        <v>-0.28000000000000003</v>
      </c>
      <c r="N28" s="140">
        <v>4.21</v>
      </c>
      <c r="O28" s="43"/>
    </row>
    <row r="29" spans="1:15" ht="14.5" thickBot="1" x14ac:dyDescent="0.3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1"/>
        <v>-0.55000000000000004</v>
      </c>
      <c r="L29" s="30">
        <f t="shared" si="0"/>
        <v>6.26</v>
      </c>
      <c r="M29" s="3"/>
      <c r="N29" s="140"/>
      <c r="O29" s="140">
        <v>6.81</v>
      </c>
    </row>
    <row r="30" spans="1:15" ht="14.5" thickBot="1" x14ac:dyDescent="0.3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1"/>
        <v>-0.6</v>
      </c>
      <c r="L30" s="30">
        <f t="shared" si="0"/>
        <v>6.5200000000000005</v>
      </c>
      <c r="N30" s="115"/>
      <c r="O30" s="140">
        <v>7.12</v>
      </c>
    </row>
    <row r="31" spans="1:15" ht="14.5" thickBot="1" x14ac:dyDescent="0.3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1"/>
        <v>-0.85</v>
      </c>
      <c r="L31" s="30">
        <f t="shared" si="0"/>
        <v>11.47</v>
      </c>
      <c r="M31" s="3"/>
      <c r="N31" s="115"/>
      <c r="O31" s="140">
        <v>12.32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1"/>
        <v>8.99</v>
      </c>
      <c r="L32" s="30">
        <f t="shared" si="0"/>
        <v>-0.45</v>
      </c>
      <c r="N32" s="140">
        <v>9.44</v>
      </c>
      <c r="O32" s="140"/>
    </row>
    <row r="33" spans="1:15" ht="14.5" thickBot="1" x14ac:dyDescent="0.3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1"/>
        <v>-0.45</v>
      </c>
      <c r="L33" s="30">
        <f t="shared" si="0"/>
        <v>13.88</v>
      </c>
      <c r="M33" s="3"/>
      <c r="N33" s="140"/>
      <c r="O33" s="140">
        <v>14.33</v>
      </c>
    </row>
    <row r="34" spans="1:15" ht="14.5" thickBot="1" x14ac:dyDescent="0.3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1"/>
        <v>-0.2</v>
      </c>
      <c r="L34" s="30">
        <f t="shared" si="0"/>
        <v>10.440000000000001</v>
      </c>
      <c r="M34" s="3"/>
      <c r="N34" s="140"/>
      <c r="O34" s="140">
        <v>10.64</v>
      </c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4.3900000000000006</v>
      </c>
      <c r="L35" s="30">
        <f t="shared" si="0"/>
        <v>-0.68</v>
      </c>
      <c r="N35" s="140">
        <v>5.07</v>
      </c>
      <c r="O35" s="43"/>
    </row>
    <row r="36" spans="1:15" ht="14.5" thickBot="1" x14ac:dyDescent="0.3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1"/>
        <v>4.3100000000000005</v>
      </c>
      <c r="L36" s="30">
        <f t="shared" si="0"/>
        <v>-0.38</v>
      </c>
      <c r="N36" s="140">
        <v>4.6900000000000004</v>
      </c>
      <c r="O36" s="114"/>
    </row>
    <row r="37" spans="1:15" ht="14.5" thickBot="1" x14ac:dyDescent="0.3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 t="shared" si="1"/>
        <v>4.1400000000000006</v>
      </c>
      <c r="L37" s="30">
        <f t="shared" si="0"/>
        <v>-0.52</v>
      </c>
      <c r="N37" s="140">
        <v>4.66</v>
      </c>
      <c r="O37" s="43"/>
    </row>
    <row r="38" spans="1:15" ht="14.5" thickBot="1" x14ac:dyDescent="0.3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>
        <f t="shared" si="1"/>
        <v>-0.75</v>
      </c>
      <c r="L38" s="30">
        <f t="shared" si="0"/>
        <v>6.29</v>
      </c>
      <c r="N38" s="115"/>
      <c r="O38" s="140">
        <v>7.04</v>
      </c>
    </row>
    <row r="39" spans="1:15" ht="14.5" thickBot="1" x14ac:dyDescent="0.3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1"/>
        <v>-0.52</v>
      </c>
      <c r="L39" s="30">
        <f t="shared" si="0"/>
        <v>11.76</v>
      </c>
      <c r="N39" s="140"/>
      <c r="O39" s="140">
        <v>12.28</v>
      </c>
    </row>
    <row r="40" spans="1:15" ht="14.5" thickBot="1" x14ac:dyDescent="0.3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1.95</v>
      </c>
      <c r="J40" s="16" t="s">
        <v>17</v>
      </c>
      <c r="K40" s="31">
        <f t="shared" si="1"/>
        <v>6.7</v>
      </c>
      <c r="L40" s="30">
        <f t="shared" si="0"/>
        <v>-1.95</v>
      </c>
      <c r="N40" s="140">
        <v>8.65</v>
      </c>
      <c r="O40" s="140"/>
    </row>
    <row r="41" spans="1:15" ht="14" x14ac:dyDescent="0.3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1"/>
        <v>3.24</v>
      </c>
      <c r="L41" s="30">
        <f t="shared" si="0"/>
        <v>-0.25</v>
      </c>
      <c r="N41" s="140">
        <v>3.49</v>
      </c>
      <c r="O41" s="114"/>
    </row>
    <row r="42" spans="1:15" ht="13" thickBot="1" x14ac:dyDescent="0.3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147</v>
      </c>
      <c r="L42" s="219"/>
      <c r="N42" s="113" t="s">
        <v>130</v>
      </c>
      <c r="O42" s="114"/>
    </row>
    <row r="43" spans="1:15" ht="14.5" thickBot="1" x14ac:dyDescent="0.3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 t="shared" si="1"/>
        <v>-0.93</v>
      </c>
      <c r="L43" s="30">
        <f t="shared" si="0"/>
        <v>13.91</v>
      </c>
      <c r="N43" s="113"/>
      <c r="O43" s="140">
        <v>14.84</v>
      </c>
    </row>
    <row r="44" spans="1:15" ht="14.5" thickBot="1" x14ac:dyDescent="0.35">
      <c r="A44" s="21">
        <v>40</v>
      </c>
      <c r="B44" s="16" t="s">
        <v>96</v>
      </c>
      <c r="C44" s="16" t="s">
        <v>50</v>
      </c>
      <c r="D44" s="10" t="s">
        <v>14</v>
      </c>
      <c r="E44" s="7">
        <v>255482</v>
      </c>
      <c r="F44" s="7">
        <v>337072</v>
      </c>
      <c r="G44" s="7"/>
      <c r="H44" s="16" t="s">
        <v>17</v>
      </c>
      <c r="I44" s="7">
        <v>0.34</v>
      </c>
      <c r="J44" s="16" t="s">
        <v>17</v>
      </c>
      <c r="K44" s="31">
        <f t="shared" si="1"/>
        <v>-0.34</v>
      </c>
      <c r="L44" s="30">
        <f t="shared" si="0"/>
        <v>18.86</v>
      </c>
      <c r="N44" s="115"/>
      <c r="O44" s="140">
        <v>19.2</v>
      </c>
    </row>
    <row r="45" spans="1:15" ht="14.5" thickBot="1" x14ac:dyDescent="0.35">
      <c r="A45" s="120">
        <v>41</v>
      </c>
      <c r="B45" s="121" t="s">
        <v>144</v>
      </c>
      <c r="C45" s="17" t="s">
        <v>68</v>
      </c>
      <c r="D45" s="121" t="s">
        <v>14</v>
      </c>
      <c r="E45" s="121">
        <v>338544</v>
      </c>
      <c r="F45" s="121">
        <v>262101</v>
      </c>
      <c r="G45" s="121">
        <v>46</v>
      </c>
      <c r="H45" s="17" t="s">
        <v>17</v>
      </c>
      <c r="I45" s="121">
        <v>0.67</v>
      </c>
      <c r="J45" s="121">
        <v>24</v>
      </c>
      <c r="K45" s="31">
        <f t="shared" si="1"/>
        <v>-0.67</v>
      </c>
      <c r="L45" s="30">
        <f t="shared" si="0"/>
        <v>5.7</v>
      </c>
      <c r="M45" s="119"/>
      <c r="N45" s="116"/>
      <c r="O45" s="140">
        <v>6.37</v>
      </c>
    </row>
    <row r="46" spans="1:15" ht="14.5" thickBot="1" x14ac:dyDescent="0.35">
      <c r="A46" s="21">
        <v>42</v>
      </c>
      <c r="B46" s="143" t="s">
        <v>161</v>
      </c>
      <c r="C46" s="16" t="s">
        <v>55</v>
      </c>
      <c r="D46" s="144" t="s">
        <v>14</v>
      </c>
      <c r="E46" s="144">
        <v>340310</v>
      </c>
      <c r="F46" s="144">
        <v>255149</v>
      </c>
      <c r="G46" s="144"/>
      <c r="I46" s="145">
        <v>0.60000000000000009</v>
      </c>
      <c r="J46" s="146">
        <v>30</v>
      </c>
      <c r="K46" s="31">
        <f>N46-I46</f>
        <v>-0.60000000000000009</v>
      </c>
      <c r="L46" s="30">
        <f>O46-I46</f>
        <v>10.43</v>
      </c>
      <c r="O46" s="140">
        <v>11.03</v>
      </c>
    </row>
    <row r="47" spans="1:15" ht="14.5" thickBot="1" x14ac:dyDescent="0.35">
      <c r="A47" s="120">
        <v>43</v>
      </c>
      <c r="B47" s="143" t="s">
        <v>162</v>
      </c>
      <c r="C47" s="16" t="s">
        <v>55</v>
      </c>
      <c r="D47" s="144" t="s">
        <v>14</v>
      </c>
      <c r="E47" s="144">
        <v>342660</v>
      </c>
      <c r="F47" s="144">
        <v>255102</v>
      </c>
      <c r="G47" s="144"/>
      <c r="I47" s="145">
        <v>0.95</v>
      </c>
      <c r="J47" s="146"/>
      <c r="K47" s="31">
        <f>N47-I47</f>
        <v>-0.95</v>
      </c>
      <c r="L47" s="30">
        <f>O47-I47</f>
        <v>10.190000000000001</v>
      </c>
      <c r="O47" s="140">
        <v>11.14</v>
      </c>
    </row>
  </sheetData>
  <mergeCells count="7">
    <mergeCell ref="K42:L42"/>
    <mergeCell ref="N16:O16"/>
    <mergeCell ref="N3:O3"/>
    <mergeCell ref="K10:L10"/>
    <mergeCell ref="K12:L12"/>
    <mergeCell ref="N14:O14"/>
    <mergeCell ref="N25:O25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O50"/>
  <sheetViews>
    <sheetView workbookViewId="0"/>
  </sheetViews>
  <sheetFormatPr baseColWidth="10" defaultColWidth="9.1796875" defaultRowHeight="12.5" x14ac:dyDescent="0.25"/>
  <cols>
    <col min="1" max="1" width="5.81640625" customWidth="1"/>
    <col min="2" max="2" width="18.81640625" customWidth="1"/>
    <col min="3" max="12" width="11.453125" customWidth="1"/>
    <col min="13" max="13" width="2.72656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167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4.5" thickBot="1" x14ac:dyDescent="0.3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>N5-I5</f>
        <v>#VALUE!</v>
      </c>
      <c r="L5" s="30">
        <f>O5-I5</f>
        <v>-0.45</v>
      </c>
      <c r="M5" s="5"/>
      <c r="N5" s="239" t="s">
        <v>158</v>
      </c>
      <c r="O5" s="240"/>
    </row>
    <row r="6" spans="1:15" ht="14.5" thickBot="1" x14ac:dyDescent="0.3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5.59</v>
      </c>
      <c r="L6" s="30">
        <f t="shared" ref="L6:L47" si="0">O6-I6</f>
        <v>-0.33</v>
      </c>
      <c r="M6" s="5"/>
      <c r="N6" s="140">
        <v>5.92</v>
      </c>
      <c r="O6" s="114"/>
    </row>
    <row r="7" spans="1:15" ht="14.5" thickBot="1" x14ac:dyDescent="0.3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4.0199999999999996</v>
      </c>
      <c r="L7" s="30">
        <f t="shared" si="0"/>
        <v>-0.5</v>
      </c>
      <c r="M7" s="5"/>
      <c r="N7" s="140">
        <v>4.5199999999999996</v>
      </c>
      <c r="O7" s="114"/>
    </row>
    <row r="8" spans="1:15" ht="14.5" thickBot="1" x14ac:dyDescent="0.3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4.2</v>
      </c>
      <c r="L8" s="30">
        <f t="shared" si="0"/>
        <v>-0.6</v>
      </c>
      <c r="M8" s="5"/>
      <c r="N8" s="140">
        <v>4.8</v>
      </c>
      <c r="O8" s="114"/>
    </row>
    <row r="9" spans="1:15" ht="14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7.13</v>
      </c>
      <c r="L9" s="30">
        <f t="shared" si="0"/>
        <v>-0.84</v>
      </c>
      <c r="M9" s="5"/>
      <c r="N9" s="140">
        <v>7.97</v>
      </c>
      <c r="O9" s="114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218" t="s">
        <v>72</v>
      </c>
      <c r="L10" s="219"/>
      <c r="M10" s="5"/>
      <c r="N10" s="115" t="s">
        <v>64</v>
      </c>
      <c r="O10" s="114"/>
    </row>
    <row r="11" spans="1:15" ht="14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-0.5</v>
      </c>
      <c r="L11" s="30">
        <f t="shared" si="0"/>
        <v>7.5</v>
      </c>
      <c r="M11" s="5"/>
      <c r="N11" s="139"/>
      <c r="O11" s="140">
        <v>8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15" t="s">
        <v>64</v>
      </c>
      <c r="O12" s="114"/>
    </row>
    <row r="13" spans="1:15" ht="14.5" thickBot="1" x14ac:dyDescent="0.3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7" si="1">N13-I13</f>
        <v>4.6300000000000008</v>
      </c>
      <c r="L13" s="30">
        <f t="shared" si="0"/>
        <v>-0.73</v>
      </c>
      <c r="M13" s="5"/>
      <c r="N13" s="140">
        <v>5.36</v>
      </c>
      <c r="O13" s="114"/>
    </row>
    <row r="14" spans="1:15" ht="14.5" thickBot="1" x14ac:dyDescent="0.3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1"/>
        <v>#VALUE!</v>
      </c>
      <c r="L14" s="30">
        <f t="shared" si="0"/>
        <v>-0.8</v>
      </c>
      <c r="M14" s="5"/>
      <c r="N14" s="236" t="s">
        <v>158</v>
      </c>
      <c r="O14" s="237"/>
    </row>
    <row r="15" spans="1:15" ht="14.5" thickBot="1" x14ac:dyDescent="0.3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7.9099999999999993</v>
      </c>
      <c r="L15" s="30">
        <f t="shared" si="0"/>
        <v>-0.38</v>
      </c>
      <c r="M15" s="5"/>
      <c r="N15" s="140">
        <v>8.2899999999999991</v>
      </c>
      <c r="O15" s="43"/>
    </row>
    <row r="16" spans="1:15" ht="14.5" thickBot="1" x14ac:dyDescent="0.3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e">
        <f t="shared" si="1"/>
        <v>#VALUE!</v>
      </c>
      <c r="L16" s="30">
        <f t="shared" si="0"/>
        <v>-0.84</v>
      </c>
      <c r="M16" s="5"/>
      <c r="N16" s="239" t="s">
        <v>160</v>
      </c>
      <c r="O16" s="240"/>
    </row>
    <row r="17" spans="1:15" ht="14.5" thickBot="1" x14ac:dyDescent="0.3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2.2300000000000004</v>
      </c>
      <c r="L17" s="30">
        <f t="shared" si="0"/>
        <v>-1.18</v>
      </c>
      <c r="M17" s="5"/>
      <c r="N17" s="140">
        <v>3.41</v>
      </c>
      <c r="O17" s="43"/>
    </row>
    <row r="18" spans="1:15" ht="14.5" thickBot="1" x14ac:dyDescent="0.3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7.01</v>
      </c>
      <c r="L18" s="30">
        <f t="shared" si="0"/>
        <v>-0.8</v>
      </c>
      <c r="M18" s="5"/>
      <c r="N18" s="140">
        <v>7.81</v>
      </c>
      <c r="O18" s="114"/>
    </row>
    <row r="19" spans="1:15" ht="14.5" thickBot="1" x14ac:dyDescent="0.3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4.7300000000000004</v>
      </c>
      <c r="L19" s="30">
        <f t="shared" si="0"/>
        <v>-1</v>
      </c>
      <c r="M19" s="5"/>
      <c r="N19" s="140">
        <v>5.73</v>
      </c>
      <c r="O19" s="140"/>
    </row>
    <row r="20" spans="1:15" ht="14.5" thickBot="1" x14ac:dyDescent="0.3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2.0199999999999996</v>
      </c>
      <c r="L20" s="30">
        <f t="shared" si="0"/>
        <v>-0.78</v>
      </c>
      <c r="M20" s="5"/>
      <c r="N20" s="140">
        <v>2.8</v>
      </c>
      <c r="O20" s="114"/>
    </row>
    <row r="21" spans="1:15" ht="14.5" thickBot="1" x14ac:dyDescent="0.3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5.76</v>
      </c>
      <c r="L21" s="30">
        <f t="shared" si="0"/>
        <v>-0.8</v>
      </c>
      <c r="M21" s="5"/>
      <c r="N21" s="140">
        <v>6.56</v>
      </c>
      <c r="O21" s="114"/>
    </row>
    <row r="22" spans="1:15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3.59</v>
      </c>
      <c r="L22" s="30">
        <f t="shared" si="0"/>
        <v>-0.8</v>
      </c>
      <c r="M22" s="5"/>
      <c r="N22" s="140">
        <v>4.3899999999999997</v>
      </c>
      <c r="O22" s="114"/>
    </row>
    <row r="23" spans="1:15" ht="14.5" thickBot="1" x14ac:dyDescent="0.3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6.47</v>
      </c>
      <c r="L23" s="30">
        <f t="shared" si="0"/>
        <v>-0.9</v>
      </c>
      <c r="M23" s="5"/>
      <c r="N23" s="140">
        <v>7.37</v>
      </c>
      <c r="O23" s="114"/>
    </row>
    <row r="24" spans="1:15" ht="14.5" thickBot="1" x14ac:dyDescent="0.3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5.41</v>
      </c>
      <c r="L24" s="30">
        <f t="shared" si="0"/>
        <v>-1.1499999999999999</v>
      </c>
      <c r="M24" s="5"/>
      <c r="N24" s="140">
        <v>6.56</v>
      </c>
      <c r="O24" s="114"/>
    </row>
    <row r="25" spans="1:15" ht="14.5" thickBot="1" x14ac:dyDescent="0.3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7.02</v>
      </c>
      <c r="L25" s="30">
        <f t="shared" si="0"/>
        <v>0</v>
      </c>
      <c r="M25" s="3"/>
      <c r="N25" s="140">
        <v>7.02</v>
      </c>
      <c r="O25" s="147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1"/>
        <v>-0.43</v>
      </c>
      <c r="L26" s="30">
        <f t="shared" si="0"/>
        <v>10.23</v>
      </c>
      <c r="N26" s="140"/>
      <c r="O26" s="140">
        <v>10.66</v>
      </c>
    </row>
    <row r="27" spans="1:15" ht="14.5" thickBot="1" x14ac:dyDescent="0.3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1"/>
        <v>-1.1299999999999999</v>
      </c>
      <c r="L27" s="30">
        <f t="shared" si="0"/>
        <v>8.129999999999999</v>
      </c>
      <c r="M27" s="3"/>
      <c r="N27" s="140"/>
      <c r="O27" s="140">
        <v>9.26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4.33</v>
      </c>
      <c r="L28" s="30">
        <f t="shared" si="0"/>
        <v>-0.28000000000000003</v>
      </c>
      <c r="N28" s="140">
        <v>4.6100000000000003</v>
      </c>
      <c r="O28" s="43"/>
    </row>
    <row r="29" spans="1:15" ht="14.5" thickBot="1" x14ac:dyDescent="0.3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1"/>
        <v>5.4</v>
      </c>
      <c r="L29" s="30">
        <f t="shared" si="0"/>
        <v>-0.55000000000000004</v>
      </c>
      <c r="M29" s="3"/>
      <c r="N29" s="140">
        <v>5.95</v>
      </c>
      <c r="O29" s="140"/>
    </row>
    <row r="30" spans="1:15" ht="14.5" thickBot="1" x14ac:dyDescent="0.3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1"/>
        <v>-0.6</v>
      </c>
      <c r="L30" s="30">
        <f t="shared" si="0"/>
        <v>6.3100000000000005</v>
      </c>
      <c r="N30" s="115"/>
      <c r="O30" s="140">
        <v>6.91</v>
      </c>
    </row>
    <row r="31" spans="1:15" ht="14.5" thickBot="1" x14ac:dyDescent="0.3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1"/>
        <v>-0.85</v>
      </c>
      <c r="L31" s="30">
        <f t="shared" si="0"/>
        <v>12.55</v>
      </c>
      <c r="M31" s="3"/>
      <c r="N31" s="115"/>
      <c r="O31" s="140">
        <v>13.4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1"/>
        <v>-0.45</v>
      </c>
      <c r="L32" s="30">
        <f t="shared" si="0"/>
        <v>12.010000000000002</v>
      </c>
      <c r="N32" s="140"/>
      <c r="O32" s="140">
        <v>12.46</v>
      </c>
    </row>
    <row r="33" spans="1:15" ht="14.5" thickBot="1" x14ac:dyDescent="0.3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1"/>
        <v>-0.45</v>
      </c>
      <c r="L33" s="30">
        <f t="shared" si="0"/>
        <v>16.420000000000002</v>
      </c>
      <c r="M33" s="3"/>
      <c r="N33" s="140"/>
      <c r="O33" s="140">
        <v>16.87</v>
      </c>
    </row>
    <row r="34" spans="1:15" ht="14.5" thickBot="1" x14ac:dyDescent="0.3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1"/>
        <v>6.6</v>
      </c>
      <c r="L34" s="30">
        <f t="shared" si="0"/>
        <v>-0.2</v>
      </c>
      <c r="M34" s="3"/>
      <c r="N34" s="140">
        <v>6.8</v>
      </c>
      <c r="O34" s="140"/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4.6400000000000006</v>
      </c>
      <c r="L35" s="30">
        <f t="shared" si="0"/>
        <v>-0.68</v>
      </c>
      <c r="N35" s="140">
        <v>5.32</v>
      </c>
      <c r="O35" s="43"/>
    </row>
    <row r="36" spans="1:15" ht="14.5" thickBot="1" x14ac:dyDescent="0.3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1"/>
        <v>5.0600000000000005</v>
      </c>
      <c r="L36" s="30">
        <f t="shared" si="0"/>
        <v>-0.38</v>
      </c>
      <c r="N36" s="140">
        <v>5.44</v>
      </c>
      <c r="O36" s="114"/>
    </row>
    <row r="37" spans="1:15" ht="14.5" thickBot="1" x14ac:dyDescent="0.3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 t="shared" si="1"/>
        <v>-0.52</v>
      </c>
      <c r="L37" s="30">
        <f t="shared" si="0"/>
        <v>5.7899999999999991</v>
      </c>
      <c r="N37" s="140"/>
      <c r="O37" s="140">
        <v>6.31</v>
      </c>
    </row>
    <row r="38" spans="1:15" ht="14.5" thickBot="1" x14ac:dyDescent="0.3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>
        <f t="shared" si="1"/>
        <v>5.59</v>
      </c>
      <c r="L38" s="30">
        <f t="shared" si="0"/>
        <v>-0.75</v>
      </c>
      <c r="N38" s="140">
        <v>6.34</v>
      </c>
      <c r="O38" s="140"/>
    </row>
    <row r="39" spans="1:15" ht="14.5" thickBot="1" x14ac:dyDescent="0.3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1"/>
        <v>9.6900000000000013</v>
      </c>
      <c r="L39" s="30">
        <f t="shared" si="0"/>
        <v>-0.52</v>
      </c>
      <c r="N39" s="140">
        <v>10.210000000000001</v>
      </c>
      <c r="O39" s="140"/>
    </row>
    <row r="40" spans="1:15" ht="14.5" thickBot="1" x14ac:dyDescent="0.3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1.95</v>
      </c>
      <c r="J40" s="16" t="s">
        <v>17</v>
      </c>
      <c r="K40" s="31">
        <f t="shared" si="1"/>
        <v>9.9500000000000011</v>
      </c>
      <c r="L40" s="30">
        <f t="shared" si="0"/>
        <v>-1.95</v>
      </c>
      <c r="N40" s="140">
        <v>11.9</v>
      </c>
      <c r="O40" s="140"/>
    </row>
    <row r="41" spans="1:15" ht="14" x14ac:dyDescent="0.3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1"/>
        <v>3.9000000000000004</v>
      </c>
      <c r="L41" s="30">
        <f t="shared" si="0"/>
        <v>-0.25</v>
      </c>
      <c r="N41" s="140">
        <v>4.1500000000000004</v>
      </c>
      <c r="O41" s="114"/>
    </row>
    <row r="42" spans="1:15" ht="13" thickBot="1" x14ac:dyDescent="0.3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147</v>
      </c>
      <c r="L42" s="219"/>
      <c r="N42" s="113" t="s">
        <v>130</v>
      </c>
      <c r="O42" s="114"/>
    </row>
    <row r="43" spans="1:15" ht="14.5" thickBot="1" x14ac:dyDescent="0.3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 t="shared" si="1"/>
        <v>6.49</v>
      </c>
      <c r="L43" s="30">
        <f t="shared" si="0"/>
        <v>-0.93</v>
      </c>
      <c r="N43" s="140">
        <v>7.42</v>
      </c>
      <c r="O43" s="140"/>
    </row>
    <row r="44" spans="1:15" ht="14.5" thickBot="1" x14ac:dyDescent="0.35">
      <c r="A44" s="21">
        <v>40</v>
      </c>
      <c r="B44" s="16" t="s">
        <v>96</v>
      </c>
      <c r="C44" s="16" t="s">
        <v>50</v>
      </c>
      <c r="D44" s="10" t="s">
        <v>14</v>
      </c>
      <c r="E44" s="7">
        <v>255482</v>
      </c>
      <c r="F44" s="7">
        <v>337072</v>
      </c>
      <c r="G44" s="7"/>
      <c r="H44" s="16" t="s">
        <v>17</v>
      </c>
      <c r="I44" s="7">
        <v>0.34</v>
      </c>
      <c r="J44" s="16" t="s">
        <v>17</v>
      </c>
      <c r="K44" s="31">
        <f t="shared" si="1"/>
        <v>-0.34</v>
      </c>
      <c r="L44" s="30">
        <f t="shared" si="0"/>
        <v>18.87</v>
      </c>
      <c r="N44" s="140"/>
      <c r="O44" s="140">
        <v>19.21</v>
      </c>
    </row>
    <row r="45" spans="1:15" ht="14.5" thickBot="1" x14ac:dyDescent="0.35">
      <c r="A45" s="120">
        <v>41</v>
      </c>
      <c r="B45" s="121" t="s">
        <v>144</v>
      </c>
      <c r="C45" s="17" t="s">
        <v>68</v>
      </c>
      <c r="D45" s="121" t="s">
        <v>14</v>
      </c>
      <c r="E45" s="121">
        <v>338544</v>
      </c>
      <c r="F45" s="121">
        <v>262101</v>
      </c>
      <c r="G45" s="121">
        <v>46</v>
      </c>
      <c r="H45" s="17" t="s">
        <v>17</v>
      </c>
      <c r="I45" s="121">
        <v>0.67</v>
      </c>
      <c r="J45" s="121">
        <v>24</v>
      </c>
      <c r="K45" s="31">
        <f t="shared" si="1"/>
        <v>-0.67</v>
      </c>
      <c r="L45" s="30">
        <f t="shared" si="0"/>
        <v>6.61</v>
      </c>
      <c r="M45" s="119"/>
      <c r="N45" s="140"/>
      <c r="O45" s="140">
        <v>7.28</v>
      </c>
    </row>
    <row r="46" spans="1:15" ht="13.5" customHeight="1" thickBot="1" x14ac:dyDescent="0.35">
      <c r="A46" s="21">
        <v>42</v>
      </c>
      <c r="B46" s="143" t="s">
        <v>161</v>
      </c>
      <c r="C46" s="16" t="s">
        <v>55</v>
      </c>
      <c r="D46" s="144" t="s">
        <v>14</v>
      </c>
      <c r="E46" s="144">
        <v>340310</v>
      </c>
      <c r="F46" s="144">
        <v>255149</v>
      </c>
      <c r="G46" s="144"/>
      <c r="I46" s="145">
        <v>0.60000000000000009</v>
      </c>
      <c r="J46" s="146">
        <v>30</v>
      </c>
      <c r="K46" s="31" t="e">
        <f>#REF!-I46</f>
        <v>#REF!</v>
      </c>
      <c r="L46" s="30" t="e">
        <f>N46-I46</f>
        <v>#VALUE!</v>
      </c>
      <c r="N46" s="241" t="s">
        <v>158</v>
      </c>
      <c r="O46" s="242"/>
    </row>
    <row r="47" spans="1:15" ht="14.5" thickBot="1" x14ac:dyDescent="0.35">
      <c r="A47" s="120">
        <v>43</v>
      </c>
      <c r="B47" s="143" t="s">
        <v>162</v>
      </c>
      <c r="C47" s="16" t="s">
        <v>55</v>
      </c>
      <c r="D47" s="144" t="s">
        <v>14</v>
      </c>
      <c r="E47" s="144">
        <v>342660</v>
      </c>
      <c r="F47" s="144">
        <v>255102</v>
      </c>
      <c r="G47" s="144"/>
      <c r="I47" s="145">
        <v>0.95</v>
      </c>
      <c r="J47" s="146"/>
      <c r="K47" s="31">
        <f t="shared" si="1"/>
        <v>-0.95</v>
      </c>
      <c r="L47" s="30">
        <f t="shared" si="0"/>
        <v>11.05</v>
      </c>
      <c r="O47" s="140">
        <v>12</v>
      </c>
    </row>
    <row r="48" spans="1:15" ht="14.5" thickBot="1" x14ac:dyDescent="0.35">
      <c r="A48" s="148">
        <v>44</v>
      </c>
      <c r="B48" s="146" t="s">
        <v>163</v>
      </c>
      <c r="C48" s="143" t="s">
        <v>166</v>
      </c>
      <c r="D48" s="146" t="s">
        <v>15</v>
      </c>
      <c r="I48" s="145">
        <v>1</v>
      </c>
      <c r="J48" s="146"/>
      <c r="K48" s="31">
        <f>N48-I48</f>
        <v>4.5199999999999996</v>
      </c>
      <c r="L48" s="30">
        <f>O48-I48</f>
        <v>-1</v>
      </c>
      <c r="N48" s="140">
        <v>5.52</v>
      </c>
    </row>
    <row r="49" spans="1:14" ht="14.5" thickBot="1" x14ac:dyDescent="0.35">
      <c r="A49" s="148">
        <v>45</v>
      </c>
      <c r="B49" s="146" t="s">
        <v>164</v>
      </c>
      <c r="C49" s="143" t="s">
        <v>166</v>
      </c>
      <c r="D49" s="146" t="s">
        <v>14</v>
      </c>
      <c r="I49" s="145">
        <v>0.24</v>
      </c>
      <c r="J49" s="146">
        <v>9</v>
      </c>
      <c r="K49" s="31">
        <f>N49-I49</f>
        <v>4.32</v>
      </c>
      <c r="L49" s="30">
        <f>O49-I49</f>
        <v>-0.24</v>
      </c>
      <c r="N49" s="140">
        <v>4.5600000000000005</v>
      </c>
    </row>
    <row r="50" spans="1:14" ht="14" x14ac:dyDescent="0.3">
      <c r="A50" s="148">
        <v>46</v>
      </c>
      <c r="B50" s="146" t="s">
        <v>165</v>
      </c>
      <c r="C50" s="143" t="s">
        <v>166</v>
      </c>
      <c r="D50" s="146" t="s">
        <v>14</v>
      </c>
      <c r="I50" s="145">
        <v>0.5</v>
      </c>
      <c r="J50" s="146">
        <v>21</v>
      </c>
      <c r="K50" s="31">
        <f>N50-I50</f>
        <v>7.4</v>
      </c>
      <c r="L50" s="30">
        <f>O50-I50</f>
        <v>-0.5</v>
      </c>
      <c r="N50" s="140">
        <v>7.9</v>
      </c>
    </row>
  </sheetData>
  <mergeCells count="8">
    <mergeCell ref="K42:L42"/>
    <mergeCell ref="N5:O5"/>
    <mergeCell ref="N46:O46"/>
    <mergeCell ref="N3:O3"/>
    <mergeCell ref="K10:L10"/>
    <mergeCell ref="K12:L12"/>
    <mergeCell ref="N14:O14"/>
    <mergeCell ref="N16:O16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O51"/>
  <sheetViews>
    <sheetView workbookViewId="0"/>
  </sheetViews>
  <sheetFormatPr baseColWidth="10" defaultColWidth="9.1796875" defaultRowHeight="12.5" x14ac:dyDescent="0.25"/>
  <cols>
    <col min="1" max="1" width="5.1796875" customWidth="1"/>
    <col min="2" max="2" width="22.54296875" customWidth="1"/>
    <col min="3" max="12" width="11.453125" customWidth="1"/>
    <col min="13" max="13" width="2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168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4.5" thickBot="1" x14ac:dyDescent="0.3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5.12</v>
      </c>
      <c r="L5" s="30">
        <f>O5-I5</f>
        <v>-0.45</v>
      </c>
      <c r="M5" s="5"/>
      <c r="N5" s="140">
        <v>5.57</v>
      </c>
      <c r="O5" s="140"/>
    </row>
    <row r="6" spans="1:15" ht="14.5" thickBot="1" x14ac:dyDescent="0.3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6</v>
      </c>
      <c r="L6" s="30">
        <f t="shared" ref="L6:L50" si="1">O6-I6</f>
        <v>-0.33</v>
      </c>
      <c r="M6" s="5"/>
      <c r="N6" s="140">
        <v>6.33</v>
      </c>
      <c r="O6" s="140"/>
    </row>
    <row r="7" spans="1:15" ht="14.5" thickBot="1" x14ac:dyDescent="0.3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4.4000000000000004</v>
      </c>
      <c r="L7" s="30">
        <f t="shared" si="1"/>
        <v>-0.5</v>
      </c>
      <c r="M7" s="5"/>
      <c r="N7" s="140">
        <v>4.9000000000000004</v>
      </c>
      <c r="O7" s="140"/>
    </row>
    <row r="8" spans="1:15" ht="14.5" thickBot="1" x14ac:dyDescent="0.3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4.5600000000000005</v>
      </c>
      <c r="L8" s="30">
        <f t="shared" si="1"/>
        <v>-0.6</v>
      </c>
      <c r="M8" s="5"/>
      <c r="N8" s="140">
        <v>5.16</v>
      </c>
      <c r="O8" s="140"/>
    </row>
    <row r="9" spans="1:15" ht="14.5" thickBot="1" x14ac:dyDescent="0.3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9.16</v>
      </c>
      <c r="L9" s="30">
        <f t="shared" si="1"/>
        <v>-0.84</v>
      </c>
      <c r="M9" s="5"/>
      <c r="N9" s="140">
        <v>10</v>
      </c>
      <c r="O9" s="140"/>
    </row>
    <row r="10" spans="1:15" ht="14.5" thickBot="1" x14ac:dyDescent="0.3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7.42</v>
      </c>
      <c r="L10" s="30">
        <f>O10-I10</f>
        <v>-0.5</v>
      </c>
      <c r="M10" s="5"/>
      <c r="N10" s="140">
        <v>7.92</v>
      </c>
      <c r="O10" s="140"/>
    </row>
    <row r="11" spans="1:15" ht="14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7.82</v>
      </c>
      <c r="M11" s="5"/>
      <c r="N11" s="140"/>
      <c r="O11" s="140">
        <v>8.32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15" t="s">
        <v>64</v>
      </c>
      <c r="O12" s="114"/>
    </row>
    <row r="13" spans="1:15" ht="14.5" thickBot="1" x14ac:dyDescent="0.3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50" si="2">N13-I13</f>
        <v>4.5600000000000005</v>
      </c>
      <c r="L13" s="30">
        <f t="shared" si="1"/>
        <v>-0.73</v>
      </c>
      <c r="M13" s="5"/>
      <c r="N13" s="140">
        <v>5.29</v>
      </c>
      <c r="O13" s="114"/>
    </row>
    <row r="14" spans="1:15" ht="14.5" thickBot="1" x14ac:dyDescent="0.3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2"/>
        <v>#VALUE!</v>
      </c>
      <c r="L14" s="30">
        <f t="shared" si="1"/>
        <v>-0.8</v>
      </c>
      <c r="M14" s="5"/>
      <c r="N14" s="236" t="s">
        <v>158</v>
      </c>
      <c r="O14" s="237"/>
    </row>
    <row r="15" spans="1:15" ht="14.5" thickBot="1" x14ac:dyDescent="0.3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6.59</v>
      </c>
      <c r="L15" s="30">
        <f t="shared" si="1"/>
        <v>-0.38</v>
      </c>
      <c r="M15" s="5"/>
      <c r="N15" s="140">
        <v>6.97</v>
      </c>
      <c r="O15" s="43"/>
    </row>
    <row r="16" spans="1:15" ht="14.5" thickBot="1" x14ac:dyDescent="0.3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e">
        <f t="shared" si="2"/>
        <v>#VALUE!</v>
      </c>
      <c r="L16" s="30">
        <f t="shared" si="1"/>
        <v>-0.84</v>
      </c>
      <c r="M16" s="5"/>
      <c r="N16" s="239" t="s">
        <v>160</v>
      </c>
      <c r="O16" s="240"/>
    </row>
    <row r="17" spans="1:15" ht="14.5" thickBot="1" x14ac:dyDescent="0.3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1.95</v>
      </c>
      <c r="L17" s="30">
        <f t="shared" si="1"/>
        <v>-1.18</v>
      </c>
      <c r="M17" s="5"/>
      <c r="N17" s="140">
        <v>3.13</v>
      </c>
      <c r="O17" s="140"/>
    </row>
    <row r="18" spans="1:15" ht="14.5" thickBot="1" x14ac:dyDescent="0.3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5.87</v>
      </c>
      <c r="L18" s="30">
        <f t="shared" si="1"/>
        <v>-0.8</v>
      </c>
      <c r="M18" s="5"/>
      <c r="N18" s="140">
        <v>6.67</v>
      </c>
      <c r="O18" s="140"/>
    </row>
    <row r="19" spans="1:15" ht="14.5" thickBot="1" x14ac:dyDescent="0.3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4.84</v>
      </c>
      <c r="L19" s="30">
        <f t="shared" si="1"/>
        <v>-1</v>
      </c>
      <c r="M19" s="5"/>
      <c r="N19" s="140">
        <v>5.84</v>
      </c>
      <c r="O19" s="140"/>
    </row>
    <row r="20" spans="1:15" ht="14.5" thickBot="1" x14ac:dyDescent="0.3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2.75</v>
      </c>
      <c r="L20" s="30">
        <f t="shared" si="1"/>
        <v>-0.78</v>
      </c>
      <c r="M20" s="5"/>
      <c r="N20" s="140">
        <v>3.53</v>
      </c>
      <c r="O20" s="140"/>
    </row>
    <row r="21" spans="1:15" ht="14.5" thickBot="1" x14ac:dyDescent="0.3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5.44</v>
      </c>
      <c r="L21" s="30">
        <f t="shared" si="1"/>
        <v>-0.8</v>
      </c>
      <c r="M21" s="5"/>
      <c r="N21" s="140">
        <v>6.24</v>
      </c>
      <c r="O21" s="140"/>
    </row>
    <row r="22" spans="1:15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3.8</v>
      </c>
      <c r="L22" s="30">
        <f t="shared" si="1"/>
        <v>-0.8</v>
      </c>
      <c r="M22" s="5"/>
      <c r="N22" s="140">
        <v>4.5999999999999996</v>
      </c>
      <c r="O22" s="140"/>
    </row>
    <row r="23" spans="1:15" ht="14.5" thickBot="1" x14ac:dyDescent="0.3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6.7399999999999993</v>
      </c>
      <c r="L23" s="30">
        <f t="shared" si="1"/>
        <v>-0.9</v>
      </c>
      <c r="M23" s="5"/>
      <c r="N23" s="140">
        <v>7.64</v>
      </c>
      <c r="O23" s="140"/>
    </row>
    <row r="24" spans="1:15" ht="14.5" thickBot="1" x14ac:dyDescent="0.3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6.15</v>
      </c>
      <c r="L24" s="30">
        <f t="shared" si="1"/>
        <v>-1.1499999999999999</v>
      </c>
      <c r="M24" s="5"/>
      <c r="N24" s="140">
        <v>7.3</v>
      </c>
      <c r="O24" s="140"/>
    </row>
    <row r="25" spans="1:15" ht="14.5" thickBot="1" x14ac:dyDescent="0.3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 t="e">
        <f t="shared" si="2"/>
        <v>#VALUE!</v>
      </c>
      <c r="L25" s="30">
        <f t="shared" si="1"/>
        <v>0</v>
      </c>
      <c r="M25" s="3"/>
      <c r="N25" s="243" t="s">
        <v>158</v>
      </c>
      <c r="O25" s="244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13.370000000000001</v>
      </c>
      <c r="N26" s="140"/>
      <c r="O26" s="140">
        <v>13.8</v>
      </c>
    </row>
    <row r="27" spans="1:15" ht="14.5" thickBot="1" x14ac:dyDescent="0.3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8.82</v>
      </c>
      <c r="M27" s="3"/>
      <c r="N27" s="140"/>
      <c r="O27" s="140">
        <v>9.9499999999999993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4.3499999999999996</v>
      </c>
      <c r="L28" s="30">
        <f t="shared" si="1"/>
        <v>-0.28000000000000003</v>
      </c>
      <c r="N28" s="140">
        <v>4.63</v>
      </c>
      <c r="O28" s="140"/>
    </row>
    <row r="29" spans="1:15" ht="14.5" thickBot="1" x14ac:dyDescent="0.3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5.4300000000000006</v>
      </c>
      <c r="L29" s="30">
        <f t="shared" si="1"/>
        <v>-0.55000000000000004</v>
      </c>
      <c r="M29" s="3"/>
      <c r="N29" s="140">
        <v>5.98</v>
      </c>
      <c r="O29" s="140"/>
    </row>
    <row r="30" spans="1:15" ht="14.5" thickBot="1" x14ac:dyDescent="0.3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6.3400000000000007</v>
      </c>
      <c r="N30" s="140"/>
      <c r="O30" s="140">
        <v>6.94</v>
      </c>
    </row>
    <row r="31" spans="1:15" ht="14.5" thickBot="1" x14ac:dyDescent="0.3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13.15</v>
      </c>
      <c r="M31" s="3"/>
      <c r="N31" s="140"/>
      <c r="O31" s="140">
        <v>14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2"/>
        <v>8.48</v>
      </c>
      <c r="L32" s="30">
        <f t="shared" si="1"/>
        <v>-0.45</v>
      </c>
      <c r="N32" s="140">
        <v>8.93</v>
      </c>
      <c r="O32" s="140"/>
    </row>
    <row r="33" spans="1:15" ht="14.5" thickBot="1" x14ac:dyDescent="0.3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2"/>
        <v>-0.45</v>
      </c>
      <c r="L33" s="30">
        <f t="shared" si="1"/>
        <v>16.580000000000002</v>
      </c>
      <c r="M33" s="3"/>
      <c r="N33" s="140"/>
      <c r="O33" s="140">
        <v>17.03</v>
      </c>
    </row>
    <row r="34" spans="1:15" ht="14.5" thickBot="1" x14ac:dyDescent="0.3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7.41</v>
      </c>
      <c r="L34" s="30">
        <f t="shared" si="1"/>
        <v>-0.2</v>
      </c>
      <c r="M34" s="3"/>
      <c r="N34" s="140">
        <v>7.61</v>
      </c>
      <c r="O34" s="140"/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4.57</v>
      </c>
      <c r="L35" s="30">
        <f t="shared" si="1"/>
        <v>-0.68</v>
      </c>
      <c r="N35" s="140">
        <v>5.25</v>
      </c>
      <c r="O35" s="140"/>
    </row>
    <row r="36" spans="1:15" ht="14.5" thickBot="1" x14ac:dyDescent="0.3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2"/>
        <v>4.66</v>
      </c>
      <c r="L36" s="30">
        <f t="shared" si="1"/>
        <v>-0.38</v>
      </c>
      <c r="N36" s="140">
        <v>5.04</v>
      </c>
      <c r="O36" s="140"/>
    </row>
    <row r="37" spans="1:15" ht="14.5" thickBot="1" x14ac:dyDescent="0.3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 t="shared" si="2"/>
        <v>-0.52</v>
      </c>
      <c r="L37" s="30">
        <f t="shared" si="1"/>
        <v>5.3800000000000008</v>
      </c>
      <c r="N37" s="140"/>
      <c r="O37" s="140">
        <v>5.9</v>
      </c>
    </row>
    <row r="38" spans="1:15" ht="14.5" thickBot="1" x14ac:dyDescent="0.3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>
        <f t="shared" si="2"/>
        <v>-0.75</v>
      </c>
      <c r="L38" s="30">
        <f t="shared" si="1"/>
        <v>12.05</v>
      </c>
      <c r="N38" s="140"/>
      <c r="O38" s="140">
        <v>12.8</v>
      </c>
    </row>
    <row r="39" spans="1:15" ht="14.5" thickBot="1" x14ac:dyDescent="0.3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2"/>
        <v>11.290000000000001</v>
      </c>
      <c r="L39" s="30">
        <f t="shared" si="1"/>
        <v>-0.52</v>
      </c>
      <c r="N39" s="140">
        <v>11.81</v>
      </c>
      <c r="O39" s="140"/>
    </row>
    <row r="40" spans="1:15" ht="14.5" thickBot="1" x14ac:dyDescent="0.3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1.95</v>
      </c>
      <c r="J40" s="16" t="s">
        <v>17</v>
      </c>
      <c r="K40" s="31">
        <f t="shared" si="2"/>
        <v>7.4899999999999993</v>
      </c>
      <c r="L40" s="30">
        <f t="shared" si="1"/>
        <v>-1.95</v>
      </c>
      <c r="N40" s="140">
        <v>9.44</v>
      </c>
      <c r="O40" s="140"/>
    </row>
    <row r="41" spans="1:15" ht="14" x14ac:dyDescent="0.3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2"/>
        <v>13.64</v>
      </c>
      <c r="L41" s="30">
        <f t="shared" si="1"/>
        <v>-0.25</v>
      </c>
      <c r="N41" s="140">
        <v>13.89</v>
      </c>
      <c r="O41" s="140"/>
    </row>
    <row r="42" spans="1:15" ht="13" thickBot="1" x14ac:dyDescent="0.3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147</v>
      </c>
      <c r="L42" s="219"/>
      <c r="N42" s="113" t="s">
        <v>130</v>
      </c>
      <c r="O42" s="114"/>
    </row>
    <row r="43" spans="1:15" ht="14.5" thickBot="1" x14ac:dyDescent="0.3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 t="shared" si="2"/>
        <v>-0.93</v>
      </c>
      <c r="L43" s="30">
        <f t="shared" si="1"/>
        <v>10.1</v>
      </c>
      <c r="N43" s="140"/>
      <c r="O43" s="140">
        <v>11.03</v>
      </c>
    </row>
    <row r="44" spans="1:15" ht="14.5" thickBot="1" x14ac:dyDescent="0.35">
      <c r="A44" s="21">
        <v>40</v>
      </c>
      <c r="B44" s="16" t="s">
        <v>96</v>
      </c>
      <c r="C44" s="16" t="s">
        <v>50</v>
      </c>
      <c r="D44" s="10" t="s">
        <v>14</v>
      </c>
      <c r="E44" s="7">
        <v>255482</v>
      </c>
      <c r="F44" s="7">
        <v>337072</v>
      </c>
      <c r="G44" s="7"/>
      <c r="H44" s="16" t="s">
        <v>17</v>
      </c>
      <c r="I44" s="7">
        <v>0.34</v>
      </c>
      <c r="J44" s="16" t="s">
        <v>17</v>
      </c>
      <c r="K44" s="31">
        <f t="shared" si="2"/>
        <v>-0.34</v>
      </c>
      <c r="L44" s="30">
        <f t="shared" si="1"/>
        <v>19.170000000000002</v>
      </c>
      <c r="N44" s="140"/>
      <c r="O44" s="140">
        <v>19.510000000000002</v>
      </c>
    </row>
    <row r="45" spans="1:15" ht="14.5" thickBot="1" x14ac:dyDescent="0.35">
      <c r="A45" s="120">
        <v>41</v>
      </c>
      <c r="B45" s="121" t="s">
        <v>144</v>
      </c>
      <c r="C45" s="17" t="s">
        <v>68</v>
      </c>
      <c r="D45" s="121" t="s">
        <v>14</v>
      </c>
      <c r="E45" s="121">
        <v>338544</v>
      </c>
      <c r="F45" s="121">
        <v>262101</v>
      </c>
      <c r="G45" s="121">
        <v>46</v>
      </c>
      <c r="H45" s="17" t="s">
        <v>17</v>
      </c>
      <c r="I45" s="121">
        <v>0.67</v>
      </c>
      <c r="J45" s="121">
        <v>24</v>
      </c>
      <c r="K45" s="31">
        <f t="shared" si="2"/>
        <v>6.35</v>
      </c>
      <c r="L45" s="30">
        <f t="shared" si="1"/>
        <v>-0.67</v>
      </c>
      <c r="M45" s="119"/>
      <c r="N45" s="140">
        <v>7.02</v>
      </c>
      <c r="O45" s="140"/>
    </row>
    <row r="46" spans="1:15" ht="14.5" thickBot="1" x14ac:dyDescent="0.35">
      <c r="A46" s="21">
        <v>42</v>
      </c>
      <c r="B46" s="143" t="s">
        <v>161</v>
      </c>
      <c r="C46" s="16" t="s">
        <v>55</v>
      </c>
      <c r="D46" s="144" t="s">
        <v>14</v>
      </c>
      <c r="E46" s="144">
        <v>340310</v>
      </c>
      <c r="F46" s="144">
        <v>255149</v>
      </c>
      <c r="G46" s="144"/>
      <c r="I46" s="145">
        <v>0.60000000000000009</v>
      </c>
      <c r="J46" s="146">
        <v>30</v>
      </c>
      <c r="K46" s="31" t="e">
        <f>#REF!-I46</f>
        <v>#REF!</v>
      </c>
      <c r="L46" s="30" t="e">
        <f>N46-I46</f>
        <v>#VALUE!</v>
      </c>
      <c r="N46" s="241" t="s">
        <v>158</v>
      </c>
      <c r="O46" s="242"/>
    </row>
    <row r="47" spans="1:15" ht="14.5" thickBot="1" x14ac:dyDescent="0.35">
      <c r="A47" s="120">
        <v>43</v>
      </c>
      <c r="B47" s="143" t="s">
        <v>162</v>
      </c>
      <c r="C47" s="16" t="s">
        <v>55</v>
      </c>
      <c r="D47" s="144" t="s">
        <v>14</v>
      </c>
      <c r="E47" s="144">
        <v>342660</v>
      </c>
      <c r="F47" s="144">
        <v>255102</v>
      </c>
      <c r="G47" s="144"/>
      <c r="I47" s="145">
        <v>0.95</v>
      </c>
      <c r="J47" s="146"/>
      <c r="K47" s="31">
        <f t="shared" si="2"/>
        <v>6.41</v>
      </c>
      <c r="L47" s="30">
        <f t="shared" si="1"/>
        <v>-0.95</v>
      </c>
      <c r="N47" s="140">
        <v>7.36</v>
      </c>
      <c r="O47" s="140"/>
    </row>
    <row r="48" spans="1:15" ht="14.5" thickBot="1" x14ac:dyDescent="0.35">
      <c r="A48" s="148">
        <v>44</v>
      </c>
      <c r="B48" s="146" t="s">
        <v>163</v>
      </c>
      <c r="C48" s="143" t="s">
        <v>166</v>
      </c>
      <c r="D48" s="146" t="s">
        <v>15</v>
      </c>
      <c r="I48" s="145">
        <v>1</v>
      </c>
      <c r="J48" s="146"/>
      <c r="K48" s="31">
        <f t="shared" si="2"/>
        <v>3.55</v>
      </c>
      <c r="L48" s="30">
        <f t="shared" si="1"/>
        <v>-1</v>
      </c>
      <c r="N48" s="140">
        <v>4.55</v>
      </c>
      <c r="O48" s="140"/>
    </row>
    <row r="49" spans="1:15" ht="14.5" thickBot="1" x14ac:dyDescent="0.35">
      <c r="A49" s="148">
        <v>45</v>
      </c>
      <c r="B49" s="146" t="s">
        <v>164</v>
      </c>
      <c r="C49" s="143" t="s">
        <v>166</v>
      </c>
      <c r="D49" s="146" t="s">
        <v>14</v>
      </c>
      <c r="I49" s="145">
        <v>0.24</v>
      </c>
      <c r="J49" s="146">
        <v>9</v>
      </c>
      <c r="K49" s="31">
        <f t="shared" si="2"/>
        <v>3.99</v>
      </c>
      <c r="L49" s="30">
        <f t="shared" si="1"/>
        <v>-0.24</v>
      </c>
      <c r="N49" s="140">
        <v>4.2300000000000004</v>
      </c>
      <c r="O49" s="140"/>
    </row>
    <row r="50" spans="1:15" ht="14.5" thickBot="1" x14ac:dyDescent="0.35">
      <c r="A50" s="148">
        <v>46</v>
      </c>
      <c r="B50" s="146" t="s">
        <v>165</v>
      </c>
      <c r="C50" s="143" t="s">
        <v>166</v>
      </c>
      <c r="D50" s="146" t="s">
        <v>14</v>
      </c>
      <c r="I50" s="145">
        <v>0.5</v>
      </c>
      <c r="J50" s="146">
        <v>21</v>
      </c>
      <c r="K50" s="31">
        <f t="shared" si="2"/>
        <v>7.4</v>
      </c>
      <c r="L50" s="30">
        <f t="shared" si="1"/>
        <v>-0.5</v>
      </c>
      <c r="N50" s="140">
        <v>7.9</v>
      </c>
      <c r="O50" s="140"/>
    </row>
    <row r="51" spans="1:15" ht="14" x14ac:dyDescent="0.3">
      <c r="A51" s="148">
        <v>47</v>
      </c>
      <c r="B51" s="146" t="s">
        <v>169</v>
      </c>
      <c r="C51" s="143" t="s">
        <v>166</v>
      </c>
      <c r="D51" s="146" t="s">
        <v>14</v>
      </c>
      <c r="I51" s="145">
        <v>0.85</v>
      </c>
      <c r="J51" s="146">
        <v>27</v>
      </c>
      <c r="K51" s="31">
        <f>N51-I51</f>
        <v>-0.85</v>
      </c>
      <c r="L51" s="30">
        <f>O51-I51</f>
        <v>9.42</v>
      </c>
      <c r="N51" s="140"/>
      <c r="O51" s="140">
        <v>10.27</v>
      </c>
    </row>
  </sheetData>
  <mergeCells count="7">
    <mergeCell ref="K42:L42"/>
    <mergeCell ref="N46:O46"/>
    <mergeCell ref="N25:O25"/>
    <mergeCell ref="N3:O3"/>
    <mergeCell ref="K12:L12"/>
    <mergeCell ref="N14:O14"/>
    <mergeCell ref="N16:O16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O51"/>
  <sheetViews>
    <sheetView workbookViewId="0"/>
  </sheetViews>
  <sheetFormatPr baseColWidth="10" defaultColWidth="9.1796875" defaultRowHeight="12.5" x14ac:dyDescent="0.25"/>
  <cols>
    <col min="1" max="1" width="5" customWidth="1"/>
    <col min="2" max="2" width="20.453125" customWidth="1"/>
    <col min="3" max="12" width="11.453125" customWidth="1"/>
    <col min="13" max="13" width="2.72656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4.5" thickBot="1" x14ac:dyDescent="0.3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2.61</v>
      </c>
      <c r="L5" s="30">
        <f>O5-I5</f>
        <v>-0.45</v>
      </c>
      <c r="M5" s="5"/>
      <c r="N5" s="140">
        <v>3.06</v>
      </c>
      <c r="O5" s="140"/>
    </row>
    <row r="6" spans="1:15" ht="14.5" thickBot="1" x14ac:dyDescent="0.3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3.15</v>
      </c>
      <c r="L6" s="30">
        <f t="shared" ref="L6:L48" si="1">O6-I6</f>
        <v>-0.33</v>
      </c>
      <c r="M6" s="5"/>
      <c r="N6" s="140">
        <v>3.48</v>
      </c>
      <c r="O6" s="140"/>
    </row>
    <row r="7" spans="1:15" ht="14.5" thickBot="1" x14ac:dyDescent="0.3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2.96</v>
      </c>
      <c r="L7" s="30">
        <f t="shared" si="1"/>
        <v>-0.5</v>
      </c>
      <c r="M7" s="5"/>
      <c r="N7" s="140">
        <v>3.46</v>
      </c>
      <c r="O7" s="140"/>
    </row>
    <row r="8" spans="1:15" ht="14.5" thickBot="1" x14ac:dyDescent="0.3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3.4599999999999995</v>
      </c>
      <c r="L8" s="30">
        <f t="shared" si="1"/>
        <v>-0.6</v>
      </c>
      <c r="M8" s="5"/>
      <c r="N8" s="140">
        <v>4.0599999999999996</v>
      </c>
      <c r="O8" s="140"/>
    </row>
    <row r="9" spans="1:15" ht="14.5" thickBot="1" x14ac:dyDescent="0.3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5.12</v>
      </c>
      <c r="L9" s="30">
        <f t="shared" si="1"/>
        <v>-0.84</v>
      </c>
      <c r="M9" s="5"/>
      <c r="N9" s="140">
        <v>5.96</v>
      </c>
      <c r="O9" s="140"/>
    </row>
    <row r="10" spans="1:15" ht="14.5" thickBot="1" x14ac:dyDescent="0.3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 t="e">
        <f t="shared" si="0"/>
        <v>#VALUE!</v>
      </c>
      <c r="L10" s="30">
        <f t="shared" si="1"/>
        <v>-0.5</v>
      </c>
      <c r="M10" s="5"/>
      <c r="N10" s="243" t="s">
        <v>64</v>
      </c>
      <c r="O10" s="246"/>
    </row>
    <row r="11" spans="1:15" ht="14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4.6900000000000004</v>
      </c>
      <c r="M11" s="5"/>
      <c r="N11" s="140"/>
      <c r="O11" s="140">
        <v>5.19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15" t="s">
        <v>64</v>
      </c>
      <c r="O12" s="114"/>
    </row>
    <row r="13" spans="1:15" ht="14.5" thickBot="1" x14ac:dyDescent="0.3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2.98</v>
      </c>
      <c r="L13" s="30">
        <f t="shared" si="1"/>
        <v>-0.73</v>
      </c>
      <c r="M13" s="5"/>
      <c r="N13" s="140">
        <v>3.71</v>
      </c>
      <c r="O13" s="114"/>
    </row>
    <row r="14" spans="1:15" ht="14.5" thickBot="1" x14ac:dyDescent="0.3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2"/>
        <v>#VALUE!</v>
      </c>
      <c r="L14" s="30">
        <f t="shared" si="1"/>
        <v>-0.8</v>
      </c>
      <c r="M14" s="5"/>
      <c r="N14" s="236" t="s">
        <v>158</v>
      </c>
      <c r="O14" s="237"/>
    </row>
    <row r="15" spans="1:15" ht="14.5" thickBot="1" x14ac:dyDescent="0.3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4.1100000000000003</v>
      </c>
      <c r="L15" s="30">
        <f t="shared" si="1"/>
        <v>-0.38</v>
      </c>
      <c r="M15" s="5"/>
      <c r="N15" s="140">
        <v>4.49</v>
      </c>
      <c r="O15" s="43"/>
    </row>
    <row r="16" spans="1:15" ht="14.5" thickBot="1" x14ac:dyDescent="0.3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e">
        <f t="shared" si="2"/>
        <v>#VALUE!</v>
      </c>
      <c r="L16" s="30">
        <f t="shared" si="1"/>
        <v>-0.84</v>
      </c>
      <c r="M16" s="5"/>
      <c r="N16" s="239" t="s">
        <v>160</v>
      </c>
      <c r="O16" s="240"/>
    </row>
    <row r="17" spans="1:15" ht="14.5" thickBot="1" x14ac:dyDescent="0.3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0.57000000000000006</v>
      </c>
      <c r="L17" s="30">
        <f t="shared" si="1"/>
        <v>-1.18</v>
      </c>
      <c r="M17" s="5"/>
      <c r="N17" s="140">
        <v>1.75</v>
      </c>
      <c r="O17" s="140"/>
    </row>
    <row r="18" spans="1:15" ht="14.5" thickBot="1" x14ac:dyDescent="0.3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3.8200000000000003</v>
      </c>
      <c r="L18" s="30">
        <f t="shared" si="1"/>
        <v>-0.8</v>
      </c>
      <c r="M18" s="5"/>
      <c r="N18" s="140">
        <v>4.62</v>
      </c>
      <c r="O18" s="140"/>
    </row>
    <row r="19" spans="1:15" ht="14.5" thickBot="1" x14ac:dyDescent="0.3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3.63</v>
      </c>
      <c r="L19" s="30">
        <f t="shared" si="1"/>
        <v>-1</v>
      </c>
      <c r="M19" s="5"/>
      <c r="N19" s="140">
        <v>4.63</v>
      </c>
      <c r="O19" s="140"/>
    </row>
    <row r="20" spans="1:15" ht="14.5" thickBot="1" x14ac:dyDescent="0.3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0.84999999999999987</v>
      </c>
      <c r="L20" s="30">
        <f t="shared" si="1"/>
        <v>-0.78</v>
      </c>
      <c r="M20" s="5"/>
      <c r="N20" s="140">
        <v>1.63</v>
      </c>
      <c r="O20" s="140"/>
    </row>
    <row r="21" spans="1:15" ht="14.5" thickBot="1" x14ac:dyDescent="0.3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4.7</v>
      </c>
      <c r="L21" s="30">
        <f t="shared" si="1"/>
        <v>-0.8</v>
      </c>
      <c r="M21" s="5"/>
      <c r="N21" s="140">
        <v>5.5</v>
      </c>
      <c r="O21" s="140"/>
    </row>
    <row r="22" spans="1:15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2.6399999999999997</v>
      </c>
      <c r="L22" s="30">
        <f t="shared" si="1"/>
        <v>-0.8</v>
      </c>
      <c r="M22" s="5"/>
      <c r="N22" s="140">
        <v>3.44</v>
      </c>
      <c r="O22" s="140"/>
    </row>
    <row r="23" spans="1:15" ht="14.5" thickBot="1" x14ac:dyDescent="0.3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5.6999999999999993</v>
      </c>
      <c r="L23" s="30">
        <f t="shared" si="1"/>
        <v>-0.9</v>
      </c>
      <c r="M23" s="5"/>
      <c r="N23" s="140">
        <v>6.6</v>
      </c>
      <c r="O23" s="140"/>
    </row>
    <row r="24" spans="1:15" ht="14.5" thickBot="1" x14ac:dyDescent="0.3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4.33</v>
      </c>
      <c r="L24" s="30">
        <f t="shared" si="1"/>
        <v>-1.1499999999999999</v>
      </c>
      <c r="M24" s="5"/>
      <c r="N24" s="140">
        <v>5.48</v>
      </c>
      <c r="O24" s="140"/>
    </row>
    <row r="25" spans="1:15" ht="14.5" thickBot="1" x14ac:dyDescent="0.3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10.39</v>
      </c>
      <c r="L25" s="30">
        <f t="shared" si="1"/>
        <v>0</v>
      </c>
      <c r="M25" s="3"/>
      <c r="N25" s="140">
        <v>10.39</v>
      </c>
      <c r="O25" s="140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7.54</v>
      </c>
      <c r="L26" s="30">
        <f t="shared" si="1"/>
        <v>-0.43</v>
      </c>
      <c r="N26" s="140">
        <v>7.97</v>
      </c>
      <c r="O26" s="140"/>
    </row>
    <row r="27" spans="1:15" ht="14.5" thickBot="1" x14ac:dyDescent="0.3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8.129999999999999</v>
      </c>
      <c r="M27" s="3"/>
      <c r="N27" s="140"/>
      <c r="O27" s="140">
        <v>9.26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3.34</v>
      </c>
      <c r="L28" s="30">
        <f t="shared" si="1"/>
        <v>-0.28000000000000003</v>
      </c>
      <c r="N28" s="140">
        <v>3.62</v>
      </c>
      <c r="O28" s="140"/>
    </row>
    <row r="29" spans="1:15" ht="14.5" thickBot="1" x14ac:dyDescent="0.3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4.6900000000000004</v>
      </c>
      <c r="L29" s="30">
        <f t="shared" si="1"/>
        <v>-0.55000000000000004</v>
      </c>
      <c r="M29" s="3"/>
      <c r="N29" s="140">
        <v>5.24</v>
      </c>
      <c r="O29" s="140"/>
    </row>
    <row r="30" spans="1:15" ht="14.5" thickBot="1" x14ac:dyDescent="0.3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5.5</v>
      </c>
      <c r="N30" s="140"/>
      <c r="O30" s="140">
        <v>6.1</v>
      </c>
    </row>
    <row r="31" spans="1:15" ht="14.5" thickBot="1" x14ac:dyDescent="0.3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11.27</v>
      </c>
      <c r="M31" s="3"/>
      <c r="N31" s="140"/>
      <c r="O31" s="140">
        <v>12.12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e">
        <f t="shared" si="2"/>
        <v>#VALUE!</v>
      </c>
      <c r="L32" s="30">
        <f t="shared" si="1"/>
        <v>-0.45</v>
      </c>
      <c r="N32" s="245" t="s">
        <v>158</v>
      </c>
      <c r="O32" s="245"/>
    </row>
    <row r="33" spans="1:15" ht="13.5" customHeight="1" thickBot="1" x14ac:dyDescent="0.3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e">
        <f>#REF!-I33</f>
        <v>#REF!</v>
      </c>
      <c r="L33" s="30" t="e">
        <f>N33-I33</f>
        <v>#VALUE!</v>
      </c>
      <c r="M33" s="3"/>
      <c r="N33" s="245" t="s">
        <v>158</v>
      </c>
      <c r="O33" s="245"/>
    </row>
    <row r="34" spans="1:15" ht="14.5" thickBot="1" x14ac:dyDescent="0.3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6.63</v>
      </c>
      <c r="L34" s="30">
        <f t="shared" si="1"/>
        <v>-0.2</v>
      </c>
      <c r="M34" s="3"/>
      <c r="N34" s="140">
        <v>6.83</v>
      </c>
      <c r="O34" s="140"/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3.03</v>
      </c>
      <c r="L35" s="30">
        <f t="shared" si="1"/>
        <v>-0.68</v>
      </c>
      <c r="N35" s="140">
        <v>3.71</v>
      </c>
      <c r="O35" s="140"/>
    </row>
    <row r="36" spans="1:15" ht="14.5" thickBot="1" x14ac:dyDescent="0.3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2"/>
        <v>-0.38</v>
      </c>
      <c r="L36" s="30">
        <f t="shared" si="1"/>
        <v>3.9699999999999998</v>
      </c>
      <c r="N36" s="140"/>
      <c r="O36" s="140">
        <v>4.3499999999999996</v>
      </c>
    </row>
    <row r="37" spans="1:15" ht="14.5" thickBot="1" x14ac:dyDescent="0.3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 t="shared" si="2"/>
        <v>3.52</v>
      </c>
      <c r="L37" s="30">
        <f t="shared" si="1"/>
        <v>-0.52</v>
      </c>
      <c r="N37" s="140">
        <v>4.04</v>
      </c>
      <c r="O37" s="140"/>
    </row>
    <row r="38" spans="1:15" ht="14.5" thickBot="1" x14ac:dyDescent="0.3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>
        <f t="shared" si="2"/>
        <v>5.26</v>
      </c>
      <c r="L38" s="30">
        <f t="shared" si="1"/>
        <v>-0.75</v>
      </c>
      <c r="N38" s="140">
        <v>6.01</v>
      </c>
      <c r="O38" s="140"/>
    </row>
    <row r="39" spans="1:15" ht="14.5" thickBot="1" x14ac:dyDescent="0.3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2"/>
        <v>9.98</v>
      </c>
      <c r="L39" s="30">
        <f t="shared" si="1"/>
        <v>-0.52</v>
      </c>
      <c r="N39" s="140">
        <v>10.5</v>
      </c>
      <c r="O39" s="140"/>
    </row>
    <row r="40" spans="1:15" ht="14.5" thickBot="1" x14ac:dyDescent="0.3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1.95</v>
      </c>
      <c r="J40" s="16" t="s">
        <v>17</v>
      </c>
      <c r="K40" s="31">
        <f t="shared" si="2"/>
        <v>-1.95</v>
      </c>
      <c r="L40" s="30">
        <f t="shared" si="1"/>
        <v>4.95</v>
      </c>
      <c r="N40" s="140"/>
      <c r="O40" s="140">
        <v>6.9</v>
      </c>
    </row>
    <row r="41" spans="1:15" ht="14" x14ac:dyDescent="0.3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2"/>
        <v>1.7799999999999998</v>
      </c>
      <c r="L41" s="30">
        <f t="shared" si="1"/>
        <v>-0.25</v>
      </c>
      <c r="N41" s="140">
        <v>2.0299999999999998</v>
      </c>
      <c r="O41" s="140"/>
    </row>
    <row r="42" spans="1:15" ht="13" thickBot="1" x14ac:dyDescent="0.3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147</v>
      </c>
      <c r="L42" s="219"/>
      <c r="N42" s="113" t="s">
        <v>130</v>
      </c>
      <c r="O42" s="114"/>
    </row>
    <row r="43" spans="1:15" ht="14.5" thickBot="1" x14ac:dyDescent="0.3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 t="shared" si="2"/>
        <v>-0.93</v>
      </c>
      <c r="L43" s="30">
        <f t="shared" si="1"/>
        <v>4.49</v>
      </c>
      <c r="N43" s="140"/>
      <c r="O43" s="140">
        <v>5.42</v>
      </c>
    </row>
    <row r="44" spans="1:15" ht="14.5" thickBot="1" x14ac:dyDescent="0.35">
      <c r="A44" s="21">
        <v>40</v>
      </c>
      <c r="B44" s="16" t="s">
        <v>96</v>
      </c>
      <c r="C44" s="16" t="s">
        <v>50</v>
      </c>
      <c r="D44" s="10" t="s">
        <v>14</v>
      </c>
      <c r="E44" s="7">
        <v>255482</v>
      </c>
      <c r="F44" s="7">
        <v>337072</v>
      </c>
      <c r="G44" s="7"/>
      <c r="H44" s="16" t="s">
        <v>17</v>
      </c>
      <c r="I44" s="7">
        <v>0.34</v>
      </c>
      <c r="J44" s="16" t="s">
        <v>17</v>
      </c>
      <c r="K44" s="31">
        <f t="shared" si="2"/>
        <v>-0.34</v>
      </c>
      <c r="L44" s="30">
        <f t="shared" si="1"/>
        <v>18.91</v>
      </c>
      <c r="N44" s="140"/>
      <c r="O44" s="140">
        <v>19.25</v>
      </c>
    </row>
    <row r="45" spans="1:15" ht="14.5" thickBot="1" x14ac:dyDescent="0.35">
      <c r="A45" s="120">
        <v>41</v>
      </c>
      <c r="B45" s="121" t="s">
        <v>144</v>
      </c>
      <c r="C45" s="17" t="s">
        <v>68</v>
      </c>
      <c r="D45" s="121" t="s">
        <v>14</v>
      </c>
      <c r="E45" s="121">
        <v>338544</v>
      </c>
      <c r="F45" s="121">
        <v>262101</v>
      </c>
      <c r="G45" s="121">
        <v>46</v>
      </c>
      <c r="H45" s="17" t="s">
        <v>17</v>
      </c>
      <c r="I45" s="121">
        <v>0.67</v>
      </c>
      <c r="J45" s="121">
        <v>24</v>
      </c>
      <c r="K45" s="31">
        <f t="shared" si="2"/>
        <v>5.68</v>
      </c>
      <c r="L45" s="30">
        <f t="shared" si="1"/>
        <v>-0.67</v>
      </c>
      <c r="M45" s="119"/>
      <c r="N45" s="140">
        <v>6.35</v>
      </c>
      <c r="O45" s="140"/>
    </row>
    <row r="46" spans="1:15" ht="14.5" thickBot="1" x14ac:dyDescent="0.35">
      <c r="A46" s="148">
        <v>44</v>
      </c>
      <c r="B46" s="146" t="s">
        <v>163</v>
      </c>
      <c r="C46" s="143" t="s">
        <v>166</v>
      </c>
      <c r="D46" s="146" t="s">
        <v>15</v>
      </c>
      <c r="I46" s="145">
        <v>1</v>
      </c>
      <c r="J46" s="146"/>
      <c r="K46" s="31">
        <f>N46-I46</f>
        <v>2.82</v>
      </c>
      <c r="L46" s="30">
        <f t="shared" si="1"/>
        <v>-1</v>
      </c>
      <c r="N46" s="140">
        <v>3.82</v>
      </c>
      <c r="O46" s="140"/>
    </row>
    <row r="47" spans="1:15" ht="14.5" thickBot="1" x14ac:dyDescent="0.35">
      <c r="A47" s="148">
        <v>45</v>
      </c>
      <c r="B47" s="146" t="s">
        <v>164</v>
      </c>
      <c r="C47" s="143" t="s">
        <v>166</v>
      </c>
      <c r="D47" s="146" t="s">
        <v>14</v>
      </c>
      <c r="I47" s="145">
        <v>0.24</v>
      </c>
      <c r="J47" s="146">
        <v>9</v>
      </c>
      <c r="K47" s="31" t="e">
        <f t="shared" si="2"/>
        <v>#VALUE!</v>
      </c>
      <c r="L47" s="30">
        <f t="shared" si="1"/>
        <v>-0.24</v>
      </c>
      <c r="N47" s="245" t="s">
        <v>158</v>
      </c>
      <c r="O47" s="245"/>
    </row>
    <row r="48" spans="1:15" ht="14.5" thickBot="1" x14ac:dyDescent="0.35">
      <c r="A48" s="148">
        <v>46</v>
      </c>
      <c r="B48" s="146" t="s">
        <v>165</v>
      </c>
      <c r="C48" s="143" t="s">
        <v>166</v>
      </c>
      <c r="D48" s="146" t="s">
        <v>14</v>
      </c>
      <c r="I48" s="145">
        <v>0.5</v>
      </c>
      <c r="J48" s="146">
        <v>21</v>
      </c>
      <c r="K48" s="31" t="e">
        <f t="shared" si="2"/>
        <v>#VALUE!</v>
      </c>
      <c r="L48" s="30">
        <f t="shared" si="1"/>
        <v>-0.5</v>
      </c>
      <c r="N48" s="245" t="s">
        <v>158</v>
      </c>
      <c r="O48" s="245"/>
    </row>
    <row r="49" spans="1:15" ht="13.5" customHeight="1" thickBot="1" x14ac:dyDescent="0.35">
      <c r="A49" s="148">
        <v>47</v>
      </c>
      <c r="B49" s="146" t="s">
        <v>169</v>
      </c>
      <c r="C49" s="143" t="s">
        <v>166</v>
      </c>
      <c r="D49" s="146" t="s">
        <v>14</v>
      </c>
      <c r="I49" s="145">
        <v>0.85</v>
      </c>
      <c r="J49" s="146">
        <v>27</v>
      </c>
      <c r="K49" s="31" t="e">
        <f>#REF!-I49</f>
        <v>#REF!</v>
      </c>
      <c r="L49" s="30" t="e">
        <f>N49-I49</f>
        <v>#VALUE!</v>
      </c>
      <c r="N49" s="245" t="s">
        <v>158</v>
      </c>
      <c r="O49" s="245"/>
    </row>
    <row r="50" spans="1:15" ht="14.5" thickBot="1" x14ac:dyDescent="0.35">
      <c r="A50" s="21">
        <v>42</v>
      </c>
      <c r="B50" s="143" t="s">
        <v>161</v>
      </c>
      <c r="C50" s="16" t="s">
        <v>55</v>
      </c>
      <c r="D50" s="144" t="s">
        <v>14</v>
      </c>
      <c r="E50" s="144">
        <v>340310</v>
      </c>
      <c r="F50" s="144">
        <v>255149</v>
      </c>
      <c r="G50" s="144"/>
      <c r="I50" s="145">
        <v>0.60000000000000009</v>
      </c>
      <c r="J50" s="146">
        <v>30</v>
      </c>
      <c r="K50" s="31" t="e">
        <f>#REF!-I50</f>
        <v>#REF!</v>
      </c>
      <c r="L50" s="30" t="e">
        <f>N50-I50</f>
        <v>#VALUE!</v>
      </c>
      <c r="N50" s="245" t="s">
        <v>158</v>
      </c>
      <c r="O50" s="245"/>
    </row>
    <row r="51" spans="1:15" ht="14.5" thickBot="1" x14ac:dyDescent="0.35">
      <c r="A51" s="120">
        <v>43</v>
      </c>
      <c r="B51" s="143" t="s">
        <v>162</v>
      </c>
      <c r="C51" s="16" t="s">
        <v>55</v>
      </c>
      <c r="D51" s="144" t="s">
        <v>14</v>
      </c>
      <c r="E51" s="144">
        <v>342660</v>
      </c>
      <c r="F51" s="144">
        <v>255102</v>
      </c>
      <c r="G51" s="144"/>
      <c r="I51" s="145">
        <v>0.95</v>
      </c>
      <c r="J51" s="146"/>
      <c r="K51" s="31">
        <f>N51-I51</f>
        <v>4.8499999999999996</v>
      </c>
      <c r="L51" s="30">
        <f>O51-I51</f>
        <v>-0.95</v>
      </c>
      <c r="N51" s="140">
        <v>5.8</v>
      </c>
      <c r="O51" s="140"/>
    </row>
  </sheetData>
  <mergeCells count="12">
    <mergeCell ref="N3:O3"/>
    <mergeCell ref="K12:L12"/>
    <mergeCell ref="N14:O14"/>
    <mergeCell ref="N16:O16"/>
    <mergeCell ref="K42:L42"/>
    <mergeCell ref="N50:O50"/>
    <mergeCell ref="N10:O10"/>
    <mergeCell ref="N32:O32"/>
    <mergeCell ref="N33:O33"/>
    <mergeCell ref="N47:O47"/>
    <mergeCell ref="N48:O48"/>
    <mergeCell ref="N49:O49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O51"/>
  <sheetViews>
    <sheetView workbookViewId="0"/>
  </sheetViews>
  <sheetFormatPr baseColWidth="10" defaultColWidth="9.1796875" defaultRowHeight="12.5" x14ac:dyDescent="0.25"/>
  <cols>
    <col min="1" max="1" width="4.81640625" customWidth="1"/>
    <col min="2" max="2" width="22" customWidth="1"/>
    <col min="3" max="12" width="11.453125" customWidth="1"/>
    <col min="13" max="13" width="2.72656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4.5" thickBot="1" x14ac:dyDescent="0.35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2.3899999999999997</v>
      </c>
      <c r="L5" s="30">
        <f>O5-I5</f>
        <v>-0.45</v>
      </c>
      <c r="M5" s="5"/>
      <c r="N5" s="140">
        <v>2.84</v>
      </c>
      <c r="O5" s="140"/>
    </row>
    <row r="6" spans="1:15" ht="14.5" thickBot="1" x14ac:dyDescent="0.3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2.66</v>
      </c>
      <c r="L6" s="30">
        <f t="shared" ref="L6:L48" si="1">O6-I6</f>
        <v>-0.33</v>
      </c>
      <c r="M6" s="5"/>
      <c r="N6" s="140">
        <v>2.99</v>
      </c>
      <c r="O6" s="140"/>
    </row>
    <row r="7" spans="1:15" ht="14.5" thickBot="1" x14ac:dyDescent="0.35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1.8900000000000001</v>
      </c>
      <c r="L7" s="30">
        <f t="shared" si="1"/>
        <v>-0.5</v>
      </c>
      <c r="M7" s="5"/>
      <c r="N7" s="140">
        <v>2.39</v>
      </c>
      <c r="O7" s="140"/>
    </row>
    <row r="8" spans="1:15" ht="14.5" thickBot="1" x14ac:dyDescent="0.35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2.1999999999999997</v>
      </c>
      <c r="L8" s="30">
        <f t="shared" si="1"/>
        <v>-0.6</v>
      </c>
      <c r="M8" s="5"/>
      <c r="N8" s="140">
        <v>2.8</v>
      </c>
      <c r="O8" s="140"/>
    </row>
    <row r="9" spans="1:15" ht="14.5" thickBot="1" x14ac:dyDescent="0.3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7.5299999999999994</v>
      </c>
      <c r="L9" s="30">
        <f t="shared" si="1"/>
        <v>-0.84</v>
      </c>
      <c r="M9" s="5"/>
      <c r="N9" s="140">
        <v>8.3699999999999992</v>
      </c>
      <c r="O9" s="140"/>
    </row>
    <row r="10" spans="1:15" ht="14.5" thickBot="1" x14ac:dyDescent="0.3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-0.5</v>
      </c>
      <c r="L10" s="30">
        <f t="shared" si="1"/>
        <v>2.93</v>
      </c>
      <c r="M10" s="5"/>
      <c r="N10" s="140"/>
      <c r="O10" s="140">
        <v>3.43</v>
      </c>
    </row>
    <row r="11" spans="1:15" ht="14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2.21</v>
      </c>
      <c r="L11" s="30">
        <f t="shared" si="1"/>
        <v>-0.5</v>
      </c>
      <c r="M11" s="5"/>
      <c r="N11" s="140">
        <v>2.71</v>
      </c>
      <c r="O11" s="140"/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115" t="s">
        <v>64</v>
      </c>
      <c r="O12" s="114"/>
    </row>
    <row r="13" spans="1:15" ht="14.5" thickBot="1" x14ac:dyDescent="0.3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3.03</v>
      </c>
      <c r="L13" s="30">
        <f t="shared" si="1"/>
        <v>-0.73</v>
      </c>
      <c r="M13" s="5"/>
      <c r="N13" s="140">
        <v>3.76</v>
      </c>
      <c r="O13" s="114"/>
    </row>
    <row r="14" spans="1:15" ht="14.5" thickBot="1" x14ac:dyDescent="0.3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2"/>
        <v>#VALUE!</v>
      </c>
      <c r="L14" s="30">
        <f t="shared" si="1"/>
        <v>-0.8</v>
      </c>
      <c r="M14" s="5"/>
      <c r="N14" s="236" t="s">
        <v>158</v>
      </c>
      <c r="O14" s="237"/>
    </row>
    <row r="15" spans="1:15" ht="14.5" thickBot="1" x14ac:dyDescent="0.3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3.41</v>
      </c>
      <c r="L15" s="30">
        <f t="shared" si="1"/>
        <v>-0.38</v>
      </c>
      <c r="M15" s="5"/>
      <c r="N15" s="140">
        <v>3.79</v>
      </c>
      <c r="O15" s="43"/>
    </row>
    <row r="16" spans="1:15" ht="14.5" thickBot="1" x14ac:dyDescent="0.35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e">
        <f t="shared" si="2"/>
        <v>#VALUE!</v>
      </c>
      <c r="L16" s="30">
        <f t="shared" si="1"/>
        <v>-0.84</v>
      </c>
      <c r="M16" s="5"/>
      <c r="N16" s="239" t="s">
        <v>160</v>
      </c>
      <c r="O16" s="240"/>
    </row>
    <row r="17" spans="1:15" ht="14.5" thickBot="1" x14ac:dyDescent="0.3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0.82000000000000006</v>
      </c>
      <c r="L17" s="30">
        <f t="shared" si="1"/>
        <v>-1.18</v>
      </c>
      <c r="M17" s="5"/>
      <c r="N17" s="140">
        <v>2</v>
      </c>
      <c r="O17" s="140"/>
    </row>
    <row r="18" spans="1:15" ht="14.5" thickBot="1" x14ac:dyDescent="0.35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4.17</v>
      </c>
      <c r="L18" s="30">
        <f t="shared" si="1"/>
        <v>-0.8</v>
      </c>
      <c r="M18" s="5"/>
      <c r="N18" s="140">
        <v>4.97</v>
      </c>
      <c r="O18" s="140"/>
    </row>
    <row r="19" spans="1:15" ht="14.5" thickBot="1" x14ac:dyDescent="0.3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2.2200000000000002</v>
      </c>
      <c r="L19" s="30">
        <f t="shared" si="1"/>
        <v>-1</v>
      </c>
      <c r="M19" s="5"/>
      <c r="N19" s="140">
        <v>3.22</v>
      </c>
      <c r="O19" s="140"/>
    </row>
    <row r="20" spans="1:15" ht="14.5" thickBot="1" x14ac:dyDescent="0.3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1.22</v>
      </c>
      <c r="L20" s="30">
        <f t="shared" si="1"/>
        <v>-0.78</v>
      </c>
      <c r="M20" s="5"/>
      <c r="N20" s="140">
        <v>2</v>
      </c>
      <c r="O20" s="140"/>
    </row>
    <row r="21" spans="1:15" ht="14.5" thickBot="1" x14ac:dyDescent="0.35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4.84</v>
      </c>
      <c r="L21" s="30">
        <f t="shared" si="1"/>
        <v>-0.8</v>
      </c>
      <c r="M21" s="5"/>
      <c r="N21" s="140">
        <v>5.64</v>
      </c>
      <c r="O21" s="140"/>
    </row>
    <row r="22" spans="1:15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2.58</v>
      </c>
      <c r="L22" s="30">
        <f t="shared" si="1"/>
        <v>-0.8</v>
      </c>
      <c r="M22" s="5"/>
      <c r="N22" s="140">
        <v>3.38</v>
      </c>
      <c r="O22" s="140"/>
    </row>
    <row r="23" spans="1:15" ht="14.5" thickBot="1" x14ac:dyDescent="0.35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4.3</v>
      </c>
      <c r="L23" s="30">
        <f t="shared" si="1"/>
        <v>-0.9</v>
      </c>
      <c r="M23" s="5"/>
      <c r="N23" s="140">
        <v>5.2</v>
      </c>
      <c r="O23" s="140"/>
    </row>
    <row r="24" spans="1:15" ht="14.5" thickBot="1" x14ac:dyDescent="0.3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2.13</v>
      </c>
      <c r="L24" s="30">
        <f t="shared" si="1"/>
        <v>-1.1499999999999999</v>
      </c>
      <c r="M24" s="5"/>
      <c r="N24" s="140">
        <v>3.28</v>
      </c>
      <c r="O24" s="140"/>
    </row>
    <row r="25" spans="1:15" ht="14.5" thickBot="1" x14ac:dyDescent="0.35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4.9400000000000004</v>
      </c>
      <c r="L25" s="30">
        <f t="shared" si="1"/>
        <v>0</v>
      </c>
      <c r="M25" s="3"/>
      <c r="N25" s="140">
        <v>4.9400000000000004</v>
      </c>
      <c r="O25" s="140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8.9600000000000009</v>
      </c>
      <c r="N26" s="140"/>
      <c r="O26" s="140">
        <v>9.39</v>
      </c>
    </row>
    <row r="27" spans="1:15" ht="14.5" thickBot="1" x14ac:dyDescent="0.3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7.0100000000000007</v>
      </c>
      <c r="M27" s="3"/>
      <c r="N27" s="140"/>
      <c r="O27" s="140">
        <v>8.14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2.74</v>
      </c>
      <c r="L28" s="30">
        <f t="shared" si="1"/>
        <v>-0.28000000000000003</v>
      </c>
      <c r="N28" s="140">
        <v>3.02</v>
      </c>
      <c r="O28" s="140"/>
    </row>
    <row r="29" spans="1:15" ht="14.5" thickBot="1" x14ac:dyDescent="0.35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4.6800000000000006</v>
      </c>
      <c r="M29" s="3"/>
      <c r="N29" s="140"/>
      <c r="O29" s="140">
        <v>5.23</v>
      </c>
    </row>
    <row r="30" spans="1:15" ht="14.5" thickBot="1" x14ac:dyDescent="0.3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4.6000000000000005</v>
      </c>
      <c r="N30" s="140"/>
      <c r="O30" s="140">
        <v>5.2</v>
      </c>
    </row>
    <row r="31" spans="1:15" ht="14.5" thickBot="1" x14ac:dyDescent="0.3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9.5500000000000007</v>
      </c>
      <c r="M31" s="3"/>
      <c r="N31" s="140"/>
      <c r="O31" s="140">
        <v>10.4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2"/>
        <v>-0.45</v>
      </c>
      <c r="L32" s="30">
        <f t="shared" si="1"/>
        <v>4.05</v>
      </c>
      <c r="N32" s="140"/>
      <c r="O32" s="140">
        <v>4.5</v>
      </c>
    </row>
    <row r="33" spans="1:15" ht="14.5" thickBot="1" x14ac:dyDescent="0.3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2"/>
        <v>-0.45</v>
      </c>
      <c r="L33" s="30">
        <f>O33-I33</f>
        <v>9.9700000000000006</v>
      </c>
      <c r="M33" s="3"/>
      <c r="N33" s="140"/>
      <c r="O33" s="140">
        <v>10.42</v>
      </c>
    </row>
    <row r="34" spans="1:15" ht="14.5" thickBot="1" x14ac:dyDescent="0.3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2.92</v>
      </c>
      <c r="L34" s="30">
        <f t="shared" si="1"/>
        <v>-0.2</v>
      </c>
      <c r="M34" s="3"/>
      <c r="N34" s="140">
        <v>3.12</v>
      </c>
      <c r="O34" s="140"/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3.64</v>
      </c>
      <c r="L35" s="30">
        <f t="shared" si="1"/>
        <v>-0.68</v>
      </c>
      <c r="N35" s="140">
        <v>4.32</v>
      </c>
      <c r="O35" s="140"/>
    </row>
    <row r="36" spans="1:15" ht="14.5" thickBot="1" x14ac:dyDescent="0.35">
      <c r="A36" s="21">
        <v>32</v>
      </c>
      <c r="B36" s="16" t="s">
        <v>66</v>
      </c>
      <c r="C36" s="16" t="s">
        <v>68</v>
      </c>
      <c r="D36" s="10" t="s">
        <v>14</v>
      </c>
      <c r="E36" s="7">
        <v>260776</v>
      </c>
      <c r="F36" s="7">
        <v>338205</v>
      </c>
      <c r="G36" s="7">
        <v>17</v>
      </c>
      <c r="H36" s="16" t="s">
        <v>17</v>
      </c>
      <c r="I36" s="7">
        <v>0.38</v>
      </c>
      <c r="J36" s="16" t="s">
        <v>17</v>
      </c>
      <c r="K36" s="31">
        <f t="shared" si="2"/>
        <v>4.33</v>
      </c>
      <c r="L36" s="30">
        <f t="shared" si="1"/>
        <v>-0.38</v>
      </c>
      <c r="N36" s="140">
        <v>4.71</v>
      </c>
      <c r="O36" s="140"/>
    </row>
    <row r="37" spans="1:15" ht="14.5" thickBot="1" x14ac:dyDescent="0.35">
      <c r="A37" s="21">
        <v>33</v>
      </c>
      <c r="B37" s="16" t="s">
        <v>67</v>
      </c>
      <c r="C37" s="16" t="s">
        <v>68</v>
      </c>
      <c r="D37" s="10" t="s">
        <v>14</v>
      </c>
      <c r="E37" s="7">
        <v>260777</v>
      </c>
      <c r="F37" s="7">
        <v>338205</v>
      </c>
      <c r="G37" s="7">
        <v>12</v>
      </c>
      <c r="H37" s="16" t="s">
        <v>17</v>
      </c>
      <c r="I37" s="7">
        <v>0.52</v>
      </c>
      <c r="J37" s="16" t="s">
        <v>17</v>
      </c>
      <c r="K37" s="31">
        <f t="shared" si="2"/>
        <v>4.9700000000000006</v>
      </c>
      <c r="L37" s="30">
        <f t="shared" si="1"/>
        <v>-0.52</v>
      </c>
      <c r="N37" s="140">
        <v>5.49</v>
      </c>
      <c r="O37" s="140"/>
    </row>
    <row r="38" spans="1:15" ht="14.5" thickBot="1" x14ac:dyDescent="0.35">
      <c r="A38" s="21">
        <v>34</v>
      </c>
      <c r="B38" s="16" t="s">
        <v>74</v>
      </c>
      <c r="C38" s="16" t="s">
        <v>68</v>
      </c>
      <c r="D38" s="10" t="s">
        <v>14</v>
      </c>
      <c r="E38" s="7">
        <v>260686</v>
      </c>
      <c r="F38" s="7">
        <v>338490</v>
      </c>
      <c r="G38" s="7">
        <v>31</v>
      </c>
      <c r="H38" s="16" t="s">
        <v>17</v>
      </c>
      <c r="I38" s="7">
        <v>0.75</v>
      </c>
      <c r="J38" s="16" t="s">
        <v>17</v>
      </c>
      <c r="K38" s="31">
        <f t="shared" si="2"/>
        <v>3.76</v>
      </c>
      <c r="L38" s="30">
        <f t="shared" si="1"/>
        <v>-0.75</v>
      </c>
      <c r="N38" s="140">
        <v>4.51</v>
      </c>
      <c r="O38" s="140"/>
    </row>
    <row r="39" spans="1:15" ht="14.5" thickBot="1" x14ac:dyDescent="0.35">
      <c r="A39" s="21">
        <v>35</v>
      </c>
      <c r="B39" s="16" t="s">
        <v>80</v>
      </c>
      <c r="C39" s="16" t="s">
        <v>68</v>
      </c>
      <c r="D39" s="10" t="s">
        <v>14</v>
      </c>
      <c r="E39" s="7">
        <v>253123</v>
      </c>
      <c r="F39" s="7">
        <v>335786</v>
      </c>
      <c r="G39" s="7">
        <v>23</v>
      </c>
      <c r="H39" s="16" t="s">
        <v>17</v>
      </c>
      <c r="I39" s="7">
        <v>0.52</v>
      </c>
      <c r="J39" s="16" t="s">
        <v>17</v>
      </c>
      <c r="K39" s="31">
        <f t="shared" si="2"/>
        <v>8.4600000000000009</v>
      </c>
      <c r="L39" s="30">
        <f t="shared" si="1"/>
        <v>-0.52</v>
      </c>
      <c r="N39" s="140">
        <v>8.98</v>
      </c>
      <c r="O39" s="140"/>
    </row>
    <row r="40" spans="1:15" ht="14.5" thickBot="1" x14ac:dyDescent="0.35">
      <c r="A40" s="21">
        <v>36</v>
      </c>
      <c r="B40" s="16" t="s">
        <v>81</v>
      </c>
      <c r="C40" s="16" t="s">
        <v>68</v>
      </c>
      <c r="D40" s="10" t="s">
        <v>14</v>
      </c>
      <c r="E40" s="7">
        <v>254952</v>
      </c>
      <c r="F40" s="7">
        <v>336152</v>
      </c>
      <c r="G40" s="7">
        <v>21</v>
      </c>
      <c r="H40" s="16" t="s">
        <v>17</v>
      </c>
      <c r="I40" s="7">
        <v>1.95</v>
      </c>
      <c r="J40" s="16" t="s">
        <v>17</v>
      </c>
      <c r="K40" s="31">
        <f t="shared" si="2"/>
        <v>-1.95</v>
      </c>
      <c r="L40" s="30">
        <f t="shared" si="1"/>
        <v>0.38000000000000012</v>
      </c>
      <c r="N40" s="140"/>
      <c r="O40" s="140">
        <v>2.33</v>
      </c>
    </row>
    <row r="41" spans="1:15" ht="14" x14ac:dyDescent="0.3">
      <c r="A41" s="21">
        <v>37</v>
      </c>
      <c r="B41" s="16" t="s">
        <v>100</v>
      </c>
      <c r="C41" s="16" t="s">
        <v>68</v>
      </c>
      <c r="D41" s="10" t="s">
        <v>14</v>
      </c>
      <c r="E41" s="7">
        <v>255121</v>
      </c>
      <c r="F41" s="7">
        <v>336224</v>
      </c>
      <c r="G41" s="7">
        <v>20</v>
      </c>
      <c r="H41" s="16" t="s">
        <v>17</v>
      </c>
      <c r="I41" s="7">
        <v>0.25</v>
      </c>
      <c r="J41" s="16" t="s">
        <v>17</v>
      </c>
      <c r="K41" s="31">
        <f t="shared" si="2"/>
        <v>1.49</v>
      </c>
      <c r="L41" s="30">
        <f t="shared" si="1"/>
        <v>-0.25</v>
      </c>
      <c r="N41" s="140">
        <v>1.74</v>
      </c>
      <c r="O41" s="140"/>
    </row>
    <row r="42" spans="1:15" ht="13" thickBot="1" x14ac:dyDescent="0.3">
      <c r="A42" s="21">
        <v>38</v>
      </c>
      <c r="B42" s="16" t="s">
        <v>83</v>
      </c>
      <c r="C42" s="16" t="s">
        <v>68</v>
      </c>
      <c r="D42" s="10" t="s">
        <v>14</v>
      </c>
      <c r="E42" s="7">
        <v>256943</v>
      </c>
      <c r="F42" s="7">
        <v>337838</v>
      </c>
      <c r="G42" s="7">
        <v>20</v>
      </c>
      <c r="H42" s="16" t="s">
        <v>17</v>
      </c>
      <c r="I42" s="7">
        <v>0.15</v>
      </c>
      <c r="J42" s="16" t="s">
        <v>17</v>
      </c>
      <c r="K42" s="218" t="s">
        <v>147</v>
      </c>
      <c r="L42" s="219"/>
      <c r="N42" s="113" t="s">
        <v>130</v>
      </c>
      <c r="O42" s="114"/>
    </row>
    <row r="43" spans="1:15" ht="14.5" thickBot="1" x14ac:dyDescent="0.35">
      <c r="A43" s="21">
        <v>39</v>
      </c>
      <c r="B43" s="16" t="s">
        <v>84</v>
      </c>
      <c r="C43" s="16" t="s">
        <v>68</v>
      </c>
      <c r="D43" s="10" t="s">
        <v>14</v>
      </c>
      <c r="E43" s="7">
        <v>256929</v>
      </c>
      <c r="F43" s="7">
        <v>337845</v>
      </c>
      <c r="G43" s="7">
        <v>18</v>
      </c>
      <c r="H43" s="16" t="s">
        <v>17</v>
      </c>
      <c r="I43" s="7">
        <v>0.93</v>
      </c>
      <c r="J43" s="16" t="s">
        <v>17</v>
      </c>
      <c r="K43" s="31">
        <f t="shared" si="2"/>
        <v>-0.93</v>
      </c>
      <c r="L43" s="30">
        <f t="shared" si="1"/>
        <v>4.32</v>
      </c>
      <c r="N43" s="140"/>
      <c r="O43" s="140">
        <v>5.25</v>
      </c>
    </row>
    <row r="44" spans="1:15" ht="14.5" thickBot="1" x14ac:dyDescent="0.35">
      <c r="A44" s="21">
        <v>40</v>
      </c>
      <c r="B44" s="16" t="s">
        <v>96</v>
      </c>
      <c r="C44" s="16" t="s">
        <v>50</v>
      </c>
      <c r="D44" s="10" t="s">
        <v>14</v>
      </c>
      <c r="E44" s="7">
        <v>255482</v>
      </c>
      <c r="F44" s="7">
        <v>337072</v>
      </c>
      <c r="G44" s="7"/>
      <c r="H44" s="16" t="s">
        <v>17</v>
      </c>
      <c r="I44" s="7">
        <v>0.34</v>
      </c>
      <c r="J44" s="16" t="s">
        <v>17</v>
      </c>
      <c r="K44" s="31">
        <f t="shared" si="2"/>
        <v>3.35</v>
      </c>
      <c r="L44" s="30">
        <f t="shared" si="1"/>
        <v>-0.34</v>
      </c>
      <c r="N44" s="140">
        <v>3.69</v>
      </c>
      <c r="O44" s="140"/>
    </row>
    <row r="45" spans="1:15" ht="14.5" thickBot="1" x14ac:dyDescent="0.35">
      <c r="A45" s="120">
        <v>41</v>
      </c>
      <c r="B45" s="121" t="s">
        <v>144</v>
      </c>
      <c r="C45" s="17" t="s">
        <v>68</v>
      </c>
      <c r="D45" s="121" t="s">
        <v>14</v>
      </c>
      <c r="E45" s="121">
        <v>338544</v>
      </c>
      <c r="F45" s="121">
        <v>262101</v>
      </c>
      <c r="G45" s="121">
        <v>46</v>
      </c>
      <c r="H45" s="17" t="s">
        <v>17</v>
      </c>
      <c r="I45" s="121">
        <v>0.67</v>
      </c>
      <c r="J45" s="121">
        <v>24</v>
      </c>
      <c r="K45" s="31">
        <f t="shared" si="2"/>
        <v>4.45</v>
      </c>
      <c r="L45" s="30">
        <f t="shared" si="1"/>
        <v>-0.67</v>
      </c>
      <c r="M45" s="119"/>
      <c r="N45" s="140">
        <v>5.12</v>
      </c>
      <c r="O45" s="140"/>
    </row>
    <row r="46" spans="1:15" ht="14.5" thickBot="1" x14ac:dyDescent="0.35">
      <c r="A46" s="148">
        <v>44</v>
      </c>
      <c r="B46" s="146" t="s">
        <v>163</v>
      </c>
      <c r="C46" s="143" t="s">
        <v>166</v>
      </c>
      <c r="D46" s="146" t="s">
        <v>15</v>
      </c>
      <c r="I46" s="145">
        <v>1</v>
      </c>
      <c r="J46" s="146"/>
      <c r="K46" s="31">
        <f>N46-I46</f>
        <v>-1</v>
      </c>
      <c r="L46" s="30">
        <f t="shared" si="1"/>
        <v>5.48</v>
      </c>
      <c r="N46" s="140"/>
      <c r="O46" s="140">
        <v>6.48</v>
      </c>
    </row>
    <row r="47" spans="1:15" ht="14.5" thickBot="1" x14ac:dyDescent="0.35">
      <c r="A47" s="148">
        <v>45</v>
      </c>
      <c r="B47" s="146" t="s">
        <v>164</v>
      </c>
      <c r="C47" s="143" t="s">
        <v>166</v>
      </c>
      <c r="D47" s="146" t="s">
        <v>14</v>
      </c>
      <c r="I47" s="145">
        <v>0.24</v>
      </c>
      <c r="J47" s="146">
        <v>9</v>
      </c>
      <c r="K47" s="31">
        <f t="shared" si="2"/>
        <v>3.1900000000000004</v>
      </c>
      <c r="L47" s="30">
        <f t="shared" si="1"/>
        <v>-0.24</v>
      </c>
      <c r="N47" s="140">
        <v>3.43</v>
      </c>
      <c r="O47" s="140"/>
    </row>
    <row r="48" spans="1:15" ht="14.5" thickBot="1" x14ac:dyDescent="0.35">
      <c r="A48" s="148">
        <v>46</v>
      </c>
      <c r="B48" s="146" t="s">
        <v>165</v>
      </c>
      <c r="C48" s="143" t="s">
        <v>166</v>
      </c>
      <c r="D48" s="146" t="s">
        <v>14</v>
      </c>
      <c r="I48" s="145">
        <v>0.5</v>
      </c>
      <c r="J48" s="146">
        <v>21</v>
      </c>
      <c r="K48" s="31">
        <f t="shared" si="2"/>
        <v>4.16</v>
      </c>
      <c r="L48" s="30">
        <f t="shared" si="1"/>
        <v>-0.5</v>
      </c>
      <c r="N48" s="140">
        <v>4.66</v>
      </c>
      <c r="O48" s="140"/>
    </row>
    <row r="49" spans="1:15" ht="14.5" thickBot="1" x14ac:dyDescent="0.35">
      <c r="A49" s="148">
        <v>47</v>
      </c>
      <c r="B49" s="146" t="s">
        <v>169</v>
      </c>
      <c r="C49" s="143" t="s">
        <v>166</v>
      </c>
      <c r="D49" s="146" t="s">
        <v>14</v>
      </c>
      <c r="I49" s="145">
        <v>0.85</v>
      </c>
      <c r="J49" s="146">
        <v>27</v>
      </c>
      <c r="K49" s="31">
        <f>N49-I49</f>
        <v>3.04</v>
      </c>
      <c r="L49" s="30">
        <f>O49-I49</f>
        <v>-0.85</v>
      </c>
      <c r="N49" s="140">
        <v>3.89</v>
      </c>
      <c r="O49" s="140"/>
    </row>
    <row r="50" spans="1:15" ht="14.5" thickBot="1" x14ac:dyDescent="0.35">
      <c r="A50" s="21">
        <v>42</v>
      </c>
      <c r="B50" s="143" t="s">
        <v>161</v>
      </c>
      <c r="C50" s="16" t="s">
        <v>55</v>
      </c>
      <c r="D50" s="144" t="s">
        <v>14</v>
      </c>
      <c r="E50" s="144">
        <v>340310</v>
      </c>
      <c r="F50" s="144">
        <v>255149</v>
      </c>
      <c r="G50" s="144"/>
      <c r="I50" s="145">
        <v>0.60000000000000009</v>
      </c>
      <c r="J50" s="146">
        <v>30</v>
      </c>
      <c r="K50" s="31" t="e">
        <f>#REF!-I50</f>
        <v>#REF!</v>
      </c>
      <c r="L50" s="30">
        <f>N46-I50</f>
        <v>-0.60000000000000009</v>
      </c>
      <c r="N50" s="245" t="s">
        <v>158</v>
      </c>
      <c r="O50" s="245"/>
    </row>
    <row r="51" spans="1:15" ht="14.5" thickBot="1" x14ac:dyDescent="0.35">
      <c r="A51" s="120">
        <v>43</v>
      </c>
      <c r="B51" s="143" t="s">
        <v>162</v>
      </c>
      <c r="C51" s="16" t="s">
        <v>55</v>
      </c>
      <c r="D51" s="144" t="s">
        <v>14</v>
      </c>
      <c r="E51" s="144">
        <v>342660</v>
      </c>
      <c r="F51" s="144">
        <v>255102</v>
      </c>
      <c r="G51" s="144"/>
      <c r="I51" s="145">
        <v>0.95</v>
      </c>
      <c r="J51" s="146"/>
      <c r="K51" s="31">
        <f>N51-I51</f>
        <v>-0.95</v>
      </c>
      <c r="L51" s="30">
        <f>O51-I51</f>
        <v>7.3500000000000005</v>
      </c>
      <c r="N51" s="140"/>
      <c r="O51" s="140">
        <v>8.3000000000000007</v>
      </c>
    </row>
  </sheetData>
  <mergeCells count="6">
    <mergeCell ref="K42:L42"/>
    <mergeCell ref="N50:O50"/>
    <mergeCell ref="N3:O3"/>
    <mergeCell ref="K12:L12"/>
    <mergeCell ref="N14:O14"/>
    <mergeCell ref="N16:O16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O53"/>
  <sheetViews>
    <sheetView workbookViewId="0"/>
  </sheetViews>
  <sheetFormatPr baseColWidth="10" defaultColWidth="9.1796875" defaultRowHeight="12.5" x14ac:dyDescent="0.25"/>
  <cols>
    <col min="1" max="1" width="4.26953125" customWidth="1"/>
    <col min="2" max="2" width="21.81640625" customWidth="1"/>
    <col min="3" max="10" width="11.453125" customWidth="1"/>
    <col min="11" max="11" width="12.26953125" bestFit="1" customWidth="1"/>
    <col min="12" max="12" width="11.453125" customWidth="1"/>
    <col min="13" max="13" width="2.4531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2.44</v>
      </c>
      <c r="L5" s="30">
        <f>O5-I5</f>
        <v>-0.45</v>
      </c>
      <c r="M5" s="5"/>
      <c r="N5" s="43">
        <v>2.89</v>
      </c>
      <c r="O5" s="43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>N6-I6</f>
        <v>2.52</v>
      </c>
      <c r="L6" s="30">
        <f t="shared" ref="L6:L48" si="0">O6-I6</f>
        <v>-0.33</v>
      </c>
      <c r="M6" s="5"/>
      <c r="N6" s="43">
        <v>2.85</v>
      </c>
      <c r="O6" s="43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>N7-I7</f>
        <v>1.5</v>
      </c>
      <c r="L7" s="30">
        <f t="shared" si="0"/>
        <v>-0.5</v>
      </c>
      <c r="M7" s="5"/>
      <c r="N7" s="43">
        <v>2</v>
      </c>
      <c r="O7" s="43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>N8-I8</f>
        <v>1.7399999999999998</v>
      </c>
      <c r="L8" s="30">
        <f t="shared" si="0"/>
        <v>-0.6</v>
      </c>
      <c r="M8" s="5"/>
      <c r="N8" s="43">
        <v>2.34</v>
      </c>
      <c r="O8" s="43"/>
    </row>
    <row r="9" spans="1:15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7.03</v>
      </c>
      <c r="L9" s="30">
        <f t="shared" si="0"/>
        <v>-0.84</v>
      </c>
      <c r="M9" s="5"/>
      <c r="N9" s="43">
        <v>7.87</v>
      </c>
      <c r="O9" s="43"/>
    </row>
    <row r="10" spans="1:15" ht="13.5" customHeight="1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218" t="s">
        <v>72</v>
      </c>
      <c r="L10" s="219"/>
      <c r="M10" s="5"/>
      <c r="N10" s="247" t="s">
        <v>64</v>
      </c>
      <c r="O10" s="248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2.04</v>
      </c>
      <c r="L11" s="30">
        <f t="shared" si="0"/>
        <v>-0.5</v>
      </c>
      <c r="M11" s="5"/>
      <c r="N11" s="43">
        <v>2.54</v>
      </c>
      <c r="O11" s="43"/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1">N13-I13</f>
        <v>2.98</v>
      </c>
      <c r="L13" s="30">
        <f t="shared" si="0"/>
        <v>-0.73</v>
      </c>
      <c r="M13" s="5"/>
      <c r="N13" s="43">
        <v>3.71</v>
      </c>
      <c r="O13" s="43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1"/>
        <v>4.1900000000000004</v>
      </c>
      <c r="L14" s="30">
        <f t="shared" si="0"/>
        <v>-0.8</v>
      </c>
      <c r="M14" s="5"/>
      <c r="N14" s="43">
        <v>4.99</v>
      </c>
      <c r="O14" s="43"/>
    </row>
    <row r="15" spans="1:15" ht="13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3.5700000000000003</v>
      </c>
      <c r="L15" s="30">
        <f t="shared" si="0"/>
        <v>-0.38</v>
      </c>
      <c r="M15" s="5"/>
      <c r="N15" s="43">
        <v>3.95</v>
      </c>
      <c r="O15" s="43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e">
        <f t="shared" si="1"/>
        <v>#VALUE!</v>
      </c>
      <c r="L16" s="30">
        <f t="shared" si="0"/>
        <v>-0.84</v>
      </c>
      <c r="M16" s="5"/>
      <c r="N16" s="43" t="s">
        <v>160</v>
      </c>
      <c r="O16" s="43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0.8600000000000001</v>
      </c>
      <c r="L17" s="30">
        <f t="shared" si="0"/>
        <v>-1.18</v>
      </c>
      <c r="M17" s="5"/>
      <c r="N17" s="43">
        <v>2.04</v>
      </c>
      <c r="O17" s="43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4.17</v>
      </c>
      <c r="L18" s="30">
        <f t="shared" si="0"/>
        <v>-0.8</v>
      </c>
      <c r="M18" s="5"/>
      <c r="N18" s="43">
        <v>4.97</v>
      </c>
      <c r="O18" s="43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1.9700000000000002</v>
      </c>
      <c r="L19" s="30">
        <f t="shared" si="0"/>
        <v>-1</v>
      </c>
      <c r="M19" s="5"/>
      <c r="N19" s="43">
        <v>2.97</v>
      </c>
      <c r="O19" s="43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1.3299999999999998</v>
      </c>
      <c r="L20" s="30">
        <f t="shared" si="0"/>
        <v>-0.78</v>
      </c>
      <c r="M20" s="5"/>
      <c r="N20" s="43">
        <v>2.11</v>
      </c>
      <c r="O20" s="43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4.3600000000000003</v>
      </c>
      <c r="L21" s="30">
        <f t="shared" si="0"/>
        <v>-0.8</v>
      </c>
      <c r="M21" s="5"/>
      <c r="N21" s="43">
        <v>5.16</v>
      </c>
      <c r="O21" s="43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1.9999999999999998</v>
      </c>
      <c r="L22" s="30">
        <f t="shared" si="0"/>
        <v>-0.8</v>
      </c>
      <c r="M22" s="5"/>
      <c r="N22" s="43">
        <v>2.8</v>
      </c>
      <c r="O22" s="43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3.73</v>
      </c>
      <c r="L23" s="30">
        <f t="shared" si="0"/>
        <v>-0.9</v>
      </c>
      <c r="M23" s="5"/>
      <c r="N23" s="43">
        <v>4.63</v>
      </c>
      <c r="O23" s="43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-1.1499999999999999</v>
      </c>
      <c r="L24" s="30">
        <f t="shared" si="0"/>
        <v>-1.1499999999999999</v>
      </c>
      <c r="M24" s="5"/>
      <c r="N24" s="43"/>
      <c r="O24" s="43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4.1900000000000004</v>
      </c>
      <c r="L25" s="30">
        <f t="shared" si="0"/>
        <v>0</v>
      </c>
      <c r="M25" s="3"/>
      <c r="N25" s="43">
        <v>4.1900000000000004</v>
      </c>
      <c r="O25" s="43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1"/>
        <v>1.37</v>
      </c>
      <c r="L26" s="30">
        <f t="shared" si="0"/>
        <v>-0.43</v>
      </c>
      <c r="N26" s="43">
        <v>1.8</v>
      </c>
      <c r="O26" s="43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1"/>
        <v>1.79</v>
      </c>
      <c r="L27" s="30">
        <f t="shared" si="0"/>
        <v>-1.1299999999999999</v>
      </c>
      <c r="M27" s="3"/>
      <c r="N27" s="43">
        <v>2.92</v>
      </c>
      <c r="O27" s="43"/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2.2000000000000002</v>
      </c>
      <c r="L28" s="30">
        <f t="shared" si="0"/>
        <v>-0.28000000000000003</v>
      </c>
      <c r="N28" s="43">
        <v>2.48</v>
      </c>
      <c r="O28" s="43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1"/>
        <v>-0.55000000000000004</v>
      </c>
      <c r="L29" s="30">
        <f t="shared" si="0"/>
        <v>6.87</v>
      </c>
      <c r="M29" s="3"/>
      <c r="N29" s="43"/>
      <c r="O29" s="43">
        <v>7.42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1"/>
        <v>-0.6</v>
      </c>
      <c r="L30" s="30">
        <f t="shared" si="0"/>
        <v>4.8400000000000007</v>
      </c>
      <c r="N30" s="43"/>
      <c r="O30" s="43">
        <v>5.44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1"/>
        <v>-0.85</v>
      </c>
      <c r="L31" s="30">
        <f t="shared" si="0"/>
        <v>8.9600000000000009</v>
      </c>
      <c r="M31" s="3"/>
      <c r="N31" s="43"/>
      <c r="O31" s="43">
        <v>9.81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1"/>
        <v>-0.45</v>
      </c>
      <c r="L32" s="30">
        <f t="shared" si="0"/>
        <v>5.01</v>
      </c>
      <c r="N32" s="43"/>
      <c r="O32" s="43">
        <v>5.46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1"/>
        <v>-0.45</v>
      </c>
      <c r="L33" s="30">
        <f>O33-I33</f>
        <v>8.2000000000000011</v>
      </c>
      <c r="M33" s="3"/>
      <c r="N33" s="43"/>
      <c r="O33" s="43">
        <v>8.65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1"/>
        <v>-0.2</v>
      </c>
      <c r="L34" s="30">
        <f t="shared" si="0"/>
        <v>7.17</v>
      </c>
      <c r="M34" s="3"/>
      <c r="N34" s="43"/>
      <c r="O34" s="43">
        <v>7.37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3.7399999999999998</v>
      </c>
      <c r="L35" s="30">
        <f t="shared" si="0"/>
        <v>-0.68</v>
      </c>
      <c r="N35" s="43">
        <v>4.42</v>
      </c>
      <c r="O35" s="43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1"/>
        <v>4.03</v>
      </c>
      <c r="L36" s="30">
        <f t="shared" si="0"/>
        <v>-0.38</v>
      </c>
      <c r="M36" s="5"/>
      <c r="N36" s="43">
        <v>4.41</v>
      </c>
      <c r="O36" s="43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1"/>
        <v>-0.52</v>
      </c>
      <c r="L37" s="30">
        <f t="shared" si="0"/>
        <v>3.9899999999999998</v>
      </c>
      <c r="M37" s="5"/>
      <c r="N37" s="43"/>
      <c r="O37" s="43">
        <v>4.51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1"/>
        <v>3.5199999999999996</v>
      </c>
      <c r="L38" s="30">
        <f t="shared" si="0"/>
        <v>-0.75</v>
      </c>
      <c r="M38" s="5"/>
      <c r="N38" s="43">
        <v>4.2699999999999996</v>
      </c>
      <c r="O38" s="43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1"/>
        <v>2.95</v>
      </c>
      <c r="L39" s="30">
        <f t="shared" si="0"/>
        <v>-0.52</v>
      </c>
      <c r="M39" s="5"/>
      <c r="N39" s="43">
        <v>3.47</v>
      </c>
      <c r="O39" s="43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8">
        <v>1.95</v>
      </c>
      <c r="J40" s="16" t="s">
        <v>17</v>
      </c>
      <c r="K40" s="31">
        <f t="shared" si="1"/>
        <v>-1.95</v>
      </c>
      <c r="L40" s="30">
        <f t="shared" si="0"/>
        <v>2.5099999999999998</v>
      </c>
      <c r="M40" s="5"/>
      <c r="N40" s="43"/>
      <c r="O40" s="43">
        <v>4.46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1"/>
        <v>1.1399999999999999</v>
      </c>
      <c r="L41" s="30">
        <f t="shared" si="0"/>
        <v>-0.25</v>
      </c>
      <c r="M41" s="5"/>
      <c r="N41" s="43">
        <v>1.39</v>
      </c>
      <c r="O41" s="43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1"/>
        <v>-0.93</v>
      </c>
      <c r="L43" s="30">
        <f t="shared" si="0"/>
        <v>4.37</v>
      </c>
      <c r="M43" s="5"/>
      <c r="N43" s="43"/>
      <c r="O43" s="43">
        <v>5.3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1"/>
        <v>-0.34</v>
      </c>
      <c r="L44" s="30">
        <f t="shared" si="0"/>
        <v>18.97</v>
      </c>
      <c r="M44" s="5"/>
      <c r="N44" s="43"/>
      <c r="O44" s="43">
        <v>19.309999999999999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1"/>
        <v>-0.67</v>
      </c>
      <c r="L45" s="30">
        <f t="shared" si="0"/>
        <v>4.05</v>
      </c>
      <c r="M45" s="5"/>
      <c r="N45" s="43"/>
      <c r="O45" s="43">
        <v>4.72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3.1500000000000004</v>
      </c>
      <c r="L46" s="30">
        <f t="shared" si="0"/>
        <v>-1</v>
      </c>
      <c r="M46" s="5"/>
      <c r="N46" s="43">
        <v>4.1500000000000004</v>
      </c>
      <c r="O46" s="43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1"/>
        <v>-0.24</v>
      </c>
      <c r="L47" s="30">
        <f t="shared" si="0"/>
        <v>-0.24</v>
      </c>
      <c r="M47" s="5"/>
      <c r="N47" s="43"/>
      <c r="O47" s="43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1"/>
        <v>3.47</v>
      </c>
      <c r="L48" s="30">
        <f t="shared" si="0"/>
        <v>-0.5</v>
      </c>
      <c r="M48" s="5"/>
      <c r="N48" s="43">
        <v>3.97</v>
      </c>
      <c r="O48" s="43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-0.85</v>
      </c>
      <c r="M49" s="5"/>
      <c r="N49" s="43"/>
      <c r="O49" s="43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-0.60000000000000009</v>
      </c>
      <c r="L50" s="30">
        <f>O50-I50</f>
        <v>-0.60000000000000009</v>
      </c>
      <c r="M50" s="5"/>
      <c r="N50" s="43"/>
      <c r="O50" s="43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7.63</v>
      </c>
      <c r="M51" s="5"/>
      <c r="N51" s="43"/>
      <c r="O51" s="43">
        <v>8.58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5.6</v>
      </c>
      <c r="M52" s="5"/>
      <c r="N52" s="43"/>
      <c r="O52" s="43">
        <v>6.35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2.5599999999999996</v>
      </c>
      <c r="M53" s="5"/>
      <c r="N53" s="43"/>
      <c r="O53" s="43">
        <v>3.26</v>
      </c>
    </row>
  </sheetData>
  <mergeCells count="5">
    <mergeCell ref="N3:O3"/>
    <mergeCell ref="K12:L12"/>
    <mergeCell ref="N10:O10"/>
    <mergeCell ref="N12:O12"/>
    <mergeCell ref="K10:L10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O53"/>
  <sheetViews>
    <sheetView topLeftCell="A28" workbookViewId="0"/>
  </sheetViews>
  <sheetFormatPr baseColWidth="10" defaultColWidth="9.1796875" defaultRowHeight="12.5" x14ac:dyDescent="0.25"/>
  <cols>
    <col min="1" max="1" width="3.54296875" customWidth="1"/>
    <col min="2" max="2" width="21.1796875" customWidth="1"/>
    <col min="3" max="12" width="11.453125" customWidth="1"/>
    <col min="13" max="13" width="2.72656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>N5-I5</f>
        <v>1.4800000000000002</v>
      </c>
      <c r="L5" s="30">
        <f>O5-I5</f>
        <v>-0.45</v>
      </c>
      <c r="M5" s="5"/>
      <c r="N5" s="149">
        <v>1.9300000000000002</v>
      </c>
      <c r="O5" s="43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 t="e">
        <f>N6-I6</f>
        <v>#VALUE!</v>
      </c>
      <c r="L6" s="30">
        <f t="shared" ref="L6:L48" si="0">O6-I6</f>
        <v>-0.33</v>
      </c>
      <c r="M6" s="5"/>
      <c r="N6" s="247" t="s">
        <v>107</v>
      </c>
      <c r="O6" s="248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 t="e">
        <f>N7-I7</f>
        <v>#VALUE!</v>
      </c>
      <c r="L7" s="30">
        <f t="shared" si="0"/>
        <v>-0.5</v>
      </c>
      <c r="M7" s="5"/>
      <c r="N7" s="247" t="s">
        <v>107</v>
      </c>
      <c r="O7" s="248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 t="e">
        <f>N8-I8</f>
        <v>#VALUE!</v>
      </c>
      <c r="L8" s="30">
        <f t="shared" si="0"/>
        <v>-0.6</v>
      </c>
      <c r="M8" s="5"/>
      <c r="N8" s="247" t="s">
        <v>107</v>
      </c>
      <c r="O8" s="248"/>
    </row>
    <row r="9" spans="1:15" x14ac:dyDescent="0.2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>N9-I9</f>
        <v>5.86</v>
      </c>
      <c r="L9" s="30">
        <f t="shared" si="0"/>
        <v>-0.84</v>
      </c>
      <c r="M9" s="5"/>
      <c r="N9" s="149">
        <v>6.7</v>
      </c>
      <c r="O9" s="43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218" t="s">
        <v>72</v>
      </c>
      <c r="L10" s="219"/>
      <c r="M10" s="5"/>
      <c r="N10" s="247" t="s">
        <v>64</v>
      </c>
      <c r="O10" s="248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>N11-I11</f>
        <v>1.27</v>
      </c>
      <c r="L11" s="30">
        <f t="shared" si="0"/>
        <v>-0.5</v>
      </c>
      <c r="M11" s="5"/>
      <c r="N11" s="149">
        <v>1.77</v>
      </c>
      <c r="O11" s="43"/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1">N13-I13</f>
        <v>2.57</v>
      </c>
      <c r="L13" s="30">
        <f t="shared" si="0"/>
        <v>-0.73</v>
      </c>
      <c r="M13" s="5"/>
      <c r="N13" s="149">
        <v>3.3</v>
      </c>
      <c r="O13" s="149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1"/>
        <v>3.8200000000000003</v>
      </c>
      <c r="L14" s="30">
        <f t="shared" si="0"/>
        <v>-0.8</v>
      </c>
      <c r="M14" s="5"/>
      <c r="N14" s="149">
        <v>4.62</v>
      </c>
      <c r="O14" s="149"/>
    </row>
    <row r="15" spans="1:15" ht="13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1"/>
        <v>3.22</v>
      </c>
      <c r="L15" s="30">
        <f t="shared" si="0"/>
        <v>-0.38</v>
      </c>
      <c r="M15" s="5"/>
      <c r="N15" s="149">
        <v>3.6</v>
      </c>
      <c r="O15" s="14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e">
        <f t="shared" si="1"/>
        <v>#VALUE!</v>
      </c>
      <c r="L16" s="30">
        <f t="shared" si="0"/>
        <v>-0.84</v>
      </c>
      <c r="M16" s="5"/>
      <c r="N16" s="249" t="s">
        <v>160</v>
      </c>
      <c r="O16" s="250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1"/>
        <v>0.56000000000000005</v>
      </c>
      <c r="L17" s="30">
        <f t="shared" si="0"/>
        <v>-1.18</v>
      </c>
      <c r="M17" s="5"/>
      <c r="N17" s="149">
        <v>1.74</v>
      </c>
      <c r="O17" s="149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1"/>
        <v>3.0199999999999996</v>
      </c>
      <c r="L18" s="30">
        <f t="shared" si="0"/>
        <v>-0.8</v>
      </c>
      <c r="M18" s="5"/>
      <c r="N18" s="149">
        <v>3.82</v>
      </c>
      <c r="O18" s="149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1"/>
        <v>0.83000000000000007</v>
      </c>
      <c r="L19" s="30">
        <f t="shared" si="0"/>
        <v>-1</v>
      </c>
      <c r="M19" s="5"/>
      <c r="N19" s="149">
        <v>1.83</v>
      </c>
      <c r="O19" s="149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1"/>
        <v>0.57000000000000006</v>
      </c>
      <c r="L20" s="30">
        <f t="shared" si="0"/>
        <v>-0.78</v>
      </c>
      <c r="M20" s="5"/>
      <c r="N20" s="149">
        <v>1.35</v>
      </c>
      <c r="O20" s="149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1"/>
        <v>3.59</v>
      </c>
      <c r="L21" s="30">
        <f t="shared" si="0"/>
        <v>-0.8</v>
      </c>
      <c r="M21" s="5"/>
      <c r="N21" s="149">
        <v>4.3899999999999997</v>
      </c>
      <c r="O21" s="149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1"/>
        <v>0.73</v>
      </c>
      <c r="L22" s="30">
        <f t="shared" si="0"/>
        <v>-0.8</v>
      </c>
      <c r="M22" s="5"/>
      <c r="N22" s="149">
        <v>1.53</v>
      </c>
      <c r="O22" s="149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1"/>
        <v>2.75</v>
      </c>
      <c r="L23" s="30">
        <f t="shared" si="0"/>
        <v>-0.9</v>
      </c>
      <c r="M23" s="5"/>
      <c r="N23" s="149">
        <v>3.65</v>
      </c>
      <c r="O23" s="149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1"/>
        <v>0.77</v>
      </c>
      <c r="L24" s="30">
        <f t="shared" si="0"/>
        <v>-1.1499999999999999</v>
      </c>
      <c r="M24" s="5"/>
      <c r="N24" s="149">
        <v>1.92</v>
      </c>
      <c r="O24" s="149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1"/>
        <v>2.94</v>
      </c>
      <c r="L25" s="30">
        <f t="shared" si="0"/>
        <v>0</v>
      </c>
      <c r="M25" s="3"/>
      <c r="N25" s="149">
        <v>2.94</v>
      </c>
      <c r="O25" s="149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1"/>
        <v>-0.43</v>
      </c>
      <c r="L26" s="30">
        <f t="shared" si="0"/>
        <v>1.9600000000000002</v>
      </c>
      <c r="N26" s="149"/>
      <c r="O26" s="149">
        <v>2.39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1"/>
        <v>1.71</v>
      </c>
      <c r="L27" s="30">
        <f t="shared" si="0"/>
        <v>-1.1299999999999999</v>
      </c>
      <c r="M27" s="3"/>
      <c r="N27" s="149">
        <v>2.84</v>
      </c>
      <c r="O27" s="149"/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1"/>
        <v>0.8899999999999999</v>
      </c>
      <c r="L28" s="30">
        <f t="shared" si="0"/>
        <v>-0.28000000000000003</v>
      </c>
      <c r="N28" s="149">
        <v>1.17</v>
      </c>
      <c r="O28" s="149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 t="shared" si="1"/>
        <v>1.44</v>
      </c>
      <c r="L29" s="30">
        <f t="shared" si="0"/>
        <v>-0.55000000000000004</v>
      </c>
      <c r="M29" s="3"/>
      <c r="N29" s="149">
        <v>1.99</v>
      </c>
      <c r="O29" s="149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1"/>
        <v>2</v>
      </c>
      <c r="L30" s="30">
        <f t="shared" si="0"/>
        <v>-0.6</v>
      </c>
      <c r="N30" s="149">
        <v>2.6</v>
      </c>
      <c r="O30" s="149"/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1"/>
        <v>-0.85</v>
      </c>
      <c r="L31" s="30">
        <f t="shared" si="0"/>
        <v>8.06</v>
      </c>
      <c r="M31" s="3"/>
      <c r="N31" s="149"/>
      <c r="O31" s="149">
        <v>8.91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1"/>
        <v>2.75</v>
      </c>
      <c r="L32" s="30">
        <f t="shared" si="0"/>
        <v>-0.45</v>
      </c>
      <c r="N32" s="149">
        <v>3.2</v>
      </c>
      <c r="O32" s="149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1"/>
        <v>2.8899999999999997</v>
      </c>
      <c r="L33" s="30">
        <f>O33-I33</f>
        <v>-0.45</v>
      </c>
      <c r="M33" s="3"/>
      <c r="N33" s="149">
        <v>3.34</v>
      </c>
      <c r="O33" s="149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1"/>
        <v>-0.2</v>
      </c>
      <c r="L34" s="30">
        <f t="shared" si="0"/>
        <v>5.1499999999999995</v>
      </c>
      <c r="M34" s="3"/>
      <c r="N34" s="149"/>
      <c r="O34" s="149">
        <v>5.35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1"/>
        <v>2.96</v>
      </c>
      <c r="L35" s="30">
        <f t="shared" si="0"/>
        <v>-0.68</v>
      </c>
      <c r="N35" s="149">
        <v>3.64</v>
      </c>
      <c r="O35" s="149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1"/>
        <v>3.75</v>
      </c>
      <c r="L36" s="30">
        <f t="shared" si="0"/>
        <v>-0.38</v>
      </c>
      <c r="M36" s="5"/>
      <c r="N36" s="149">
        <v>4.13</v>
      </c>
      <c r="O36" s="149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1"/>
        <v>3.78</v>
      </c>
      <c r="L37" s="30">
        <f t="shared" si="0"/>
        <v>-0.52</v>
      </c>
      <c r="M37" s="5"/>
      <c r="N37" s="149">
        <v>4.3</v>
      </c>
      <c r="O37" s="149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1"/>
        <v>-0.75</v>
      </c>
      <c r="L38" s="30">
        <f t="shared" si="0"/>
        <v>1.5499999999999998</v>
      </c>
      <c r="M38" s="5"/>
      <c r="N38" s="149"/>
      <c r="O38" s="149">
        <v>2.2999999999999998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1"/>
        <v>2.66</v>
      </c>
      <c r="L39" s="30">
        <f t="shared" si="0"/>
        <v>-0.52</v>
      </c>
      <c r="M39" s="5"/>
      <c r="N39" s="149">
        <v>3.18</v>
      </c>
      <c r="O39" s="149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1"/>
        <v>-0.6</v>
      </c>
      <c r="L40" s="30">
        <f t="shared" si="0"/>
        <v>2.5099999999999998</v>
      </c>
      <c r="M40" s="5"/>
      <c r="N40" s="149"/>
      <c r="O40" s="149">
        <v>3.11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1"/>
        <v>0.44999999999999996</v>
      </c>
      <c r="L41" s="30">
        <f t="shared" si="0"/>
        <v>-0.25</v>
      </c>
      <c r="M41" s="5"/>
      <c r="N41" s="149">
        <v>0.7</v>
      </c>
      <c r="O41" s="149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1"/>
        <v>-0.93</v>
      </c>
      <c r="L43" s="30">
        <f t="shared" si="0"/>
        <v>3.9199999999999995</v>
      </c>
      <c r="M43" s="5"/>
      <c r="N43" s="149"/>
      <c r="O43" s="149">
        <v>4.8499999999999996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1"/>
        <v>-0.34</v>
      </c>
      <c r="L44" s="30">
        <f t="shared" si="0"/>
        <v>18.89</v>
      </c>
      <c r="M44" s="5"/>
      <c r="N44" s="149"/>
      <c r="O44" s="149">
        <v>19.23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1"/>
        <v>-0.67</v>
      </c>
      <c r="L45" s="30">
        <f t="shared" si="0"/>
        <v>3.1</v>
      </c>
      <c r="M45" s="5"/>
      <c r="N45" s="149"/>
      <c r="O45" s="149">
        <v>3.77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2.4300000000000002</v>
      </c>
      <c r="L46" s="30">
        <f t="shared" si="0"/>
        <v>-1</v>
      </c>
      <c r="M46" s="5"/>
      <c r="N46" s="149">
        <v>3.43</v>
      </c>
      <c r="O46" s="149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1"/>
        <v>2.0300000000000002</v>
      </c>
      <c r="L47" s="30">
        <f t="shared" si="0"/>
        <v>-0.24</v>
      </c>
      <c r="M47" s="5"/>
      <c r="N47" s="149">
        <v>2.27</v>
      </c>
      <c r="O47" s="149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1"/>
        <v>-0.5</v>
      </c>
      <c r="L48" s="30">
        <f t="shared" si="0"/>
        <v>1.28</v>
      </c>
      <c r="M48" s="5"/>
      <c r="N48" s="149"/>
      <c r="O48" s="149">
        <v>1.78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0.7400000000000001</v>
      </c>
      <c r="L49" s="30">
        <f>O49-I49</f>
        <v>-0.85</v>
      </c>
      <c r="M49" s="5"/>
      <c r="N49" s="149">
        <v>1.59</v>
      </c>
      <c r="O49" s="149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2.11</v>
      </c>
      <c r="L50" s="30">
        <f>O50-I50</f>
        <v>-0.60000000000000009</v>
      </c>
      <c r="M50" s="5"/>
      <c r="N50" s="149">
        <v>2.71</v>
      </c>
      <c r="O50" s="149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3.7800000000000002</v>
      </c>
      <c r="L51" s="30">
        <f>O51-I51</f>
        <v>-0.95</v>
      </c>
      <c r="M51" s="5"/>
      <c r="N51" s="149">
        <v>4.7300000000000004</v>
      </c>
      <c r="O51" s="149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5.61</v>
      </c>
      <c r="M52" s="5"/>
      <c r="N52" s="149"/>
      <c r="O52" s="149">
        <v>6.36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2.88</v>
      </c>
      <c r="L53" s="30">
        <f>O53-I53</f>
        <v>-0.7</v>
      </c>
      <c r="M53" s="5"/>
      <c r="N53" s="149">
        <v>3.58</v>
      </c>
      <c r="O53" s="151"/>
    </row>
  </sheetData>
  <mergeCells count="9">
    <mergeCell ref="N16:O16"/>
    <mergeCell ref="N3:O3"/>
    <mergeCell ref="K10:L10"/>
    <mergeCell ref="N10:O10"/>
    <mergeCell ref="K12:L12"/>
    <mergeCell ref="N12:O12"/>
    <mergeCell ref="N7:O7"/>
    <mergeCell ref="N8:O8"/>
    <mergeCell ref="N6:O6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O53"/>
  <sheetViews>
    <sheetView topLeftCell="A10" workbookViewId="0">
      <selection activeCell="B26" sqref="B26:B27"/>
    </sheetView>
  </sheetViews>
  <sheetFormatPr baseColWidth="10" defaultColWidth="9.1796875" defaultRowHeight="12.5" x14ac:dyDescent="0.25"/>
  <cols>
    <col min="1" max="1" width="5" customWidth="1"/>
    <col min="2" max="2" width="22.453125" customWidth="1"/>
    <col min="3" max="12" width="11.453125" customWidth="1"/>
    <col min="13" max="13" width="2.816406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176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1.52</v>
      </c>
      <c r="L5" s="30">
        <f>O5-I5</f>
        <v>-0.45</v>
      </c>
      <c r="M5" s="5"/>
      <c r="N5" s="152">
        <v>1.97</v>
      </c>
      <c r="O5" s="43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 t="e">
        <f t="shared" si="0"/>
        <v>#VALUE!</v>
      </c>
      <c r="L6" s="30">
        <f t="shared" ref="L6:L48" si="1">O6-I6</f>
        <v>-0.33</v>
      </c>
      <c r="M6" s="5"/>
      <c r="N6" s="247" t="s">
        <v>158</v>
      </c>
      <c r="O6" s="248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 t="e">
        <f t="shared" si="0"/>
        <v>#VALUE!</v>
      </c>
      <c r="L7" s="30">
        <f t="shared" si="1"/>
        <v>-0.5</v>
      </c>
      <c r="M7" s="5"/>
      <c r="N7" s="247" t="s">
        <v>158</v>
      </c>
      <c r="O7" s="248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5"/>
      <c r="N8" s="247" t="s">
        <v>158</v>
      </c>
      <c r="O8" s="248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5.33</v>
      </c>
      <c r="L9" s="30">
        <f t="shared" si="1"/>
        <v>-0.84</v>
      </c>
      <c r="M9" s="5"/>
      <c r="N9" s="152">
        <v>6.17</v>
      </c>
      <c r="O9" s="43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0">
        <f t="shared" si="0"/>
        <v>1.6</v>
      </c>
      <c r="L10" s="30">
        <f>O10-I10</f>
        <v>-0.5</v>
      </c>
      <c r="M10" s="5"/>
      <c r="N10" s="152">
        <v>2.1</v>
      </c>
      <c r="O10" s="150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3.06</v>
      </c>
      <c r="M11" s="5"/>
      <c r="N11" s="149"/>
      <c r="O11" s="152">
        <v>3.56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2.0100000000000002</v>
      </c>
      <c r="L13" s="30">
        <f t="shared" si="1"/>
        <v>-0.73</v>
      </c>
      <c r="M13" s="5"/>
      <c r="N13" s="152">
        <v>2.74</v>
      </c>
      <c r="O13" s="149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2"/>
        <v>#VALUE!</v>
      </c>
      <c r="L14" s="30">
        <f t="shared" si="1"/>
        <v>-0.8</v>
      </c>
      <c r="M14" s="5"/>
      <c r="N14" s="249" t="s">
        <v>158</v>
      </c>
      <c r="O14" s="250"/>
    </row>
    <row r="15" spans="1:15" ht="13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3.02</v>
      </c>
      <c r="L15" s="30">
        <f t="shared" si="1"/>
        <v>-0.38</v>
      </c>
      <c r="M15" s="5"/>
      <c r="N15" s="152">
        <v>3.4</v>
      </c>
      <c r="O15" s="14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e">
        <f t="shared" si="2"/>
        <v>#VALUE!</v>
      </c>
      <c r="L16" s="30">
        <f t="shared" si="1"/>
        <v>-0.84</v>
      </c>
      <c r="M16" s="5"/>
      <c r="N16" s="249" t="s">
        <v>160</v>
      </c>
      <c r="O16" s="250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e">
        <f t="shared" si="2"/>
        <v>#VALUE!</v>
      </c>
      <c r="L17" s="30">
        <f t="shared" si="1"/>
        <v>-1.18</v>
      </c>
      <c r="M17" s="5"/>
      <c r="N17" s="249" t="s">
        <v>158</v>
      </c>
      <c r="O17" s="250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 t="e">
        <f t="shared" si="2"/>
        <v>#VALUE!</v>
      </c>
      <c r="L18" s="30">
        <f t="shared" si="1"/>
        <v>-0.8</v>
      </c>
      <c r="M18" s="5"/>
      <c r="N18" s="249" t="s">
        <v>158</v>
      </c>
      <c r="O18" s="250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 t="e">
        <f t="shared" si="2"/>
        <v>#VALUE!</v>
      </c>
      <c r="L19" s="30">
        <f t="shared" si="1"/>
        <v>-1</v>
      </c>
      <c r="M19" s="5"/>
      <c r="N19" s="249" t="s">
        <v>158</v>
      </c>
      <c r="O19" s="250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-4.0000000000000036E-2</v>
      </c>
      <c r="L20" s="30">
        <f t="shared" si="1"/>
        <v>-0.78</v>
      </c>
      <c r="M20" s="5"/>
      <c r="N20" s="152">
        <v>0.74</v>
      </c>
      <c r="O20" s="149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 t="e">
        <f t="shared" si="2"/>
        <v>#VALUE!</v>
      </c>
      <c r="L21" s="30">
        <f t="shared" si="1"/>
        <v>-0.8</v>
      </c>
      <c r="M21" s="5"/>
      <c r="N21" s="249" t="s">
        <v>158</v>
      </c>
      <c r="O21" s="250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 t="e">
        <f t="shared" si="2"/>
        <v>#VALUE!</v>
      </c>
      <c r="L22" s="30">
        <f t="shared" si="1"/>
        <v>-0.8</v>
      </c>
      <c r="M22" s="5"/>
      <c r="N22" s="249" t="s">
        <v>158</v>
      </c>
      <c r="O22" s="250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e">
        <f t="shared" si="2"/>
        <v>#VALUE!</v>
      </c>
      <c r="L23" s="30">
        <f t="shared" si="1"/>
        <v>-0.9</v>
      </c>
      <c r="M23" s="5"/>
      <c r="N23" s="249" t="s">
        <v>158</v>
      </c>
      <c r="O23" s="250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0.43000000000000016</v>
      </c>
      <c r="L24" s="30">
        <f t="shared" si="1"/>
        <v>-1.1499999999999999</v>
      </c>
      <c r="M24" s="5"/>
      <c r="N24" s="152">
        <v>1.58</v>
      </c>
      <c r="O24" s="152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2.1</v>
      </c>
      <c r="L25" s="30">
        <f t="shared" si="1"/>
        <v>0</v>
      </c>
      <c r="M25" s="3"/>
      <c r="N25" s="152">
        <v>2.1</v>
      </c>
      <c r="O25" s="152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1.57</v>
      </c>
      <c r="N26" s="152"/>
      <c r="O26" s="153">
        <v>2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2.73</v>
      </c>
      <c r="L27" s="30">
        <f t="shared" si="1"/>
        <v>-1.1299999999999999</v>
      </c>
      <c r="M27" s="3"/>
      <c r="N27" s="152">
        <v>3.86</v>
      </c>
      <c r="O27" s="152"/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 t="e">
        <f t="shared" si="2"/>
        <v>#VALUE!</v>
      </c>
      <c r="L28" s="30">
        <f t="shared" si="1"/>
        <v>-0.28000000000000003</v>
      </c>
      <c r="N28" s="249" t="s">
        <v>158</v>
      </c>
      <c r="O28" s="250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e">
        <f t="shared" si="2"/>
        <v>#VALUE!</v>
      </c>
      <c r="L29" s="30">
        <f t="shared" si="1"/>
        <v>-0.55000000000000004</v>
      </c>
      <c r="M29" s="3"/>
      <c r="N29" s="249" t="s">
        <v>158</v>
      </c>
      <c r="O29" s="250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e">
        <f t="shared" si="2"/>
        <v>#VALUE!</v>
      </c>
      <c r="L30" s="30">
        <f t="shared" si="1"/>
        <v>-0.6</v>
      </c>
      <c r="N30" s="249" t="s">
        <v>158</v>
      </c>
      <c r="O30" s="250"/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 t="e">
        <f>#REF!-I31</f>
        <v>#REF!</v>
      </c>
      <c r="L31" s="30" t="e">
        <f>N31-I31</f>
        <v>#VALUE!</v>
      </c>
      <c r="M31" s="3"/>
      <c r="N31" s="249" t="s">
        <v>158</v>
      </c>
      <c r="O31" s="250"/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 t="shared" si="2"/>
        <v>4.5199999999999996</v>
      </c>
      <c r="L32" s="30">
        <f t="shared" si="1"/>
        <v>-0.45</v>
      </c>
      <c r="N32" s="152">
        <v>4.97</v>
      </c>
      <c r="O32" s="149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 t="shared" si="2"/>
        <v>3</v>
      </c>
      <c r="L33" s="30">
        <f>O33-I33</f>
        <v>-0.45</v>
      </c>
      <c r="M33" s="3"/>
      <c r="N33" s="152">
        <v>3.45</v>
      </c>
      <c r="O33" s="149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e">
        <f>#REF!-I34</f>
        <v>#REF!</v>
      </c>
      <c r="L34" s="30" t="e">
        <f>N34-I34</f>
        <v>#VALUE!</v>
      </c>
      <c r="M34" s="3"/>
      <c r="N34" s="249" t="s">
        <v>158</v>
      </c>
      <c r="O34" s="250"/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2.2199999999999998</v>
      </c>
      <c r="L35" s="30">
        <f t="shared" si="1"/>
        <v>-0.68</v>
      </c>
      <c r="N35" s="152">
        <v>2.9</v>
      </c>
      <c r="O35" s="152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3.6500000000000004</v>
      </c>
      <c r="L36" s="30">
        <f t="shared" si="1"/>
        <v>-0.38</v>
      </c>
      <c r="M36" s="5"/>
      <c r="N36" s="152">
        <v>4.03</v>
      </c>
      <c r="O36" s="152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3.8299999999999996</v>
      </c>
      <c r="L37" s="30">
        <f t="shared" si="1"/>
        <v>-0.52</v>
      </c>
      <c r="M37" s="5"/>
      <c r="N37" s="152">
        <v>4.3499999999999996</v>
      </c>
      <c r="O37" s="152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1.1200000000000001</v>
      </c>
      <c r="M38" s="5"/>
      <c r="N38" s="152"/>
      <c r="O38" s="152">
        <v>1.87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2.57</v>
      </c>
      <c r="L39" s="30">
        <f t="shared" si="1"/>
        <v>-0.52</v>
      </c>
      <c r="M39" s="5"/>
      <c r="N39" s="152">
        <v>3.09</v>
      </c>
      <c r="O39" s="152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8.9999999999999969E-2</v>
      </c>
      <c r="M40" s="5"/>
      <c r="N40" s="152"/>
      <c r="O40" s="152">
        <v>0.69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0.28000000000000003</v>
      </c>
      <c r="L41" s="30">
        <f t="shared" si="1"/>
        <v>-0.25</v>
      </c>
      <c r="M41" s="5"/>
      <c r="N41" s="152">
        <v>0.53</v>
      </c>
      <c r="O41" s="152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 t="e">
        <f>#REF!-I43</f>
        <v>#REF!</v>
      </c>
      <c r="L43" s="30" t="e">
        <f>N43-I43</f>
        <v>#VALUE!</v>
      </c>
      <c r="M43" s="5"/>
      <c r="N43" s="249" t="s">
        <v>158</v>
      </c>
      <c r="O43" s="250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 t="e">
        <f>#REF!-I44</f>
        <v>#REF!</v>
      </c>
      <c r="L44" s="30" t="e">
        <f>N44-I44</f>
        <v>#VALUE!</v>
      </c>
      <c r="M44" s="5"/>
      <c r="N44" s="249" t="s">
        <v>158</v>
      </c>
      <c r="O44" s="250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1.6800000000000002</v>
      </c>
      <c r="M45" s="5"/>
      <c r="N45" s="152"/>
      <c r="O45" s="152">
        <v>2.35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2.0299999999999998</v>
      </c>
      <c r="L46" s="30">
        <f t="shared" si="1"/>
        <v>-1</v>
      </c>
      <c r="M46" s="5"/>
      <c r="N46" s="152">
        <v>3.03</v>
      </c>
      <c r="O46" s="152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0.48</v>
      </c>
      <c r="L47" s="30">
        <f t="shared" si="1"/>
        <v>-0.24</v>
      </c>
      <c r="M47" s="5"/>
      <c r="N47" s="152">
        <v>0.72</v>
      </c>
      <c r="O47" s="152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1.08</v>
      </c>
      <c r="L48" s="30">
        <f t="shared" si="1"/>
        <v>-0.5</v>
      </c>
      <c r="M48" s="5"/>
      <c r="N48" s="152">
        <v>1.58</v>
      </c>
      <c r="O48" s="152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2.4699999999999998</v>
      </c>
      <c r="M49" s="5"/>
      <c r="N49" s="152"/>
      <c r="O49" s="152">
        <v>3.32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249" t="s">
        <v>158</v>
      </c>
      <c r="O50" s="250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 t="e">
        <f>N51-I51</f>
        <v>#VALUE!</v>
      </c>
      <c r="L51" s="30">
        <f>O51-I51</f>
        <v>-0.95</v>
      </c>
      <c r="M51" s="5"/>
      <c r="N51" s="249" t="s">
        <v>158</v>
      </c>
      <c r="O51" s="250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 t="e">
        <f>#REF!-I52</f>
        <v>#REF!</v>
      </c>
      <c r="L52" s="30" t="e">
        <f>N52-I52</f>
        <v>#VALUE!</v>
      </c>
      <c r="M52" s="5"/>
      <c r="N52" s="249" t="s">
        <v>158</v>
      </c>
      <c r="O52" s="250"/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 t="e">
        <f>N53-I53</f>
        <v>#VALUE!</v>
      </c>
      <c r="L53" s="30">
        <f>O53-I53</f>
        <v>-0.7</v>
      </c>
      <c r="M53" s="5"/>
      <c r="N53" s="249" t="s">
        <v>158</v>
      </c>
      <c r="O53" s="250"/>
    </row>
  </sheetData>
  <mergeCells count="25">
    <mergeCell ref="K12:L12"/>
    <mergeCell ref="N12:O12"/>
    <mergeCell ref="N21:O21"/>
    <mergeCell ref="N3:O3"/>
    <mergeCell ref="N6:O6"/>
    <mergeCell ref="N7:O7"/>
    <mergeCell ref="N8:O8"/>
    <mergeCell ref="N16:O16"/>
    <mergeCell ref="N14:O14"/>
    <mergeCell ref="N17:O17"/>
    <mergeCell ref="N18:O18"/>
    <mergeCell ref="N19:O19"/>
    <mergeCell ref="N22:O22"/>
    <mergeCell ref="N23:O23"/>
    <mergeCell ref="N28:O28"/>
    <mergeCell ref="N29:O29"/>
    <mergeCell ref="N51:O51"/>
    <mergeCell ref="N53:O53"/>
    <mergeCell ref="N30:O30"/>
    <mergeCell ref="N31:O31"/>
    <mergeCell ref="N34:O34"/>
    <mergeCell ref="N43:O43"/>
    <mergeCell ref="N44:O44"/>
    <mergeCell ref="N50:O50"/>
    <mergeCell ref="N52:O52"/>
  </mergeCells>
  <pageMargins left="0.7" right="0.7" top="0.75" bottom="0.75" header="0.3" footer="0.3"/>
  <ignoredErrors>
    <ignoredError sqref="K5" evalError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O53"/>
  <sheetViews>
    <sheetView workbookViewId="0"/>
  </sheetViews>
  <sheetFormatPr baseColWidth="10" defaultColWidth="9.1796875" defaultRowHeight="12.5" x14ac:dyDescent="0.25"/>
  <cols>
    <col min="1" max="1" width="4.453125" customWidth="1"/>
    <col min="2" max="2" width="21.453125" customWidth="1"/>
    <col min="3" max="12" width="11.453125" customWidth="1"/>
    <col min="13" max="13" width="3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2.1999999999999997</v>
      </c>
      <c r="L5" s="30">
        <f>O5-I5</f>
        <v>-0.45</v>
      </c>
      <c r="M5" s="5"/>
      <c r="N5" s="152">
        <v>2.65</v>
      </c>
      <c r="O5" s="152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3.11</v>
      </c>
      <c r="L6" s="30">
        <f t="shared" ref="L6:L48" si="1">O6-I6</f>
        <v>-0.33</v>
      </c>
      <c r="M6" s="5"/>
      <c r="N6" s="152">
        <v>3.44</v>
      </c>
      <c r="O6" s="152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1.22</v>
      </c>
      <c r="L7" s="30">
        <f t="shared" si="1"/>
        <v>-0.5</v>
      </c>
      <c r="M7" s="5"/>
      <c r="N7" s="152">
        <v>1.72</v>
      </c>
      <c r="O7" s="152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1.58</v>
      </c>
      <c r="L8" s="30">
        <f t="shared" si="1"/>
        <v>-0.6</v>
      </c>
      <c r="M8" s="5"/>
      <c r="N8" s="152">
        <v>2.1800000000000002</v>
      </c>
      <c r="O8" s="152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5.6000000000000005</v>
      </c>
      <c r="L9" s="30">
        <f t="shared" si="1"/>
        <v>-0.84</v>
      </c>
      <c r="M9" s="5"/>
      <c r="N9" s="152">
        <v>6.44</v>
      </c>
      <c r="O9" s="152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-0.5</v>
      </c>
      <c r="L10" s="30">
        <f>O10-I10</f>
        <v>2.62</v>
      </c>
      <c r="M10" s="5"/>
      <c r="N10" s="152"/>
      <c r="O10" s="152">
        <v>3.12</v>
      </c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1.94</v>
      </c>
      <c r="L11" s="30">
        <f t="shared" si="1"/>
        <v>-0.5</v>
      </c>
      <c r="M11" s="5"/>
      <c r="N11" s="152">
        <v>2.44</v>
      </c>
      <c r="O11" s="152"/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2.8</v>
      </c>
      <c r="L13" s="30">
        <f t="shared" si="1"/>
        <v>-0.73</v>
      </c>
      <c r="M13" s="5"/>
      <c r="N13" s="152">
        <v>3.53</v>
      </c>
      <c r="O13" s="43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4.08</v>
      </c>
      <c r="L14" s="30">
        <f t="shared" si="1"/>
        <v>-0.8</v>
      </c>
      <c r="M14" s="5"/>
      <c r="N14" s="152">
        <v>4.88</v>
      </c>
      <c r="O14" s="43"/>
    </row>
    <row r="15" spans="1:15" ht="13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 t="e">
        <f t="shared" si="2"/>
        <v>#VALUE!</v>
      </c>
      <c r="L15" s="30">
        <f t="shared" si="1"/>
        <v>-0.38</v>
      </c>
      <c r="M15" s="5"/>
      <c r="N15" s="247" t="s">
        <v>158</v>
      </c>
      <c r="O15" s="248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e">
        <f t="shared" si="2"/>
        <v>#VALUE!</v>
      </c>
      <c r="L16" s="30">
        <f t="shared" si="1"/>
        <v>-0.84</v>
      </c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2.0000000000000018E-2</v>
      </c>
      <c r="L17" s="30">
        <f t="shared" si="1"/>
        <v>-1.18</v>
      </c>
      <c r="M17" s="5"/>
      <c r="N17" s="152">
        <v>1.2</v>
      </c>
      <c r="O17" s="152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3.24</v>
      </c>
      <c r="L18" s="30">
        <f t="shared" si="1"/>
        <v>-0.8</v>
      </c>
      <c r="M18" s="5"/>
      <c r="N18" s="152">
        <v>4.04</v>
      </c>
      <c r="O18" s="152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0.97</v>
      </c>
      <c r="L19" s="30">
        <f t="shared" si="1"/>
        <v>-1</v>
      </c>
      <c r="M19" s="5"/>
      <c r="N19" s="152">
        <v>1.97</v>
      </c>
      <c r="O19" s="152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0.77</v>
      </c>
      <c r="L20" s="30">
        <f t="shared" si="1"/>
        <v>-0.78</v>
      </c>
      <c r="M20" s="5"/>
      <c r="N20" s="152">
        <v>1.55</v>
      </c>
      <c r="O20" s="152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2.4699999999999998</v>
      </c>
      <c r="L21" s="30">
        <f t="shared" si="1"/>
        <v>-0.8</v>
      </c>
      <c r="M21" s="5"/>
      <c r="N21" s="152">
        <v>3.27</v>
      </c>
      <c r="O21" s="152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0.89999999999999991</v>
      </c>
      <c r="L22" s="30">
        <f t="shared" si="1"/>
        <v>-0.8</v>
      </c>
      <c r="M22" s="5"/>
      <c r="N22" s="152">
        <v>1.7</v>
      </c>
      <c r="O22" s="152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2.7800000000000002</v>
      </c>
      <c r="L23" s="30">
        <f t="shared" si="1"/>
        <v>-0.9</v>
      </c>
      <c r="M23" s="5"/>
      <c r="N23" s="152">
        <v>3.68</v>
      </c>
      <c r="O23" s="152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0.83000000000000007</v>
      </c>
      <c r="L24" s="30">
        <f t="shared" si="1"/>
        <v>-1.1499999999999999</v>
      </c>
      <c r="M24" s="5"/>
      <c r="N24" s="152">
        <v>1.98</v>
      </c>
      <c r="O24" s="152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3</v>
      </c>
      <c r="L25" s="30">
        <f t="shared" si="1"/>
        <v>0</v>
      </c>
      <c r="M25" s="3"/>
      <c r="N25" s="152">
        <v>3</v>
      </c>
      <c r="O25" s="152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2.0699999999999998</v>
      </c>
      <c r="N26" s="156"/>
      <c r="O26" s="152">
        <v>2.5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1.0700000000000003</v>
      </c>
      <c r="L27" s="30">
        <f t="shared" si="1"/>
        <v>-1.1299999999999999</v>
      </c>
      <c r="M27" s="3"/>
      <c r="N27" s="152">
        <v>2.2000000000000002</v>
      </c>
      <c r="O27" s="152"/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1.1199999999999999</v>
      </c>
      <c r="L28" s="30">
        <f t="shared" si="1"/>
        <v>-0.28000000000000003</v>
      </c>
      <c r="N28" s="152">
        <v>1.4</v>
      </c>
      <c r="O28" s="152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e">
        <f>#REF!-I29</f>
        <v>#REF!</v>
      </c>
      <c r="L29" s="30" t="e">
        <f>N29-I29</f>
        <v>#VALUE!</v>
      </c>
      <c r="M29" s="3"/>
      <c r="N29" s="247" t="s">
        <v>158</v>
      </c>
      <c r="O29" s="248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3.02</v>
      </c>
      <c r="L30" s="30">
        <f t="shared" si="1"/>
        <v>-0.6</v>
      </c>
      <c r="N30" s="152">
        <v>3.62</v>
      </c>
      <c r="O30" s="152"/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8.92</v>
      </c>
      <c r="M31" s="3"/>
      <c r="N31" s="152"/>
      <c r="O31" s="152">
        <v>9.77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e">
        <f>#REF!-I32</f>
        <v>#REF!</v>
      </c>
      <c r="L32" s="30" t="e">
        <f>N32-I32</f>
        <v>#VALUE!</v>
      </c>
      <c r="N32" s="247" t="s">
        <v>158</v>
      </c>
      <c r="O32" s="248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e">
        <f>#REF!-I33</f>
        <v>#REF!</v>
      </c>
      <c r="L33" s="30" t="e">
        <f>N33-I33</f>
        <v>#VALUE!</v>
      </c>
      <c r="M33" s="3"/>
      <c r="N33" s="247" t="s">
        <v>158</v>
      </c>
      <c r="O33" s="248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2.1999999999999997</v>
      </c>
      <c r="L34" s="30">
        <f t="shared" si="1"/>
        <v>-0.2</v>
      </c>
      <c r="M34" s="3"/>
      <c r="N34" s="152">
        <v>2.4</v>
      </c>
      <c r="O34" s="152"/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 t="e">
        <f t="shared" si="2"/>
        <v>#VALUE!</v>
      </c>
      <c r="L35" s="30">
        <f t="shared" si="1"/>
        <v>-0.68</v>
      </c>
      <c r="N35" s="247" t="s">
        <v>158</v>
      </c>
      <c r="O35" s="248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4.17</v>
      </c>
      <c r="L36" s="30">
        <f t="shared" si="1"/>
        <v>-0.38</v>
      </c>
      <c r="M36" s="5"/>
      <c r="N36" s="152">
        <v>4.55</v>
      </c>
      <c r="O36" s="152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5.07</v>
      </c>
      <c r="L37" s="30">
        <f t="shared" si="1"/>
        <v>-0.52</v>
      </c>
      <c r="M37" s="5"/>
      <c r="N37" s="152">
        <v>5.59</v>
      </c>
      <c r="O37" s="152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0.85000000000000009</v>
      </c>
      <c r="L38" s="30">
        <f t="shared" si="1"/>
        <v>-0.75</v>
      </c>
      <c r="M38" s="5"/>
      <c r="N38" s="152">
        <v>1.6</v>
      </c>
      <c r="O38" s="152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4.0199999999999996</v>
      </c>
      <c r="L39" s="30">
        <f t="shared" si="1"/>
        <v>-0.52</v>
      </c>
      <c r="M39" s="5"/>
      <c r="N39" s="152">
        <v>4.54</v>
      </c>
      <c r="O39" s="152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3.44</v>
      </c>
      <c r="L40" s="30">
        <f t="shared" si="1"/>
        <v>-0.6</v>
      </c>
      <c r="M40" s="5"/>
      <c r="N40" s="152">
        <v>4.04</v>
      </c>
      <c r="O40" s="152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0.66</v>
      </c>
      <c r="L41" s="30">
        <f t="shared" si="1"/>
        <v>-0.25</v>
      </c>
      <c r="M41" s="5"/>
      <c r="N41" s="152">
        <v>0.91</v>
      </c>
      <c r="O41" s="152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3.6</v>
      </c>
      <c r="M43" s="5"/>
      <c r="N43" s="152"/>
      <c r="O43" s="152">
        <v>4.53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2.62</v>
      </c>
      <c r="L44" s="30">
        <f t="shared" si="1"/>
        <v>-0.34</v>
      </c>
      <c r="M44" s="5"/>
      <c r="N44" s="152">
        <v>2.96</v>
      </c>
      <c r="O44" s="152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1.4300000000000002</v>
      </c>
      <c r="L45" s="30">
        <f t="shared" si="1"/>
        <v>-0.67</v>
      </c>
      <c r="M45" s="5"/>
      <c r="N45" s="152">
        <v>2.1</v>
      </c>
      <c r="O45" s="152"/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2.2999999999999998</v>
      </c>
      <c r="L46" s="30">
        <f t="shared" si="1"/>
        <v>-1</v>
      </c>
      <c r="M46" s="5"/>
      <c r="N46" s="152">
        <v>3.3</v>
      </c>
      <c r="O46" s="152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1.46</v>
      </c>
      <c r="L47" s="30">
        <f t="shared" si="1"/>
        <v>-0.24</v>
      </c>
      <c r="M47" s="5"/>
      <c r="N47" s="152">
        <v>1.7</v>
      </c>
      <c r="O47" s="152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0.7</v>
      </c>
      <c r="L48" s="30">
        <f t="shared" si="1"/>
        <v>-0.5</v>
      </c>
      <c r="M48" s="5"/>
      <c r="N48" s="152">
        <v>1.2</v>
      </c>
      <c r="O48" s="152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-4.9999999999999933E-2</v>
      </c>
      <c r="L49" s="30">
        <f>O49-I49</f>
        <v>-0.85</v>
      </c>
      <c r="M49" s="5"/>
      <c r="N49" s="152">
        <v>0.8</v>
      </c>
      <c r="O49" s="152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2.46</v>
      </c>
      <c r="L50" s="30">
        <f>O50-I50</f>
        <v>-0.60000000000000009</v>
      </c>
      <c r="M50" s="5"/>
      <c r="N50" s="152">
        <v>3.06</v>
      </c>
      <c r="O50" s="152"/>
    </row>
    <row r="51" spans="1:15" ht="14.5" thickBot="1" x14ac:dyDescent="0.35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6.55</v>
      </c>
      <c r="M51" s="5"/>
      <c r="N51" s="156"/>
      <c r="O51" s="152">
        <v>7.5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5.35</v>
      </c>
      <c r="M52" s="5"/>
      <c r="N52" s="152"/>
      <c r="O52" s="27">
        <v>6.1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3.0300000000000002</v>
      </c>
      <c r="L53" s="30">
        <f>O53-I53</f>
        <v>-0.7</v>
      </c>
      <c r="M53" s="5"/>
      <c r="N53" s="152">
        <v>3.73</v>
      </c>
      <c r="O53" s="153"/>
    </row>
  </sheetData>
  <mergeCells count="9">
    <mergeCell ref="N33:O33"/>
    <mergeCell ref="N35:O35"/>
    <mergeCell ref="N3:O3"/>
    <mergeCell ref="K12:L12"/>
    <mergeCell ref="N12:O12"/>
    <mergeCell ref="N15:O15"/>
    <mergeCell ref="N16:O16"/>
    <mergeCell ref="N29:O29"/>
    <mergeCell ref="N32:O3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O53"/>
  <sheetViews>
    <sheetView workbookViewId="0"/>
  </sheetViews>
  <sheetFormatPr baseColWidth="10" defaultColWidth="9.1796875" defaultRowHeight="12.5" x14ac:dyDescent="0.25"/>
  <cols>
    <col min="1" max="1" width="11.453125" customWidth="1"/>
    <col min="2" max="2" width="21.81640625" customWidth="1"/>
    <col min="3" max="12" width="11.453125" customWidth="1"/>
    <col min="13" max="13" width="3.179687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2.4499999999999997</v>
      </c>
      <c r="L5" s="30">
        <f>O5-I5</f>
        <v>-0.45</v>
      </c>
      <c r="M5" s="5"/>
      <c r="N5" s="152">
        <v>2.9</v>
      </c>
      <c r="O5" s="152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2.7399999999999998</v>
      </c>
      <c r="L6" s="30">
        <f t="shared" ref="L6:L48" si="1">O6-I6</f>
        <v>-0.33</v>
      </c>
      <c r="M6" s="5"/>
      <c r="N6" s="152">
        <v>3.07</v>
      </c>
      <c r="O6" s="152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1.73</v>
      </c>
      <c r="L7" s="30">
        <f t="shared" si="1"/>
        <v>-0.5</v>
      </c>
      <c r="M7" s="5"/>
      <c r="N7" s="152">
        <v>2.23</v>
      </c>
      <c r="O7" s="152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2.0299999999999998</v>
      </c>
      <c r="L8" s="30">
        <f t="shared" si="1"/>
        <v>-0.6</v>
      </c>
      <c r="M8" s="5"/>
      <c r="N8" s="152">
        <v>2.63</v>
      </c>
      <c r="O8" s="152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6.38</v>
      </c>
      <c r="L9" s="30">
        <f t="shared" si="1"/>
        <v>-0.84</v>
      </c>
      <c r="M9" s="5"/>
      <c r="N9" s="152">
        <v>7.22</v>
      </c>
      <c r="O9" s="152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2.2999999999999998</v>
      </c>
      <c r="L10" s="30">
        <f t="shared" si="1"/>
        <v>-0.5</v>
      </c>
      <c r="M10" s="5"/>
      <c r="N10" s="152">
        <v>2.8</v>
      </c>
      <c r="O10" s="152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3.84</v>
      </c>
      <c r="M11" s="5"/>
      <c r="N11" s="152"/>
      <c r="O11" s="152">
        <v>4.34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2.94</v>
      </c>
      <c r="L13" s="30">
        <f t="shared" si="1"/>
        <v>-0.73</v>
      </c>
      <c r="M13" s="5"/>
      <c r="N13" s="152">
        <v>3.67</v>
      </c>
      <c r="O13" s="43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2"/>
        <v>#VALUE!</v>
      </c>
      <c r="L14" s="30">
        <f t="shared" si="1"/>
        <v>-0.8</v>
      </c>
      <c r="M14" s="5"/>
      <c r="N14" s="247" t="s">
        <v>158</v>
      </c>
      <c r="O14" s="248"/>
    </row>
    <row r="15" spans="1:15" ht="13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 t="e">
        <f t="shared" si="2"/>
        <v>#VALUE!</v>
      </c>
      <c r="L15" s="30">
        <f t="shared" si="1"/>
        <v>-0.38</v>
      </c>
      <c r="M15" s="5"/>
      <c r="N15" s="247" t="s">
        <v>158</v>
      </c>
      <c r="O15" s="248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e">
        <f t="shared" si="2"/>
        <v>#VALUE!</v>
      </c>
      <c r="L16" s="30">
        <f t="shared" si="1"/>
        <v>-0.84</v>
      </c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0.9800000000000002</v>
      </c>
      <c r="L17" s="30">
        <f t="shared" si="1"/>
        <v>-1.18</v>
      </c>
      <c r="M17" s="5"/>
      <c r="N17" s="152">
        <v>2.16</v>
      </c>
      <c r="O17" s="152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4.08</v>
      </c>
      <c r="L18" s="30">
        <f t="shared" si="1"/>
        <v>-0.8</v>
      </c>
      <c r="M18" s="5"/>
      <c r="N18" s="152">
        <v>4.88</v>
      </c>
      <c r="O18" s="152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1.7599999999999998</v>
      </c>
      <c r="L19" s="30">
        <f t="shared" si="1"/>
        <v>-1</v>
      </c>
      <c r="M19" s="5"/>
      <c r="N19" s="152">
        <v>2.76</v>
      </c>
      <c r="O19" s="152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1.17</v>
      </c>
      <c r="L20" s="30">
        <f t="shared" si="1"/>
        <v>-0.78</v>
      </c>
      <c r="M20" s="5"/>
      <c r="N20" s="152">
        <v>1.95</v>
      </c>
      <c r="O20" s="152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3.3500000000000005</v>
      </c>
      <c r="L21" s="30">
        <f t="shared" si="1"/>
        <v>-0.8</v>
      </c>
      <c r="M21" s="5"/>
      <c r="N21" s="152">
        <v>4.1500000000000004</v>
      </c>
      <c r="O21" s="152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1.1099999999999999</v>
      </c>
      <c r="L22" s="30">
        <f t="shared" si="1"/>
        <v>-0.8</v>
      </c>
      <c r="M22" s="5"/>
      <c r="N22" s="152">
        <v>1.91</v>
      </c>
      <c r="O22" s="152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3.1999999999999997</v>
      </c>
      <c r="L23" s="30">
        <f t="shared" si="1"/>
        <v>-0.9</v>
      </c>
      <c r="M23" s="5"/>
      <c r="N23" s="152">
        <v>4.0999999999999996</v>
      </c>
      <c r="O23" s="152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1.52</v>
      </c>
      <c r="L24" s="30">
        <f t="shared" si="1"/>
        <v>-1.1499999999999999</v>
      </c>
      <c r="M24" s="5"/>
      <c r="N24" s="152">
        <v>2.67</v>
      </c>
      <c r="O24" s="152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3.82</v>
      </c>
      <c r="L25" s="30">
        <f t="shared" si="1"/>
        <v>0</v>
      </c>
      <c r="M25" s="3"/>
      <c r="N25" s="152">
        <v>3.82</v>
      </c>
      <c r="O25" s="152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2.0499999999999998</v>
      </c>
      <c r="N26" s="156"/>
      <c r="O26" s="152">
        <v>2.48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7.38</v>
      </c>
      <c r="M27" s="3"/>
      <c r="N27" s="152"/>
      <c r="O27" s="152">
        <v>8.51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1.7</v>
      </c>
      <c r="L28" s="30">
        <f t="shared" si="1"/>
        <v>-0.28000000000000003</v>
      </c>
      <c r="N28" s="152">
        <v>1.98</v>
      </c>
      <c r="O28" s="152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2.2199999999999998</v>
      </c>
      <c r="L29" s="30">
        <f>O29-I29</f>
        <v>-0.55000000000000004</v>
      </c>
      <c r="M29" s="3"/>
      <c r="N29" s="154">
        <v>2.77</v>
      </c>
      <c r="O29" s="155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2.62</v>
      </c>
      <c r="N30" s="152"/>
      <c r="O30" s="152">
        <v>3.22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9.2000000000000011</v>
      </c>
      <c r="M31" s="3"/>
      <c r="N31" s="152"/>
      <c r="O31" s="152">
        <v>10.050000000000001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7.47</v>
      </c>
      <c r="L32" s="30">
        <f>O32-I32</f>
        <v>-0.45</v>
      </c>
      <c r="N32" s="157">
        <v>7.92</v>
      </c>
      <c r="O32" s="158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9.9400000000000013</v>
      </c>
      <c r="M33" s="3"/>
      <c r="N33" s="159"/>
      <c r="O33" s="160">
        <v>10.39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3.29</v>
      </c>
      <c r="L34" s="30">
        <f t="shared" si="1"/>
        <v>-0.2</v>
      </c>
      <c r="M34" s="3"/>
      <c r="N34" s="152">
        <v>3.49</v>
      </c>
      <c r="O34" s="152"/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3.5100000000000002</v>
      </c>
      <c r="L35" s="30">
        <f t="shared" si="1"/>
        <v>-0.68</v>
      </c>
      <c r="N35" s="154">
        <v>4.1900000000000004</v>
      </c>
      <c r="O35" s="15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3.91</v>
      </c>
      <c r="L36" s="30">
        <f t="shared" si="1"/>
        <v>-0.38</v>
      </c>
      <c r="M36" s="5"/>
      <c r="N36" s="152">
        <v>4.29</v>
      </c>
      <c r="O36" s="152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3.89</v>
      </c>
      <c r="L37" s="30">
        <f t="shared" si="1"/>
        <v>-0.52</v>
      </c>
      <c r="M37" s="5"/>
      <c r="N37" s="152">
        <v>4.41</v>
      </c>
      <c r="O37" s="152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1.7599999999999998</v>
      </c>
      <c r="M38" s="5"/>
      <c r="N38" s="152"/>
      <c r="O38" s="152">
        <v>2.5099999999999998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-0.52</v>
      </c>
      <c r="L39" s="30">
        <f t="shared" si="1"/>
        <v>4.4800000000000004</v>
      </c>
      <c r="M39" s="5"/>
      <c r="N39" s="152"/>
      <c r="O39" s="152">
        <v>5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4.49</v>
      </c>
      <c r="L40" s="30">
        <f t="shared" si="1"/>
        <v>-0.6</v>
      </c>
      <c r="M40" s="5"/>
      <c r="N40" s="152">
        <v>5.09</v>
      </c>
      <c r="O40" s="152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1.1399999999999999</v>
      </c>
      <c r="L41" s="30">
        <f t="shared" si="1"/>
        <v>-0.25</v>
      </c>
      <c r="M41" s="5"/>
      <c r="N41" s="152">
        <v>1.39</v>
      </c>
      <c r="O41" s="152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3.85</v>
      </c>
      <c r="M43" s="5"/>
      <c r="N43" s="152"/>
      <c r="O43" s="152">
        <v>4.78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19.3</v>
      </c>
      <c r="M44" s="5"/>
      <c r="N44" s="152"/>
      <c r="O44" s="152">
        <v>19.64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3.02</v>
      </c>
      <c r="M45" s="5"/>
      <c r="N45" s="152"/>
      <c r="O45" s="152">
        <v>3.69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2.76</v>
      </c>
      <c r="L46" s="30">
        <f t="shared" si="1"/>
        <v>-1</v>
      </c>
      <c r="M46" s="5"/>
      <c r="N46" s="152">
        <v>3.76</v>
      </c>
      <c r="O46" s="152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2</v>
      </c>
      <c r="L47" s="30">
        <f t="shared" si="1"/>
        <v>-0.24</v>
      </c>
      <c r="M47" s="5"/>
      <c r="N47" s="152">
        <v>2.2400000000000002</v>
      </c>
      <c r="O47" s="152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1.58</v>
      </c>
      <c r="L48" s="30">
        <f t="shared" si="1"/>
        <v>-0.5</v>
      </c>
      <c r="M48" s="5"/>
      <c r="N48" s="152">
        <v>2.08</v>
      </c>
      <c r="O48" s="152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9.2799999999999994</v>
      </c>
      <c r="M49" s="5"/>
      <c r="N49" s="152"/>
      <c r="O49" s="152">
        <f>17.63-7.5</f>
        <v>10.129999999999999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251" t="s">
        <v>158</v>
      </c>
      <c r="O50" s="252"/>
    </row>
    <row r="51" spans="1:15" ht="14.5" thickBot="1" x14ac:dyDescent="0.35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4.41</v>
      </c>
      <c r="L51" s="30">
        <f>O51-I51</f>
        <v>-0.95</v>
      </c>
      <c r="M51" s="5"/>
      <c r="N51" s="156">
        <v>5.36</v>
      </c>
      <c r="O51" s="152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 t="e">
        <f>#REF!-I52</f>
        <v>#REF!</v>
      </c>
      <c r="L52" s="30" t="e">
        <f>N52-I52</f>
        <v>#VALUE!</v>
      </c>
      <c r="M52" s="5"/>
      <c r="N52" s="251" t="s">
        <v>158</v>
      </c>
      <c r="O52" s="252"/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3.09</v>
      </c>
      <c r="L53" s="30">
        <f>O53-I53</f>
        <v>-0.7</v>
      </c>
      <c r="M53" s="5"/>
      <c r="N53" s="152">
        <v>3.79</v>
      </c>
      <c r="O53" s="153"/>
    </row>
  </sheetData>
  <mergeCells count="8">
    <mergeCell ref="N14:O14"/>
    <mergeCell ref="N50:O50"/>
    <mergeCell ref="N52:O52"/>
    <mergeCell ref="N3:O3"/>
    <mergeCell ref="K12:L12"/>
    <mergeCell ref="N12:O12"/>
    <mergeCell ref="N15:O15"/>
    <mergeCell ref="N16:O16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O53"/>
  <sheetViews>
    <sheetView workbookViewId="0"/>
  </sheetViews>
  <sheetFormatPr baseColWidth="10" defaultColWidth="9.1796875" defaultRowHeight="12.5" x14ac:dyDescent="0.25"/>
  <cols>
    <col min="1" max="1" width="11.453125" customWidth="1"/>
    <col min="2" max="2" width="21.453125" customWidth="1"/>
    <col min="3" max="12" width="11.453125" customWidth="1"/>
    <col min="13" max="13" width="3.4531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179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2.82</v>
      </c>
      <c r="L5" s="30">
        <f>O5-I5</f>
        <v>-0.45</v>
      </c>
      <c r="M5" s="5"/>
      <c r="N5" s="152">
        <v>3.27</v>
      </c>
      <c r="O5" s="152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3.07</v>
      </c>
      <c r="L6" s="30">
        <f t="shared" ref="L6:L48" si="1">O6-I6</f>
        <v>-0.33</v>
      </c>
      <c r="M6" s="5"/>
      <c r="N6" s="152">
        <v>3.4</v>
      </c>
      <c r="O6" s="152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2.27</v>
      </c>
      <c r="L7" s="30">
        <f t="shared" si="1"/>
        <v>-0.5</v>
      </c>
      <c r="M7" s="5"/>
      <c r="N7" s="152">
        <v>2.77</v>
      </c>
      <c r="O7" s="152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2.71</v>
      </c>
      <c r="L8" s="30">
        <f t="shared" si="1"/>
        <v>-0.6</v>
      </c>
      <c r="M8" s="5"/>
      <c r="N8" s="152">
        <v>3.31</v>
      </c>
      <c r="O8" s="152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7.49</v>
      </c>
      <c r="L9" s="30">
        <f t="shared" si="1"/>
        <v>-0.84</v>
      </c>
      <c r="M9" s="5"/>
      <c r="N9" s="152">
        <v>8.33</v>
      </c>
      <c r="O9" s="152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2.6</v>
      </c>
      <c r="L10" s="30">
        <f t="shared" si="1"/>
        <v>-0.5</v>
      </c>
      <c r="M10" s="5"/>
      <c r="N10" s="152">
        <v>3.1</v>
      </c>
      <c r="O10" s="152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4.1399999999999997</v>
      </c>
      <c r="M11" s="5"/>
      <c r="N11" s="152"/>
      <c r="O11" s="152">
        <v>4.6399999999999997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3.04</v>
      </c>
      <c r="L13" s="30">
        <f t="shared" si="1"/>
        <v>-0.73</v>
      </c>
      <c r="M13" s="5"/>
      <c r="N13" s="152">
        <v>3.77</v>
      </c>
      <c r="O13" s="152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2"/>
        <v>#VALUE!</v>
      </c>
      <c r="L14" s="30">
        <f t="shared" si="1"/>
        <v>-0.8</v>
      </c>
      <c r="M14" s="5"/>
      <c r="N14" s="247" t="s">
        <v>158</v>
      </c>
      <c r="O14" s="248"/>
    </row>
    <row r="15" spans="1:15" ht="13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 t="e">
        <f t="shared" si="2"/>
        <v>#VALUE!</v>
      </c>
      <c r="L15" s="30">
        <f t="shared" si="1"/>
        <v>-0.38</v>
      </c>
      <c r="M15" s="5"/>
      <c r="N15" s="247" t="s">
        <v>158</v>
      </c>
      <c r="O15" s="248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e">
        <f t="shared" si="2"/>
        <v>#VALUE!</v>
      </c>
      <c r="L16" s="30">
        <f t="shared" si="1"/>
        <v>-0.84</v>
      </c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1.1399999999999999</v>
      </c>
      <c r="L17" s="30">
        <f t="shared" si="1"/>
        <v>-1.18</v>
      </c>
      <c r="M17" s="5"/>
      <c r="N17" s="152">
        <v>2.3199999999999998</v>
      </c>
      <c r="O17" s="152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4.9800000000000004</v>
      </c>
      <c r="L18" s="30">
        <f t="shared" si="1"/>
        <v>-0.8</v>
      </c>
      <c r="M18" s="5"/>
      <c r="N18" s="152">
        <v>5.78</v>
      </c>
      <c r="O18" s="152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2.97</v>
      </c>
      <c r="L19" s="30">
        <f t="shared" si="1"/>
        <v>-1</v>
      </c>
      <c r="M19" s="5"/>
      <c r="N19" s="152">
        <v>3.97</v>
      </c>
      <c r="O19" s="152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1.53</v>
      </c>
      <c r="L20" s="30">
        <f t="shared" si="1"/>
        <v>-0.78</v>
      </c>
      <c r="M20" s="5"/>
      <c r="N20" s="152">
        <v>2.31</v>
      </c>
      <c r="O20" s="152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4.45</v>
      </c>
      <c r="L21" s="30">
        <f t="shared" si="1"/>
        <v>-0.8</v>
      </c>
      <c r="M21" s="5"/>
      <c r="N21" s="152">
        <v>5.25</v>
      </c>
      <c r="O21" s="152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1.97</v>
      </c>
      <c r="L22" s="30">
        <f t="shared" si="1"/>
        <v>-0.8</v>
      </c>
      <c r="M22" s="5"/>
      <c r="N22" s="152">
        <v>2.77</v>
      </c>
      <c r="O22" s="152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1.8200000000000003</v>
      </c>
      <c r="L23" s="30">
        <f t="shared" si="1"/>
        <v>-0.9</v>
      </c>
      <c r="M23" s="5"/>
      <c r="N23" s="152">
        <v>2.72</v>
      </c>
      <c r="O23" s="152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2.97</v>
      </c>
      <c r="L24" s="30">
        <f t="shared" si="1"/>
        <v>-1.1499999999999999</v>
      </c>
      <c r="M24" s="5"/>
      <c r="N24" s="152">
        <v>4.12</v>
      </c>
      <c r="O24" s="152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4.91</v>
      </c>
      <c r="L25" s="30">
        <f t="shared" si="1"/>
        <v>0</v>
      </c>
      <c r="M25" s="3"/>
      <c r="N25" s="152">
        <v>4.91</v>
      </c>
      <c r="O25" s="152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4.57</v>
      </c>
      <c r="N26" s="156"/>
      <c r="O26" s="152">
        <v>5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3.8</v>
      </c>
      <c r="M27" s="3"/>
      <c r="N27" s="152"/>
      <c r="O27" s="152">
        <v>4.93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2.84</v>
      </c>
      <c r="L28" s="30">
        <f t="shared" si="1"/>
        <v>-0.28000000000000003</v>
      </c>
      <c r="N28" s="152">
        <v>3.12</v>
      </c>
      <c r="O28" s="152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4.09</v>
      </c>
      <c r="M29" s="3"/>
      <c r="N29" s="154"/>
      <c r="O29" s="155">
        <v>4.6399999999999997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3.9</v>
      </c>
      <c r="N30" s="152"/>
      <c r="O30" s="152">
        <v>4.5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9.7800000000000011</v>
      </c>
      <c r="M31" s="3"/>
      <c r="N31" s="152"/>
      <c r="O31" s="152">
        <v>10.63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5.56</v>
      </c>
      <c r="N32" s="157"/>
      <c r="O32" s="156">
        <v>6.01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13.040000000000001</v>
      </c>
      <c r="M33" s="3"/>
      <c r="N33" s="159"/>
      <c r="O33" s="158">
        <v>13.49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4.17</v>
      </c>
      <c r="L34" s="30">
        <f t="shared" si="1"/>
        <v>-0.2</v>
      </c>
      <c r="M34" s="3"/>
      <c r="N34" s="152">
        <v>4.37</v>
      </c>
      <c r="O34" s="152"/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4.1400000000000006</v>
      </c>
      <c r="L35" s="30">
        <f t="shared" si="1"/>
        <v>-0.68</v>
      </c>
      <c r="N35" s="154">
        <v>4.82</v>
      </c>
      <c r="O35" s="15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4.3899999999999997</v>
      </c>
      <c r="L36" s="30">
        <f t="shared" si="1"/>
        <v>-0.38</v>
      </c>
      <c r="M36" s="5"/>
      <c r="N36" s="152">
        <v>4.7699999999999996</v>
      </c>
      <c r="O36" s="152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4.07</v>
      </c>
      <c r="L37" s="30">
        <f t="shared" si="1"/>
        <v>-0.52</v>
      </c>
      <c r="M37" s="5"/>
      <c r="N37" s="152">
        <v>4.59</v>
      </c>
      <c r="O37" s="152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3.14</v>
      </c>
      <c r="M38" s="5"/>
      <c r="N38" s="152"/>
      <c r="O38" s="152">
        <v>3.89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-0.52</v>
      </c>
      <c r="L39" s="30">
        <f t="shared" si="1"/>
        <v>8.4700000000000006</v>
      </c>
      <c r="M39" s="5"/>
      <c r="N39" s="152"/>
      <c r="O39" s="152">
        <v>8.99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5.54</v>
      </c>
      <c r="L40" s="30">
        <f t="shared" si="1"/>
        <v>-0.6</v>
      </c>
      <c r="M40" s="5"/>
      <c r="N40" s="152">
        <v>6.14</v>
      </c>
      <c r="O40" s="152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2.17</v>
      </c>
      <c r="L41" s="30">
        <f t="shared" si="1"/>
        <v>-0.25</v>
      </c>
      <c r="M41" s="5"/>
      <c r="N41" s="152">
        <v>2.42</v>
      </c>
      <c r="O41" s="152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4.3900000000000006</v>
      </c>
      <c r="M43" s="5"/>
      <c r="N43" s="152"/>
      <c r="O43" s="152">
        <v>5.32</v>
      </c>
    </row>
    <row r="44" spans="1:15" ht="14.5" thickBot="1" x14ac:dyDescent="0.35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19.059999999999999</v>
      </c>
      <c r="M44" s="5"/>
      <c r="N44" s="156"/>
      <c r="O44" s="152">
        <v>19.399999999999999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4.28</v>
      </c>
      <c r="M45" s="5"/>
      <c r="N45" s="152"/>
      <c r="O45" s="152">
        <v>4.95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3.2699999999999996</v>
      </c>
      <c r="L46" s="30">
        <f t="shared" si="1"/>
        <v>-1</v>
      </c>
      <c r="M46" s="5"/>
      <c r="N46" s="152">
        <v>4.2699999999999996</v>
      </c>
      <c r="O46" s="152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3.25</v>
      </c>
      <c r="L47" s="30">
        <f t="shared" si="1"/>
        <v>-0.24</v>
      </c>
      <c r="M47" s="5"/>
      <c r="N47" s="152">
        <v>3.49</v>
      </c>
      <c r="O47" s="152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4.13</v>
      </c>
      <c r="L48" s="30">
        <f t="shared" si="1"/>
        <v>-0.5</v>
      </c>
      <c r="M48" s="5"/>
      <c r="N48" s="152">
        <v>4.63</v>
      </c>
      <c r="O48" s="152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5.2600000000000007</v>
      </c>
      <c r="L49" s="30">
        <f>O49-I49</f>
        <v>-0.85</v>
      </c>
      <c r="M49" s="5"/>
      <c r="N49" s="152">
        <v>6.11</v>
      </c>
      <c r="O49" s="152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251" t="s">
        <v>158</v>
      </c>
      <c r="O50" s="252"/>
    </row>
    <row r="51" spans="1:15" ht="14.5" thickBot="1" x14ac:dyDescent="0.35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5.0199999999999996</v>
      </c>
      <c r="L51" s="30">
        <f>O51-I51</f>
        <v>-0.95</v>
      </c>
      <c r="M51" s="5"/>
      <c r="N51" s="156">
        <v>5.97</v>
      </c>
      <c r="O51" s="152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 t="e">
        <f>#REF!-I52</f>
        <v>#REF!</v>
      </c>
      <c r="L52" s="30" t="e">
        <f>N52-I52</f>
        <v>#VALUE!</v>
      </c>
      <c r="M52" s="5"/>
      <c r="N52" s="251" t="s">
        <v>158</v>
      </c>
      <c r="O52" s="252"/>
    </row>
    <row r="53" spans="1:15" ht="14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3.76</v>
      </c>
      <c r="M53" s="5"/>
      <c r="N53" s="152"/>
      <c r="O53" s="156">
        <v>4.46</v>
      </c>
    </row>
  </sheetData>
  <mergeCells count="8">
    <mergeCell ref="N50:O50"/>
    <mergeCell ref="N52:O52"/>
    <mergeCell ref="N3:O3"/>
    <mergeCell ref="K12:L12"/>
    <mergeCell ref="N12:O12"/>
    <mergeCell ref="N14:O14"/>
    <mergeCell ref="N15:O15"/>
    <mergeCell ref="N16:O16"/>
  </mergeCells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O53"/>
  <sheetViews>
    <sheetView workbookViewId="0"/>
  </sheetViews>
  <sheetFormatPr baseColWidth="10" defaultColWidth="9.1796875" defaultRowHeight="12.5" x14ac:dyDescent="0.25"/>
  <cols>
    <col min="1" max="1" width="11.453125" customWidth="1"/>
    <col min="2" max="2" width="22.26953125" customWidth="1"/>
    <col min="3" max="12" width="11.453125" customWidth="1"/>
    <col min="13" max="13" width="2.816406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180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4</v>
      </c>
      <c r="L5" s="30">
        <f>O5-I5</f>
        <v>-0.45</v>
      </c>
      <c r="M5" s="5"/>
      <c r="N5" s="152">
        <v>4.45</v>
      </c>
      <c r="O5" s="152"/>
    </row>
    <row r="6" spans="1:15" ht="14.5" thickBot="1" x14ac:dyDescent="0.3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-0.33</v>
      </c>
      <c r="L6" s="30">
        <f t="shared" ref="L6:L48" si="1">O6-I6</f>
        <v>4.37</v>
      </c>
      <c r="M6" s="5"/>
      <c r="N6" s="156"/>
      <c r="O6" s="152">
        <v>4.7</v>
      </c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2.57</v>
      </c>
      <c r="L7" s="30">
        <f t="shared" si="1"/>
        <v>-0.5</v>
      </c>
      <c r="M7" s="5"/>
      <c r="N7" s="152">
        <v>3.07</v>
      </c>
      <c r="O7" s="152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3.12</v>
      </c>
      <c r="L8" s="30">
        <f t="shared" si="1"/>
        <v>-0.6</v>
      </c>
      <c r="M8" s="5"/>
      <c r="N8" s="152">
        <v>3.72</v>
      </c>
      <c r="O8" s="152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7.9600000000000009</v>
      </c>
      <c r="L9" s="30">
        <f t="shared" si="1"/>
        <v>-0.84</v>
      </c>
      <c r="M9" s="5"/>
      <c r="N9" s="152">
        <v>8.8000000000000007</v>
      </c>
      <c r="O9" s="152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3.12</v>
      </c>
      <c r="L10" s="30">
        <f t="shared" si="1"/>
        <v>-0.5</v>
      </c>
      <c r="M10" s="5"/>
      <c r="N10" s="152">
        <v>3.62</v>
      </c>
      <c r="O10" s="152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4.59</v>
      </c>
      <c r="M11" s="5"/>
      <c r="N11" s="152"/>
      <c r="O11" s="152">
        <v>5.09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3.13</v>
      </c>
      <c r="L13" s="30">
        <f t="shared" si="1"/>
        <v>-0.73</v>
      </c>
      <c r="M13" s="5"/>
      <c r="N13" s="152">
        <v>3.86</v>
      </c>
      <c r="O13" s="152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2"/>
        <v>#VALUE!</v>
      </c>
      <c r="L14" s="30">
        <f t="shared" si="1"/>
        <v>-0.8</v>
      </c>
      <c r="M14" s="5"/>
      <c r="N14" s="247" t="s">
        <v>158</v>
      </c>
      <c r="O14" s="248"/>
    </row>
    <row r="15" spans="1:15" ht="13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 t="e">
        <f t="shared" si="2"/>
        <v>#VALUE!</v>
      </c>
      <c r="L15" s="30">
        <f t="shared" si="1"/>
        <v>-0.38</v>
      </c>
      <c r="M15" s="5"/>
      <c r="N15" s="247" t="s">
        <v>158</v>
      </c>
      <c r="O15" s="248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e">
        <f t="shared" si="2"/>
        <v>#VALUE!</v>
      </c>
      <c r="L16" s="30">
        <f t="shared" si="1"/>
        <v>-0.84</v>
      </c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1.28</v>
      </c>
      <c r="L17" s="30">
        <f t="shared" si="1"/>
        <v>-1.18</v>
      </c>
      <c r="M17" s="5"/>
      <c r="N17" s="152">
        <v>2.46</v>
      </c>
      <c r="O17" s="152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5.03</v>
      </c>
      <c r="L18" s="30">
        <f t="shared" si="1"/>
        <v>-0.8</v>
      </c>
      <c r="M18" s="5"/>
      <c r="N18" s="152">
        <v>5.83</v>
      </c>
      <c r="O18" s="152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3.5599999999999996</v>
      </c>
      <c r="L19" s="30">
        <f t="shared" si="1"/>
        <v>-1</v>
      </c>
      <c r="M19" s="5"/>
      <c r="N19" s="152">
        <v>4.5599999999999996</v>
      </c>
      <c r="O19" s="152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1.7499999999999998</v>
      </c>
      <c r="L20" s="30">
        <f t="shared" si="1"/>
        <v>-0.78</v>
      </c>
      <c r="M20" s="5"/>
      <c r="N20" s="152">
        <v>2.5299999999999998</v>
      </c>
      <c r="O20" s="152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4.8</v>
      </c>
      <c r="L21" s="30">
        <f t="shared" si="1"/>
        <v>-0.8</v>
      </c>
      <c r="M21" s="5"/>
      <c r="N21" s="152">
        <v>5.6</v>
      </c>
      <c r="O21" s="152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2.4000000000000004</v>
      </c>
      <c r="L22" s="30">
        <f t="shared" si="1"/>
        <v>-0.8</v>
      </c>
      <c r="M22" s="5"/>
      <c r="N22" s="152">
        <v>3.2</v>
      </c>
      <c r="O22" s="152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4.3599999999999994</v>
      </c>
      <c r="L23" s="30">
        <f t="shared" si="1"/>
        <v>-0.9</v>
      </c>
      <c r="M23" s="5"/>
      <c r="N23" s="152">
        <v>5.26</v>
      </c>
      <c r="O23" s="152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3.69</v>
      </c>
      <c r="L24" s="30">
        <f t="shared" si="1"/>
        <v>-1.1499999999999999</v>
      </c>
      <c r="M24" s="5"/>
      <c r="N24" s="152">
        <v>4.84</v>
      </c>
      <c r="O24" s="152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5.83</v>
      </c>
      <c r="L25" s="30">
        <f t="shared" si="1"/>
        <v>0</v>
      </c>
      <c r="M25" s="3"/>
      <c r="N25" s="152">
        <v>5.83</v>
      </c>
      <c r="O25" s="152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6.87</v>
      </c>
      <c r="N26" s="156"/>
      <c r="O26" s="156">
        <v>7.3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5.37</v>
      </c>
      <c r="M27" s="3"/>
      <c r="N27" s="152"/>
      <c r="O27" s="152">
        <v>6.5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3.38</v>
      </c>
      <c r="L28" s="30">
        <f t="shared" si="1"/>
        <v>-0.28000000000000003</v>
      </c>
      <c r="N28" s="152">
        <v>3.66</v>
      </c>
      <c r="O28" s="152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5.37</v>
      </c>
      <c r="M29" s="3"/>
      <c r="N29" s="154"/>
      <c r="O29" s="155">
        <v>5.92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4.8000000000000007</v>
      </c>
      <c r="N30" s="152"/>
      <c r="O30" s="152">
        <v>5.4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10.41</v>
      </c>
      <c r="M31" s="3"/>
      <c r="N31" s="152"/>
      <c r="O31" s="152">
        <v>11.26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9.1100000000000012</v>
      </c>
      <c r="N32" s="157"/>
      <c r="O32" s="156">
        <v>9.56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13.15</v>
      </c>
      <c r="M33" s="3"/>
      <c r="N33" s="159"/>
      <c r="O33" s="158">
        <v>13.6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7.3199999999999994</v>
      </c>
      <c r="M34" s="3"/>
      <c r="N34" s="152"/>
      <c r="O34" s="152">
        <v>7.52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4.1100000000000003</v>
      </c>
      <c r="L35" s="30">
        <f t="shared" si="1"/>
        <v>-0.68</v>
      </c>
      <c r="N35" s="154">
        <v>4.79</v>
      </c>
      <c r="O35" s="15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5.2</v>
      </c>
      <c r="L36" s="30">
        <f t="shared" si="1"/>
        <v>-0.38</v>
      </c>
      <c r="M36" s="5"/>
      <c r="N36" s="152">
        <v>5.58</v>
      </c>
      <c r="O36" s="152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-0.52</v>
      </c>
      <c r="L37" s="30">
        <f t="shared" si="1"/>
        <v>5</v>
      </c>
      <c r="M37" s="5"/>
      <c r="N37" s="152"/>
      <c r="O37" s="152">
        <v>5.52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3.06</v>
      </c>
      <c r="L38" s="30">
        <f t="shared" si="1"/>
        <v>-0.75</v>
      </c>
      <c r="M38" s="5"/>
      <c r="N38" s="152">
        <v>3.81</v>
      </c>
      <c r="O38" s="152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-0.52</v>
      </c>
      <c r="L39" s="30">
        <f t="shared" si="1"/>
        <v>10.18</v>
      </c>
      <c r="M39" s="5"/>
      <c r="N39" s="152"/>
      <c r="O39" s="152">
        <v>10.7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6.11</v>
      </c>
      <c r="L40" s="30">
        <f t="shared" si="1"/>
        <v>-0.6</v>
      </c>
      <c r="M40" s="5"/>
      <c r="N40" s="152">
        <v>6.71</v>
      </c>
      <c r="O40" s="152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2.75</v>
      </c>
      <c r="L41" s="30">
        <f t="shared" si="1"/>
        <v>-0.25</v>
      </c>
      <c r="M41" s="5"/>
      <c r="N41" s="152">
        <v>3</v>
      </c>
      <c r="O41" s="152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3.2499999999999996</v>
      </c>
      <c r="M43" s="5"/>
      <c r="N43" s="152"/>
      <c r="O43" s="152">
        <v>4.18</v>
      </c>
    </row>
    <row r="44" spans="1:15" ht="14.5" thickBot="1" x14ac:dyDescent="0.35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4.6400000000000006</v>
      </c>
      <c r="M44" s="5"/>
      <c r="N44" s="156"/>
      <c r="O44" s="152">
        <v>4.9800000000000004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4.57</v>
      </c>
      <c r="M45" s="5"/>
      <c r="N45" s="152"/>
      <c r="O45" s="152">
        <v>5.24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4.1399999999999997</v>
      </c>
      <c r="L46" s="30">
        <f t="shared" si="1"/>
        <v>-1</v>
      </c>
      <c r="M46" s="5"/>
      <c r="N46" s="152">
        <v>5.14</v>
      </c>
      <c r="O46" s="152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3.7199999999999998</v>
      </c>
      <c r="L47" s="30">
        <f t="shared" si="1"/>
        <v>-0.24</v>
      </c>
      <c r="M47" s="5"/>
      <c r="N47" s="152">
        <v>3.96</v>
      </c>
      <c r="O47" s="152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6.73</v>
      </c>
      <c r="M48" s="5"/>
      <c r="N48" s="152"/>
      <c r="O48" s="152">
        <v>7.23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12.25</v>
      </c>
      <c r="M49" s="5"/>
      <c r="N49" s="152"/>
      <c r="O49" s="152">
        <v>13.1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251" t="s">
        <v>158</v>
      </c>
      <c r="O50" s="252"/>
    </row>
    <row r="51" spans="1:15" ht="14.5" thickBot="1" x14ac:dyDescent="0.35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7.53</v>
      </c>
      <c r="M51" s="5"/>
      <c r="N51" s="156"/>
      <c r="O51" s="152">
        <v>8.48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 t="e">
        <f>#REF!-I52</f>
        <v>#REF!</v>
      </c>
      <c r="L52" s="30" t="e">
        <f>N52-I52</f>
        <v>#VALUE!</v>
      </c>
      <c r="M52" s="5"/>
      <c r="N52" s="251" t="s">
        <v>158</v>
      </c>
      <c r="O52" s="252"/>
    </row>
    <row r="53" spans="1:15" ht="14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5.52</v>
      </c>
      <c r="M53" s="5"/>
      <c r="N53" s="152"/>
      <c r="O53" s="156">
        <v>6.22</v>
      </c>
    </row>
  </sheetData>
  <mergeCells count="8">
    <mergeCell ref="N50:O50"/>
    <mergeCell ref="N52:O52"/>
    <mergeCell ref="N3:O3"/>
    <mergeCell ref="K12:L12"/>
    <mergeCell ref="N12:O12"/>
    <mergeCell ref="N14:O14"/>
    <mergeCell ref="N15:O15"/>
    <mergeCell ref="N16:O1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O53"/>
  <sheetViews>
    <sheetView topLeftCell="A21" workbookViewId="0">
      <selection sqref="A1:O53"/>
    </sheetView>
  </sheetViews>
  <sheetFormatPr baseColWidth="10" defaultColWidth="9.1796875" defaultRowHeight="12.5" x14ac:dyDescent="0.25"/>
  <cols>
    <col min="1" max="1" width="11.453125" customWidth="1"/>
    <col min="2" max="2" width="24.26953125" customWidth="1"/>
    <col min="3" max="12" width="11.453125" customWidth="1"/>
    <col min="13" max="13" width="2.4531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181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251" t="s">
        <v>182</v>
      </c>
      <c r="O5" s="252"/>
    </row>
    <row r="6" spans="1:15" ht="14.5" thickBot="1" x14ac:dyDescent="0.3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4.4799999999999995</v>
      </c>
      <c r="L6" s="30">
        <f t="shared" ref="L6:L48" si="1">O6-I6</f>
        <v>-0.33</v>
      </c>
      <c r="M6" s="5"/>
      <c r="N6" s="156">
        <v>4.8099999999999996</v>
      </c>
      <c r="O6" s="152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3.13</v>
      </c>
      <c r="L7" s="30">
        <f t="shared" si="1"/>
        <v>-0.5</v>
      </c>
      <c r="M7" s="5"/>
      <c r="N7" s="152">
        <v>3.63</v>
      </c>
      <c r="O7" s="152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3.5399999999999996</v>
      </c>
      <c r="L8" s="30">
        <f t="shared" si="1"/>
        <v>-0.6</v>
      </c>
      <c r="M8" s="5"/>
      <c r="N8" s="152">
        <v>4.1399999999999997</v>
      </c>
      <c r="O8" s="152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8.35</v>
      </c>
      <c r="L9" s="30">
        <f t="shared" si="1"/>
        <v>-0.84</v>
      </c>
      <c r="M9" s="5"/>
      <c r="N9" s="152">
        <v>9.19</v>
      </c>
      <c r="O9" s="152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4</v>
      </c>
      <c r="L10" s="30">
        <f t="shared" si="1"/>
        <v>-0.5</v>
      </c>
      <c r="M10" s="5"/>
      <c r="N10" s="152">
        <v>4.5</v>
      </c>
      <c r="O10" s="152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5.55</v>
      </c>
      <c r="M11" s="5"/>
      <c r="N11" s="152"/>
      <c r="O11" s="152">
        <v>6.05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3.72</v>
      </c>
      <c r="L13" s="30">
        <f t="shared" si="1"/>
        <v>-0.73</v>
      </c>
      <c r="M13" s="5"/>
      <c r="N13" s="152">
        <v>4.45</v>
      </c>
      <c r="O13" s="152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2"/>
        <v>#VALUE!</v>
      </c>
      <c r="L14" s="30">
        <f t="shared" si="1"/>
        <v>-0.8</v>
      </c>
      <c r="M14" s="5"/>
      <c r="N14" s="251" t="s">
        <v>107</v>
      </c>
      <c r="O14" s="252"/>
    </row>
    <row r="15" spans="1:15" ht="13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5.65</v>
      </c>
      <c r="L15" s="30">
        <f t="shared" si="1"/>
        <v>-0.38</v>
      </c>
      <c r="M15" s="5"/>
      <c r="N15" s="251">
        <v>6.03</v>
      </c>
      <c r="O15" s="252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e">
        <f t="shared" si="2"/>
        <v>#VALUE!</v>
      </c>
      <c r="L16" s="30">
        <f t="shared" si="1"/>
        <v>-0.84</v>
      </c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1.3800000000000001</v>
      </c>
      <c r="L17" s="30">
        <f t="shared" si="1"/>
        <v>-1.18</v>
      </c>
      <c r="M17" s="5"/>
      <c r="N17" s="152">
        <v>2.56</v>
      </c>
      <c r="O17" s="152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5.51</v>
      </c>
      <c r="L18" s="30">
        <f t="shared" si="1"/>
        <v>-0.8</v>
      </c>
      <c r="M18" s="5"/>
      <c r="N18" s="152">
        <v>6.31</v>
      </c>
      <c r="O18" s="152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-1</v>
      </c>
      <c r="L19" s="30">
        <f t="shared" si="1"/>
        <v>4.55</v>
      </c>
      <c r="M19" s="5"/>
      <c r="N19" s="152"/>
      <c r="O19" s="152">
        <v>5.55</v>
      </c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1.78</v>
      </c>
      <c r="L20" s="30">
        <f t="shared" si="1"/>
        <v>-0.78</v>
      </c>
      <c r="M20" s="5"/>
      <c r="N20" s="152">
        <v>2.56</v>
      </c>
      <c r="O20" s="152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5.33</v>
      </c>
      <c r="L21" s="30">
        <f t="shared" si="1"/>
        <v>-0.8</v>
      </c>
      <c r="M21" s="5"/>
      <c r="N21" s="152">
        <v>6.13</v>
      </c>
      <c r="O21" s="152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2.79</v>
      </c>
      <c r="L22" s="30">
        <f t="shared" si="1"/>
        <v>-0.8</v>
      </c>
      <c r="M22" s="5"/>
      <c r="N22" s="152">
        <v>3.59</v>
      </c>
      <c r="O22" s="152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3.15</v>
      </c>
      <c r="L23" s="30">
        <f t="shared" si="1"/>
        <v>-0.9</v>
      </c>
      <c r="M23" s="5"/>
      <c r="N23" s="152">
        <v>4.05</v>
      </c>
      <c r="O23" s="152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4.49</v>
      </c>
      <c r="L24" s="30">
        <f t="shared" si="1"/>
        <v>-1.1499999999999999</v>
      </c>
      <c r="M24" s="5"/>
      <c r="N24" s="152">
        <v>5.64</v>
      </c>
      <c r="O24" s="152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6.56</v>
      </c>
      <c r="L25" s="30">
        <f t="shared" si="1"/>
        <v>0</v>
      </c>
      <c r="M25" s="3"/>
      <c r="N25" s="152">
        <v>6.56</v>
      </c>
      <c r="O25" s="152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9.1300000000000008</v>
      </c>
      <c r="N26" s="156"/>
      <c r="O26" s="156">
        <v>9.56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6.9899999999999993</v>
      </c>
      <c r="M27" s="3"/>
      <c r="N27" s="152"/>
      <c r="O27" s="152">
        <v>8.1199999999999992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3.8199999999999994</v>
      </c>
      <c r="L28" s="30">
        <f t="shared" si="1"/>
        <v>-0.28000000000000003</v>
      </c>
      <c r="N28" s="152">
        <v>4.0999999999999996</v>
      </c>
      <c r="O28" s="152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4.7</v>
      </c>
      <c r="L29" s="30">
        <f>O29-I29</f>
        <v>-0.55000000000000004</v>
      </c>
      <c r="M29" s="3"/>
      <c r="N29" s="154">
        <v>5.25</v>
      </c>
      <c r="O29" s="155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4.9400000000000004</v>
      </c>
      <c r="N30" s="152"/>
      <c r="O30" s="152">
        <v>5.54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11.09</v>
      </c>
      <c r="M31" s="3"/>
      <c r="N31" s="152"/>
      <c r="O31" s="152">
        <v>11.94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11.030000000000001</v>
      </c>
      <c r="N32" s="157"/>
      <c r="O32" s="156">
        <v>11.48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17.170000000000002</v>
      </c>
      <c r="M33" s="3"/>
      <c r="N33" s="159"/>
      <c r="O33" s="158">
        <v>17.62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12.65</v>
      </c>
      <c r="M34" s="3"/>
      <c r="N34" s="152"/>
      <c r="O34" s="152">
        <v>12.85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4.3500000000000005</v>
      </c>
      <c r="L35" s="30">
        <f t="shared" si="1"/>
        <v>-0.68</v>
      </c>
      <c r="N35" s="154">
        <v>5.03</v>
      </c>
      <c r="O35" s="15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6.05</v>
      </c>
      <c r="L36" s="30">
        <f t="shared" si="1"/>
        <v>-0.38</v>
      </c>
      <c r="M36" s="5"/>
      <c r="N36" s="152">
        <v>6.43</v>
      </c>
      <c r="O36" s="152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-0.52</v>
      </c>
      <c r="L37" s="30">
        <f t="shared" si="1"/>
        <v>6.98</v>
      </c>
      <c r="M37" s="5"/>
      <c r="N37" s="152"/>
      <c r="O37" s="152">
        <v>7.5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3.84</v>
      </c>
      <c r="L38" s="30">
        <f t="shared" si="1"/>
        <v>-0.75</v>
      </c>
      <c r="M38" s="5"/>
      <c r="N38" s="152">
        <v>4.59</v>
      </c>
      <c r="O38" s="152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9.09</v>
      </c>
      <c r="L39" s="30">
        <f t="shared" si="1"/>
        <v>-0.52</v>
      </c>
      <c r="M39" s="5"/>
      <c r="N39" s="152">
        <v>9.61</v>
      </c>
      <c r="O39" s="152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6.7200000000000006</v>
      </c>
      <c r="L40" s="30">
        <f t="shared" si="1"/>
        <v>-0.6</v>
      </c>
      <c r="M40" s="5"/>
      <c r="N40" s="152">
        <v>7.32</v>
      </c>
      <c r="O40" s="152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4.38</v>
      </c>
      <c r="M41" s="5"/>
      <c r="N41" s="152"/>
      <c r="O41" s="152">
        <v>4.63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5.5</v>
      </c>
      <c r="L43" s="30">
        <f t="shared" si="1"/>
        <v>-0.93</v>
      </c>
      <c r="M43" s="5"/>
      <c r="N43" s="152">
        <v>6.43</v>
      </c>
      <c r="O43" s="152"/>
    </row>
    <row r="44" spans="1:15" ht="14.5" thickBot="1" x14ac:dyDescent="0.35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18.96</v>
      </c>
      <c r="M44" s="5"/>
      <c r="N44" s="156"/>
      <c r="O44" s="152">
        <v>19.3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5.42</v>
      </c>
      <c r="M45" s="5"/>
      <c r="N45" s="152"/>
      <c r="O45" s="152">
        <v>6.09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3.6799999999999997</v>
      </c>
      <c r="L46" s="30">
        <f t="shared" si="1"/>
        <v>-1</v>
      </c>
      <c r="M46" s="5"/>
      <c r="N46" s="152">
        <v>4.68</v>
      </c>
      <c r="O46" s="152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4.04</v>
      </c>
      <c r="L47" s="30">
        <f t="shared" si="1"/>
        <v>-0.24</v>
      </c>
      <c r="M47" s="5"/>
      <c r="N47" s="152">
        <v>4.28</v>
      </c>
      <c r="O47" s="152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8.35</v>
      </c>
      <c r="M48" s="5"/>
      <c r="N48" s="152"/>
      <c r="O48" s="152">
        <v>8.85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24.68</v>
      </c>
      <c r="M49" s="5"/>
      <c r="N49" s="152"/>
      <c r="O49" s="152">
        <v>25.53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-0.60000000000000009</v>
      </c>
      <c r="L50" s="30">
        <f>O50-I50</f>
        <v>-0.60000000000000009</v>
      </c>
      <c r="M50" s="5"/>
      <c r="N50" s="251"/>
      <c r="O50" s="252"/>
    </row>
    <row r="51" spans="1:15" ht="14.5" thickBot="1" x14ac:dyDescent="0.35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8.7200000000000006</v>
      </c>
      <c r="M51" s="5"/>
      <c r="N51" s="156"/>
      <c r="O51" s="152">
        <v>9.67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 t="e">
        <f>#REF!-I52</f>
        <v>#REF!</v>
      </c>
      <c r="L52" s="30">
        <f>N52-I52</f>
        <v>-0.75</v>
      </c>
      <c r="M52" s="5"/>
      <c r="N52" s="251"/>
      <c r="O52" s="252"/>
    </row>
    <row r="53" spans="1:15" ht="14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2.83</v>
      </c>
      <c r="M53" s="5"/>
      <c r="N53" s="152"/>
      <c r="O53" s="156">
        <v>3.53</v>
      </c>
    </row>
  </sheetData>
  <mergeCells count="9">
    <mergeCell ref="N50:O50"/>
    <mergeCell ref="N52:O52"/>
    <mergeCell ref="N5:O5"/>
    <mergeCell ref="N3:O3"/>
    <mergeCell ref="K12:L12"/>
    <mergeCell ref="N12:O12"/>
    <mergeCell ref="N14:O14"/>
    <mergeCell ref="N15:O15"/>
    <mergeCell ref="N16:O16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O53"/>
  <sheetViews>
    <sheetView zoomScale="80" zoomScaleNormal="80" workbookViewId="0">
      <selection activeCell="O53" sqref="A1:O53"/>
    </sheetView>
  </sheetViews>
  <sheetFormatPr baseColWidth="10" defaultColWidth="9.1796875" defaultRowHeight="12.5" x14ac:dyDescent="0.25"/>
  <cols>
    <col min="1" max="1" width="11.453125" customWidth="1"/>
    <col min="2" max="2" width="20.1796875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181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5.97</v>
      </c>
      <c r="L5" s="30">
        <f>O5-I5</f>
        <v>-0.45</v>
      </c>
      <c r="M5" s="5"/>
      <c r="N5" s="27">
        <v>6.42</v>
      </c>
      <c r="O5" s="153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7.2299999999999995</v>
      </c>
      <c r="L6" s="30">
        <f t="shared" ref="L6:L48" si="1">O6-I6</f>
        <v>-0.33</v>
      </c>
      <c r="M6" s="5"/>
      <c r="N6" s="27">
        <v>7.56</v>
      </c>
      <c r="O6" s="153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3.99</v>
      </c>
      <c r="L7" s="30">
        <f t="shared" si="1"/>
        <v>-0.5</v>
      </c>
      <c r="M7" s="5"/>
      <c r="N7" s="27">
        <v>4.49</v>
      </c>
      <c r="O7" s="153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4.21</v>
      </c>
      <c r="L8" s="30">
        <f t="shared" si="1"/>
        <v>-0.6</v>
      </c>
      <c r="M8" s="5"/>
      <c r="N8" s="27">
        <v>4.8099999999999996</v>
      </c>
      <c r="O8" s="153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8.92</v>
      </c>
      <c r="L9" s="30">
        <f t="shared" si="1"/>
        <v>-0.84</v>
      </c>
      <c r="M9" s="5"/>
      <c r="N9" s="27">
        <v>9.76</v>
      </c>
      <c r="O9" s="153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5.07</v>
      </c>
      <c r="L10" s="30">
        <f t="shared" si="1"/>
        <v>-0.5</v>
      </c>
      <c r="M10" s="5"/>
      <c r="N10" s="27">
        <v>5.57</v>
      </c>
      <c r="O10" s="153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6.8</v>
      </c>
      <c r="M11" s="5"/>
      <c r="N11" s="27"/>
      <c r="O11" s="153">
        <v>7.3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4.57</v>
      </c>
      <c r="L13" s="30">
        <f t="shared" si="1"/>
        <v>-0.73</v>
      </c>
      <c r="M13" s="5"/>
      <c r="N13" s="27">
        <v>5.3</v>
      </c>
      <c r="O13" s="153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6.8</v>
      </c>
      <c r="L14" s="30">
        <f t="shared" si="1"/>
        <v>-0.8</v>
      </c>
      <c r="M14" s="5"/>
      <c r="N14" s="27">
        <v>7.6</v>
      </c>
      <c r="O14" s="153"/>
    </row>
    <row r="15" spans="1:15" ht="13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6.21</v>
      </c>
      <c r="L15" s="30">
        <f t="shared" si="1"/>
        <v>-0.38</v>
      </c>
      <c r="M15" s="5"/>
      <c r="N15" s="27">
        <v>6.59</v>
      </c>
      <c r="O15" s="153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31" t="e">
        <f t="shared" si="2"/>
        <v>#VALUE!</v>
      </c>
      <c r="L16" s="30">
        <f t="shared" si="1"/>
        <v>-0.84</v>
      </c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1.8499999999999999</v>
      </c>
      <c r="L17" s="30">
        <f t="shared" si="1"/>
        <v>-1.18</v>
      </c>
      <c r="M17" s="5"/>
      <c r="N17" s="27">
        <v>3.03</v>
      </c>
      <c r="O17" s="153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5.9</v>
      </c>
      <c r="L18" s="30">
        <f t="shared" si="1"/>
        <v>-0.8</v>
      </c>
      <c r="M18" s="5"/>
      <c r="N18" s="27">
        <v>6.7</v>
      </c>
      <c r="O18" s="153"/>
    </row>
    <row r="19" spans="1:15" ht="13.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4.88</v>
      </c>
      <c r="L19" s="30">
        <f t="shared" si="1"/>
        <v>-1</v>
      </c>
      <c r="M19" s="5"/>
      <c r="N19" s="164">
        <v>5.88</v>
      </c>
      <c r="O19" s="165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2.2199999999999998</v>
      </c>
      <c r="L20" s="30">
        <f t="shared" si="1"/>
        <v>-0.78</v>
      </c>
      <c r="M20" s="5"/>
      <c r="N20" s="27">
        <v>3</v>
      </c>
      <c r="O20" s="153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5.26</v>
      </c>
      <c r="L21" s="30">
        <f t="shared" si="1"/>
        <v>-0.8</v>
      </c>
      <c r="M21" s="5"/>
      <c r="N21" s="27">
        <v>6.06</v>
      </c>
      <c r="O21" s="153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3.37</v>
      </c>
      <c r="L22" s="30">
        <f t="shared" si="1"/>
        <v>-0.8</v>
      </c>
      <c r="M22" s="5"/>
      <c r="N22" s="27">
        <v>4.17</v>
      </c>
      <c r="O22" s="153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5.9499999999999993</v>
      </c>
      <c r="L23" s="30">
        <f t="shared" si="1"/>
        <v>-0.9</v>
      </c>
      <c r="M23" s="5"/>
      <c r="N23" s="27">
        <v>6.85</v>
      </c>
      <c r="O23" s="153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5.4</v>
      </c>
      <c r="L24" s="30">
        <f t="shared" si="1"/>
        <v>-1.1499999999999999</v>
      </c>
      <c r="M24" s="5"/>
      <c r="N24" s="27">
        <v>6.55</v>
      </c>
      <c r="O24" s="153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7.34</v>
      </c>
      <c r="L25" s="30">
        <f t="shared" si="1"/>
        <v>0</v>
      </c>
      <c r="M25" s="3"/>
      <c r="N25" s="27">
        <v>7.34</v>
      </c>
      <c r="O25" s="153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20.57</v>
      </c>
      <c r="N26" s="27"/>
      <c r="O26" s="153">
        <v>21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10.370000000000001</v>
      </c>
      <c r="M27" s="3"/>
      <c r="N27" s="27"/>
      <c r="O27" s="153">
        <v>11.5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4.26</v>
      </c>
      <c r="L28" s="30">
        <f t="shared" si="1"/>
        <v>-0.28000000000000003</v>
      </c>
      <c r="N28" s="27">
        <v>4.54</v>
      </c>
      <c r="O28" s="153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6.92</v>
      </c>
      <c r="M29" s="3"/>
      <c r="N29" s="27"/>
      <c r="O29" s="153">
        <v>7.47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6.15</v>
      </c>
      <c r="N30" s="27"/>
      <c r="O30" s="153">
        <v>6.75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12.4</v>
      </c>
      <c r="M31" s="3"/>
      <c r="N31" s="27"/>
      <c r="O31" s="153">
        <v>13.25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10.850000000000001</v>
      </c>
      <c r="N32" s="27"/>
      <c r="O32" s="153">
        <v>11.3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10.950000000000001</v>
      </c>
      <c r="M33" s="3"/>
      <c r="N33" s="27"/>
      <c r="O33" s="153">
        <v>11.4</v>
      </c>
    </row>
    <row r="34" spans="1:15" ht="13.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17.75</v>
      </c>
      <c r="M34" s="3"/>
      <c r="N34" s="164"/>
      <c r="O34" s="165">
        <v>17.95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4.7600000000000007</v>
      </c>
      <c r="L35" s="30">
        <f t="shared" si="1"/>
        <v>-0.68</v>
      </c>
      <c r="N35" s="27">
        <v>5.44</v>
      </c>
      <c r="O35" s="153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6.45</v>
      </c>
      <c r="L36" s="30">
        <f t="shared" si="1"/>
        <v>-0.38</v>
      </c>
      <c r="M36" s="5"/>
      <c r="N36" s="27">
        <v>6.83</v>
      </c>
      <c r="O36" s="153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6.34</v>
      </c>
      <c r="L37" s="30">
        <f t="shared" si="1"/>
        <v>-0.52</v>
      </c>
      <c r="M37" s="5"/>
      <c r="N37" s="27">
        <v>6.86</v>
      </c>
      <c r="O37" s="153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5.05</v>
      </c>
      <c r="M38" s="5"/>
      <c r="N38" s="27"/>
      <c r="O38" s="153">
        <v>5.8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11.51</v>
      </c>
      <c r="L39" s="30">
        <f t="shared" si="1"/>
        <v>-0.52</v>
      </c>
      <c r="M39" s="5"/>
      <c r="N39" s="27">
        <v>12.03</v>
      </c>
      <c r="O39" s="153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7.37</v>
      </c>
      <c r="L40" s="30">
        <f t="shared" si="1"/>
        <v>-0.6</v>
      </c>
      <c r="M40" s="5"/>
      <c r="N40" s="27">
        <v>7.97</v>
      </c>
      <c r="O40" s="153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4.08</v>
      </c>
      <c r="L41" s="30">
        <f t="shared" si="1"/>
        <v>-0.25</v>
      </c>
      <c r="M41" s="5"/>
      <c r="N41" s="27">
        <v>4.33</v>
      </c>
      <c r="O41" s="153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6.58</v>
      </c>
      <c r="L43" s="30">
        <f t="shared" si="1"/>
        <v>-0.93</v>
      </c>
      <c r="M43" s="5"/>
      <c r="N43" s="27">
        <v>7.51</v>
      </c>
      <c r="O43" s="153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18.899999999999999</v>
      </c>
      <c r="M44" s="5"/>
      <c r="N44" s="27"/>
      <c r="O44" s="153">
        <v>19.239999999999998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6.97</v>
      </c>
      <c r="M45" s="5"/>
      <c r="N45" s="27"/>
      <c r="O45" s="153">
        <v>7.64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4.17</v>
      </c>
      <c r="L46" s="30">
        <f t="shared" si="1"/>
        <v>-1</v>
      </c>
      <c r="M46" s="5"/>
      <c r="N46" s="27">
        <v>5.17</v>
      </c>
      <c r="O46" s="153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4.3899999999999997</v>
      </c>
      <c r="L47" s="30">
        <f t="shared" si="1"/>
        <v>-0.24</v>
      </c>
      <c r="M47" s="5"/>
      <c r="N47" s="27">
        <v>4.63</v>
      </c>
      <c r="O47" s="153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11.44</v>
      </c>
      <c r="M48" s="5"/>
      <c r="N48" s="27"/>
      <c r="O48" s="153">
        <v>11.94</v>
      </c>
    </row>
    <row r="49" spans="1:15" ht="13.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23.799999999999997</v>
      </c>
      <c r="M49" s="5"/>
      <c r="N49" s="164"/>
      <c r="O49" s="165">
        <v>24.65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4.9399999999999995</v>
      </c>
      <c r="L50" s="30">
        <f>O50-I50</f>
        <v>-0.60000000000000009</v>
      </c>
      <c r="M50" s="5"/>
      <c r="N50" s="27">
        <v>5.54</v>
      </c>
      <c r="O50" s="153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10.55</v>
      </c>
      <c r="M51" s="5"/>
      <c r="N51" s="27"/>
      <c r="O51" s="153">
        <v>11.5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5.52</v>
      </c>
      <c r="M52" s="5"/>
      <c r="N52" s="153"/>
      <c r="O52" s="166">
        <v>6.27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3.3999999999999995</v>
      </c>
      <c r="M53" s="5"/>
      <c r="N53" s="153"/>
      <c r="O53" s="166">
        <v>4.0999999999999996</v>
      </c>
    </row>
  </sheetData>
  <mergeCells count="4">
    <mergeCell ref="N16:O16"/>
    <mergeCell ref="N3:O3"/>
    <mergeCell ref="K12:L12"/>
    <mergeCell ref="N12:O1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O53"/>
  <sheetViews>
    <sheetView zoomScale="80" zoomScaleNormal="80" workbookViewId="0">
      <selection activeCell="O53" sqref="A1:O53"/>
    </sheetView>
  </sheetViews>
  <sheetFormatPr baseColWidth="10" defaultColWidth="9.1796875" defaultRowHeight="12.5" x14ac:dyDescent="0.25"/>
  <cols>
    <col min="1" max="1" width="11.453125" customWidth="1"/>
    <col min="2" max="2" width="40.54296875" bestFit="1" customWidth="1"/>
    <col min="3" max="12" width="11.453125" customWidth="1"/>
    <col min="13" max="13" width="6.269531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183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6.54</v>
      </c>
      <c r="L5" s="30">
        <f>O5-I5</f>
        <v>-0.45</v>
      </c>
      <c r="M5" s="5"/>
      <c r="N5" s="27">
        <v>6.99</v>
      </c>
      <c r="O5" s="153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6.06</v>
      </c>
      <c r="L6" s="30">
        <f t="shared" ref="L6:L48" si="1">O6-I6</f>
        <v>-0.33</v>
      </c>
      <c r="M6" s="5"/>
      <c r="N6" s="27">
        <v>6.39</v>
      </c>
      <c r="O6" s="153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 t="e">
        <f t="shared" si="0"/>
        <v>#VALUE!</v>
      </c>
      <c r="L7" s="30">
        <f t="shared" si="1"/>
        <v>-0.5</v>
      </c>
      <c r="M7" s="5"/>
      <c r="N7" s="253" t="s">
        <v>184</v>
      </c>
      <c r="O7" s="254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4.74</v>
      </c>
      <c r="L8" s="30">
        <f t="shared" si="1"/>
        <v>-0.6</v>
      </c>
      <c r="M8" s="5"/>
      <c r="N8" s="27">
        <v>5.34</v>
      </c>
      <c r="O8" s="153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5.29</v>
      </c>
      <c r="L9" s="30">
        <f t="shared" si="1"/>
        <v>-0.84</v>
      </c>
      <c r="M9" s="5"/>
      <c r="N9" s="27">
        <v>6.13</v>
      </c>
      <c r="O9" s="153"/>
    </row>
    <row r="10" spans="1:15" ht="14.5" thickBot="1" x14ac:dyDescent="0.3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-0.5</v>
      </c>
      <c r="L10" s="30">
        <f t="shared" si="1"/>
        <v>6.03</v>
      </c>
      <c r="M10" s="5"/>
      <c r="N10" s="156"/>
      <c r="O10" s="27">
        <v>6.53</v>
      </c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5.57</v>
      </c>
      <c r="L11" s="30">
        <f t="shared" si="1"/>
        <v>-0.5</v>
      </c>
      <c r="M11" s="5"/>
      <c r="N11" s="27">
        <v>6.07</v>
      </c>
      <c r="O11" s="153"/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4.84</v>
      </c>
      <c r="L13" s="30">
        <f t="shared" si="1"/>
        <v>-0.73</v>
      </c>
      <c r="M13" s="5"/>
      <c r="N13" s="27">
        <v>5.57</v>
      </c>
      <c r="O13" s="153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2"/>
        <v>#VALUE!</v>
      </c>
      <c r="L14" s="30">
        <f t="shared" si="1"/>
        <v>-0.8</v>
      </c>
      <c r="M14" s="5"/>
      <c r="N14" s="253" t="s">
        <v>185</v>
      </c>
      <c r="O14" s="254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6.82</v>
      </c>
      <c r="L15" s="30">
        <f t="shared" si="1"/>
        <v>-0.38</v>
      </c>
      <c r="M15" s="5"/>
      <c r="N15" s="27">
        <v>7.2</v>
      </c>
      <c r="O15" s="153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1.59</v>
      </c>
      <c r="L17" s="30">
        <f t="shared" si="1"/>
        <v>-1.18</v>
      </c>
      <c r="M17" s="5"/>
      <c r="N17" s="27">
        <v>2.77</v>
      </c>
      <c r="O17" s="153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5.9</v>
      </c>
      <c r="L18" s="30">
        <f t="shared" si="1"/>
        <v>-0.8</v>
      </c>
      <c r="M18" s="5"/>
      <c r="N18" s="27">
        <v>6.7</v>
      </c>
      <c r="O18" s="153"/>
    </row>
    <row r="19" spans="1:15" ht="13.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5.58</v>
      </c>
      <c r="L19" s="30">
        <f t="shared" si="1"/>
        <v>-1</v>
      </c>
      <c r="M19" s="5"/>
      <c r="N19" s="164">
        <v>6.58</v>
      </c>
      <c r="O19" s="165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 t="e">
        <f t="shared" si="2"/>
        <v>#VALUE!</v>
      </c>
      <c r="L20" s="30">
        <f t="shared" si="1"/>
        <v>-0.78</v>
      </c>
      <c r="M20" s="5"/>
      <c r="N20" s="27" t="s">
        <v>158</v>
      </c>
      <c r="O20" s="153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5.16</v>
      </c>
      <c r="L21" s="30">
        <f t="shared" si="1"/>
        <v>-0.8</v>
      </c>
      <c r="M21" s="5"/>
      <c r="N21" s="27">
        <v>5.96</v>
      </c>
      <c r="O21" s="153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3.54</v>
      </c>
      <c r="L22" s="30">
        <f t="shared" si="1"/>
        <v>-0.8</v>
      </c>
      <c r="M22" s="5"/>
      <c r="N22" s="27">
        <v>4.34</v>
      </c>
      <c r="O22" s="153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6.31</v>
      </c>
      <c r="L23" s="30">
        <f t="shared" si="1"/>
        <v>-0.9</v>
      </c>
      <c r="M23" s="5"/>
      <c r="N23" s="27">
        <v>7.21</v>
      </c>
      <c r="O23" s="153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5.8900000000000006</v>
      </c>
      <c r="L24" s="30">
        <f t="shared" si="1"/>
        <v>-1.1499999999999999</v>
      </c>
      <c r="M24" s="5"/>
      <c r="N24" s="27">
        <v>7.04</v>
      </c>
      <c r="O24" s="153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7.86</v>
      </c>
      <c r="L25" s="30">
        <f t="shared" si="1"/>
        <v>0</v>
      </c>
      <c r="M25" s="3"/>
      <c r="N25" s="27">
        <v>7.86</v>
      </c>
      <c r="O25" s="153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11.55</v>
      </c>
      <c r="L26" s="30">
        <f t="shared" si="1"/>
        <v>-0.43</v>
      </c>
      <c r="N26" s="27">
        <v>11.98</v>
      </c>
      <c r="O26" s="153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9.8099999999999987</v>
      </c>
      <c r="L27" s="30">
        <f t="shared" si="1"/>
        <v>-1.1299999999999999</v>
      </c>
      <c r="M27" s="3"/>
      <c r="N27" s="27">
        <v>10.94</v>
      </c>
      <c r="O27" s="153"/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4.63</v>
      </c>
      <c r="L28" s="30">
        <f t="shared" si="1"/>
        <v>-0.28000000000000003</v>
      </c>
      <c r="N28" s="27">
        <v>4.91</v>
      </c>
      <c r="O28" s="153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6.7</v>
      </c>
      <c r="L29" s="30">
        <f>O29-I29</f>
        <v>-0.55000000000000004</v>
      </c>
      <c r="M29" s="3"/>
      <c r="N29" s="27">
        <v>7.25</v>
      </c>
      <c r="O29" s="153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6.9</v>
      </c>
      <c r="L30" s="30">
        <f t="shared" si="1"/>
        <v>-0.6</v>
      </c>
      <c r="N30" s="27">
        <v>7.5</v>
      </c>
      <c r="O30" s="153"/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5.75</v>
      </c>
      <c r="L31" s="30">
        <f t="shared" si="1"/>
        <v>-0.85</v>
      </c>
      <c r="M31" s="3"/>
      <c r="N31" s="27">
        <v>6.6</v>
      </c>
      <c r="O31" s="153"/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8.9600000000000009</v>
      </c>
      <c r="L32" s="30">
        <f>O32-I32</f>
        <v>-0.45</v>
      </c>
      <c r="N32" s="27">
        <v>9.41</v>
      </c>
      <c r="O32" s="153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9.0500000000000007</v>
      </c>
      <c r="L33" s="30">
        <f>O33-I33</f>
        <v>-0.45</v>
      </c>
      <c r="M33" s="3"/>
      <c r="N33" s="27">
        <v>9.5</v>
      </c>
      <c r="O33" s="153"/>
    </row>
    <row r="34" spans="1:15" ht="13.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8.2000000000000011</v>
      </c>
      <c r="L34" s="30">
        <f t="shared" si="1"/>
        <v>-0.2</v>
      </c>
      <c r="M34" s="3"/>
      <c r="N34" s="164">
        <v>8.4</v>
      </c>
      <c r="O34" s="165"/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4.9400000000000004</v>
      </c>
      <c r="L35" s="30">
        <f t="shared" si="1"/>
        <v>-0.68</v>
      </c>
      <c r="N35" s="27">
        <v>5.62</v>
      </c>
      <c r="O35" s="153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5.23</v>
      </c>
      <c r="L36" s="30">
        <f t="shared" si="1"/>
        <v>-0.38</v>
      </c>
      <c r="M36" s="5"/>
      <c r="N36" s="27">
        <v>5.61</v>
      </c>
      <c r="O36" s="153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-0.52</v>
      </c>
      <c r="L37" s="30">
        <f t="shared" si="1"/>
        <v>5.58</v>
      </c>
      <c r="M37" s="5"/>
      <c r="N37" s="27"/>
      <c r="O37" s="27">
        <v>6.1</v>
      </c>
    </row>
    <row r="38" spans="1:15" ht="13.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5.98</v>
      </c>
      <c r="M38" s="5"/>
      <c r="N38" s="27"/>
      <c r="O38" s="164">
        <v>6.73</v>
      </c>
    </row>
    <row r="39" spans="1:15" ht="13.5" thickBot="1" x14ac:dyDescent="0.35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13.030000000000001</v>
      </c>
      <c r="L39" s="30">
        <f t="shared" si="1"/>
        <v>-0.52</v>
      </c>
      <c r="M39" s="5"/>
      <c r="N39" s="169">
        <v>13.55</v>
      </c>
      <c r="O39" s="153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7.52</v>
      </c>
      <c r="L40" s="30">
        <f t="shared" si="1"/>
        <v>-0.6</v>
      </c>
      <c r="M40" s="5"/>
      <c r="N40" s="27">
        <v>8.1199999999999992</v>
      </c>
      <c r="O40" s="153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4.08</v>
      </c>
      <c r="L41" s="30">
        <f t="shared" si="1"/>
        <v>-0.25</v>
      </c>
      <c r="M41" s="5"/>
      <c r="N41" s="27">
        <v>4.33</v>
      </c>
      <c r="O41" s="153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5.44</v>
      </c>
      <c r="L43" s="30">
        <f t="shared" si="1"/>
        <v>-0.93</v>
      </c>
      <c r="M43" s="5"/>
      <c r="N43" s="27">
        <v>6.37</v>
      </c>
      <c r="O43" s="153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8.16</v>
      </c>
      <c r="L44" s="30">
        <f t="shared" si="1"/>
        <v>-0.34</v>
      </c>
      <c r="M44" s="5"/>
      <c r="N44" s="27">
        <v>8.5</v>
      </c>
      <c r="O44" s="153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8.84</v>
      </c>
      <c r="M45" s="5"/>
      <c r="N45" s="27"/>
      <c r="O45" s="153">
        <v>9.51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3.74</v>
      </c>
      <c r="L46" s="30">
        <f t="shared" si="1"/>
        <v>-1</v>
      </c>
      <c r="M46" s="5"/>
      <c r="N46" s="27">
        <v>4.74</v>
      </c>
      <c r="O46" s="153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4.29</v>
      </c>
      <c r="L47" s="30">
        <f t="shared" si="1"/>
        <v>-0.24</v>
      </c>
      <c r="M47" s="5"/>
      <c r="N47" s="27">
        <v>4.53</v>
      </c>
      <c r="O47" s="153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15.46</v>
      </c>
      <c r="M48" s="5"/>
      <c r="N48" s="27"/>
      <c r="O48" s="153">
        <v>15.96</v>
      </c>
    </row>
    <row r="49" spans="1:15" ht="13.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13.89</v>
      </c>
      <c r="M49" s="5"/>
      <c r="N49" s="164"/>
      <c r="O49" s="165">
        <v>14.74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253" t="s">
        <v>185</v>
      </c>
      <c r="O50" s="254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11.280000000000001</v>
      </c>
      <c r="M51" s="5"/>
      <c r="N51" s="27"/>
      <c r="O51" s="153">
        <v>12.23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 t="e">
        <f>N52-I52</f>
        <v>#VALUE!</v>
      </c>
      <c r="L52" s="30">
        <f>O52-I52</f>
        <v>-0.75</v>
      </c>
      <c r="M52" s="5"/>
      <c r="N52" s="253" t="s">
        <v>185</v>
      </c>
      <c r="O52" s="254"/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1</v>
      </c>
      <c r="L53" s="30">
        <f>O53-I53</f>
        <v>-0.7</v>
      </c>
      <c r="M53" s="5"/>
      <c r="N53" s="153">
        <v>1.7</v>
      </c>
      <c r="O53" s="166"/>
    </row>
  </sheetData>
  <mergeCells count="9">
    <mergeCell ref="N52:O52"/>
    <mergeCell ref="N50:O50"/>
    <mergeCell ref="N3:O3"/>
    <mergeCell ref="K12:L12"/>
    <mergeCell ref="N12:O12"/>
    <mergeCell ref="N16:O16"/>
    <mergeCell ref="K16:L16"/>
    <mergeCell ref="N7:O7"/>
    <mergeCell ref="N14:O1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O53"/>
  <sheetViews>
    <sheetView zoomScale="70" zoomScaleNormal="70" workbookViewId="0">
      <selection sqref="A1:O53"/>
    </sheetView>
  </sheetViews>
  <sheetFormatPr baseColWidth="10" defaultColWidth="9.1796875" defaultRowHeight="12.5" x14ac:dyDescent="0.25"/>
  <cols>
    <col min="1" max="1" width="11.453125" customWidth="1"/>
    <col min="2" max="2" width="35.26953125" customWidth="1"/>
    <col min="3" max="12" width="11.453125" customWidth="1"/>
    <col min="13" max="13" width="3.179687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186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5</v>
      </c>
      <c r="L5" s="30">
        <f>O5-I5</f>
        <v>-0.45</v>
      </c>
      <c r="M5" s="5"/>
      <c r="N5" s="27">
        <v>5.45</v>
      </c>
      <c r="O5" s="153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5</v>
      </c>
      <c r="L6" s="30">
        <f t="shared" ref="L6:L48" si="1">O6-I6</f>
        <v>-0.33</v>
      </c>
      <c r="M6" s="5"/>
      <c r="N6" s="27">
        <v>5.33</v>
      </c>
      <c r="O6" s="153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3.99</v>
      </c>
      <c r="L7" s="30">
        <f t="shared" si="1"/>
        <v>-0.5</v>
      </c>
      <c r="M7" s="5"/>
      <c r="N7" s="27">
        <v>4.49</v>
      </c>
      <c r="O7" s="153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4.46</v>
      </c>
      <c r="L8" s="30">
        <f t="shared" si="1"/>
        <v>-0.6</v>
      </c>
      <c r="M8" s="5"/>
      <c r="N8" s="27">
        <v>5.0599999999999996</v>
      </c>
      <c r="O8" s="153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7.8800000000000008</v>
      </c>
      <c r="L9" s="30">
        <f t="shared" si="1"/>
        <v>-0.84</v>
      </c>
      <c r="M9" s="5"/>
      <c r="N9" s="27">
        <v>8.7200000000000006</v>
      </c>
      <c r="O9" s="153"/>
    </row>
    <row r="10" spans="1:15" ht="14.5" thickBot="1" x14ac:dyDescent="0.3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4.37</v>
      </c>
      <c r="L10" s="30">
        <f t="shared" si="1"/>
        <v>-0.5</v>
      </c>
      <c r="M10" s="5"/>
      <c r="N10" s="156">
        <v>4.87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5.98</v>
      </c>
      <c r="M11" s="5"/>
      <c r="N11" s="27"/>
      <c r="O11" s="153">
        <v>6.48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3.98</v>
      </c>
      <c r="L13" s="30">
        <f t="shared" si="1"/>
        <v>-0.73</v>
      </c>
      <c r="M13" s="5"/>
      <c r="N13" s="27">
        <v>4.71</v>
      </c>
      <c r="O13" s="153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6.4300000000000006</v>
      </c>
      <c r="L14" s="30">
        <f t="shared" si="1"/>
        <v>-0.8</v>
      </c>
      <c r="M14" s="5"/>
      <c r="N14" s="27">
        <v>7.23</v>
      </c>
      <c r="O14" s="153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5.72</v>
      </c>
      <c r="L15" s="30">
        <f t="shared" si="1"/>
        <v>-0.38</v>
      </c>
      <c r="M15" s="5"/>
      <c r="N15" s="27">
        <v>6.1</v>
      </c>
      <c r="O15" s="153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0.92000000000000015</v>
      </c>
      <c r="L17" s="30">
        <f t="shared" si="1"/>
        <v>-1.18</v>
      </c>
      <c r="M17" s="5"/>
      <c r="N17" s="27">
        <v>2.1</v>
      </c>
      <c r="O17" s="153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4.66</v>
      </c>
      <c r="L18" s="30">
        <f t="shared" si="1"/>
        <v>-0.8</v>
      </c>
      <c r="M18" s="5"/>
      <c r="N18" s="27">
        <v>5.46</v>
      </c>
      <c r="O18" s="153"/>
    </row>
    <row r="19" spans="1:15" ht="13.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4.7699999999999996</v>
      </c>
      <c r="L19" s="30">
        <f t="shared" si="1"/>
        <v>-1</v>
      </c>
      <c r="M19" s="5"/>
      <c r="N19" s="164">
        <v>5.77</v>
      </c>
      <c r="O19" s="165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1.32</v>
      </c>
      <c r="L20" s="30">
        <f t="shared" si="1"/>
        <v>-0.78</v>
      </c>
      <c r="M20" s="5"/>
      <c r="N20" s="27">
        <v>2.1</v>
      </c>
      <c r="O20" s="153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4.62</v>
      </c>
      <c r="L21" s="30">
        <f t="shared" si="1"/>
        <v>-0.8</v>
      </c>
      <c r="M21" s="5"/>
      <c r="N21" s="27">
        <v>5.42</v>
      </c>
      <c r="O21" s="153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3.25</v>
      </c>
      <c r="L22" s="30">
        <f t="shared" si="1"/>
        <v>-0.8</v>
      </c>
      <c r="M22" s="5"/>
      <c r="N22" s="27">
        <v>4.05</v>
      </c>
      <c r="O22" s="153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5.55</v>
      </c>
      <c r="L23" s="30">
        <f t="shared" si="1"/>
        <v>-0.9</v>
      </c>
      <c r="M23" s="5"/>
      <c r="N23" s="27">
        <v>6.45</v>
      </c>
      <c r="O23" s="153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5.58</v>
      </c>
      <c r="L24" s="30">
        <f t="shared" si="1"/>
        <v>-1.1499999999999999</v>
      </c>
      <c r="M24" s="5"/>
      <c r="N24" s="27">
        <v>6.73</v>
      </c>
      <c r="O24" s="153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7.65</v>
      </c>
      <c r="L25" s="30">
        <f t="shared" si="1"/>
        <v>0</v>
      </c>
      <c r="M25" s="3"/>
      <c r="N25" s="27">
        <v>7.65</v>
      </c>
      <c r="O25" s="153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10.47</v>
      </c>
      <c r="L26" s="30">
        <f t="shared" si="1"/>
        <v>-0.43</v>
      </c>
      <c r="N26" s="27">
        <v>10.9</v>
      </c>
      <c r="O26" s="153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10.469999999999999</v>
      </c>
      <c r="M27" s="3"/>
      <c r="N27" s="27"/>
      <c r="O27" s="153">
        <v>11.6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4.42</v>
      </c>
      <c r="L28" s="30">
        <f t="shared" si="1"/>
        <v>-0.28000000000000003</v>
      </c>
      <c r="N28" s="27">
        <v>4.7</v>
      </c>
      <c r="O28" s="153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7.19</v>
      </c>
      <c r="L29" s="30">
        <f>O29-I29</f>
        <v>-0.55000000000000004</v>
      </c>
      <c r="M29" s="3"/>
      <c r="N29" s="27">
        <v>7.74</v>
      </c>
      <c r="O29" s="153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10.85</v>
      </c>
      <c r="N30" s="27"/>
      <c r="O30" s="153">
        <v>11.45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12.950000000000001</v>
      </c>
      <c r="M31" s="3"/>
      <c r="N31" s="27"/>
      <c r="O31" s="153">
        <v>13.8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12.9</v>
      </c>
      <c r="N32" s="27"/>
      <c r="O32" s="153">
        <v>13.35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17.2</v>
      </c>
      <c r="M33" s="3"/>
      <c r="N33" s="27"/>
      <c r="O33" s="153">
        <v>17.649999999999999</v>
      </c>
    </row>
    <row r="34" spans="1:15" ht="13.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16.3</v>
      </c>
      <c r="M34" s="3"/>
      <c r="N34" s="164"/>
      <c r="O34" s="165">
        <v>16.5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3.5500000000000003</v>
      </c>
      <c r="L35" s="30">
        <f t="shared" si="1"/>
        <v>-0.68</v>
      </c>
      <c r="N35" s="27">
        <v>4.2300000000000004</v>
      </c>
      <c r="O35" s="153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4.5</v>
      </c>
      <c r="L36" s="30">
        <f t="shared" si="1"/>
        <v>-0.38</v>
      </c>
      <c r="M36" s="5"/>
      <c r="N36" s="27">
        <v>4.88</v>
      </c>
      <c r="O36" s="153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4.3599999999999994</v>
      </c>
      <c r="L37" s="30">
        <f t="shared" si="1"/>
        <v>-0.52</v>
      </c>
      <c r="M37" s="5"/>
      <c r="N37" s="27">
        <v>4.88</v>
      </c>
      <c r="O37" s="27"/>
    </row>
    <row r="38" spans="1:15" ht="13.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4.9400000000000004</v>
      </c>
      <c r="L38" s="30">
        <f t="shared" si="1"/>
        <v>-0.75</v>
      </c>
      <c r="M38" s="5"/>
      <c r="N38" s="27">
        <v>5.69</v>
      </c>
      <c r="O38" s="164"/>
    </row>
    <row r="39" spans="1:15" ht="13.5" thickBot="1" x14ac:dyDescent="0.35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10.41</v>
      </c>
      <c r="L39" s="30">
        <f t="shared" si="1"/>
        <v>-0.52</v>
      </c>
      <c r="M39" s="5"/>
      <c r="N39" s="169">
        <v>10.93</v>
      </c>
      <c r="O39" s="153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6.78</v>
      </c>
      <c r="M40" s="5"/>
      <c r="N40" s="27"/>
      <c r="O40" s="153">
        <v>7.38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3.46</v>
      </c>
      <c r="L41" s="30">
        <f t="shared" si="1"/>
        <v>-0.25</v>
      </c>
      <c r="M41" s="5"/>
      <c r="N41" s="27">
        <v>3.71</v>
      </c>
      <c r="O41" s="153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4.84</v>
      </c>
      <c r="L43" s="30">
        <f t="shared" si="1"/>
        <v>-0.93</v>
      </c>
      <c r="M43" s="5"/>
      <c r="N43" s="27">
        <v>5.77</v>
      </c>
      <c r="O43" s="153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19.34</v>
      </c>
      <c r="M44" s="5"/>
      <c r="N44" s="27"/>
      <c r="O44" s="153">
        <v>19.68</v>
      </c>
    </row>
    <row r="45" spans="1:15" ht="14.5" thickBot="1" x14ac:dyDescent="0.35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7.9</v>
      </c>
      <c r="M45" s="5"/>
      <c r="N45" s="156"/>
      <c r="O45" s="27">
        <v>8.57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3.4400000000000004</v>
      </c>
      <c r="L46" s="30">
        <f t="shared" si="1"/>
        <v>-1</v>
      </c>
      <c r="M46" s="5"/>
      <c r="N46" s="27">
        <v>4.4400000000000004</v>
      </c>
      <c r="O46" s="153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3.96</v>
      </c>
      <c r="L47" s="30">
        <f t="shared" si="1"/>
        <v>-0.24</v>
      </c>
      <c r="M47" s="5"/>
      <c r="N47" s="27">
        <v>4.2</v>
      </c>
      <c r="O47" s="153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7.12</v>
      </c>
      <c r="L48" s="30">
        <f t="shared" si="1"/>
        <v>-0.5</v>
      </c>
      <c r="M48" s="5"/>
      <c r="N48" s="27">
        <v>7.62</v>
      </c>
      <c r="O48" s="153"/>
    </row>
    <row r="49" spans="1:15" ht="13.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10.09</v>
      </c>
      <c r="L49" s="30">
        <f>O49-I49</f>
        <v>-0.85</v>
      </c>
      <c r="M49" s="5"/>
      <c r="N49" s="164">
        <v>10.94</v>
      </c>
      <c r="O49" s="165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4.09</v>
      </c>
      <c r="L50" s="30">
        <f>O50-I50</f>
        <v>-0.60000000000000009</v>
      </c>
      <c r="M50" s="5"/>
      <c r="N50" s="27">
        <v>4.6900000000000004</v>
      </c>
      <c r="O50" s="153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7.669999999999999</v>
      </c>
      <c r="L51" s="30">
        <f>O51-I51</f>
        <v>-0.95</v>
      </c>
      <c r="M51" s="5"/>
      <c r="N51" s="27">
        <v>8.6199999999999992</v>
      </c>
      <c r="O51" s="153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4.21</v>
      </c>
      <c r="L52" s="30">
        <f>O52-I52</f>
        <v>-0.75</v>
      </c>
      <c r="M52" s="5"/>
      <c r="N52" s="153">
        <v>4.96</v>
      </c>
      <c r="O52" s="166"/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4.21</v>
      </c>
      <c r="L53" s="30">
        <f>O53-I53</f>
        <v>-0.7</v>
      </c>
      <c r="M53" s="5"/>
      <c r="N53" s="153">
        <v>4.91</v>
      </c>
      <c r="O53" s="166"/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O53"/>
  <sheetViews>
    <sheetView zoomScale="70" zoomScaleNormal="70" workbookViewId="0">
      <selection activeCell="N19" sqref="N19"/>
    </sheetView>
  </sheetViews>
  <sheetFormatPr baseColWidth="10" defaultColWidth="9.1796875" defaultRowHeight="12.5" x14ac:dyDescent="0.25"/>
  <cols>
    <col min="1" max="1" width="11.453125" customWidth="1"/>
    <col min="2" max="2" width="40.54296875" bestFit="1" customWidth="1"/>
    <col min="3" max="12" width="11.453125" customWidth="1"/>
    <col min="13" max="13" width="2.72656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187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5.09</v>
      </c>
      <c r="L5" s="30">
        <f>O5-I5</f>
        <v>-0.45</v>
      </c>
      <c r="M5" s="5"/>
      <c r="N5" s="27">
        <v>5.54</v>
      </c>
      <c r="O5" s="153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5.25</v>
      </c>
      <c r="L6" s="30">
        <f t="shared" ref="L6:L48" si="1">O6-I6</f>
        <v>-0.33</v>
      </c>
      <c r="M6" s="5"/>
      <c r="N6" s="27">
        <v>5.58</v>
      </c>
      <c r="O6" s="153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4.0199999999999996</v>
      </c>
      <c r="L7" s="30">
        <f t="shared" si="1"/>
        <v>-0.5</v>
      </c>
      <c r="M7" s="5"/>
      <c r="N7" s="27">
        <v>4.5199999999999996</v>
      </c>
      <c r="O7" s="153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4.5500000000000007</v>
      </c>
      <c r="L8" s="30">
        <f t="shared" si="1"/>
        <v>-0.6</v>
      </c>
      <c r="M8" s="5"/>
      <c r="N8" s="27">
        <v>5.15</v>
      </c>
      <c r="O8" s="153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9</v>
      </c>
      <c r="L9" s="30">
        <f t="shared" si="1"/>
        <v>-0.84</v>
      </c>
      <c r="M9" s="5"/>
      <c r="N9" s="27">
        <v>9.84</v>
      </c>
      <c r="O9" s="153"/>
    </row>
    <row r="10" spans="1:15" ht="14.5" thickBot="1" x14ac:dyDescent="0.3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4.72</v>
      </c>
      <c r="L10" s="30">
        <f t="shared" si="1"/>
        <v>-0.5</v>
      </c>
      <c r="M10" s="5"/>
      <c r="N10" s="156">
        <v>5.22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6.37</v>
      </c>
      <c r="L11" s="30">
        <f t="shared" si="1"/>
        <v>-0.5</v>
      </c>
      <c r="M11" s="5"/>
      <c r="N11" s="27">
        <v>6.87</v>
      </c>
      <c r="O11" s="153"/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4.25</v>
      </c>
      <c r="L13" s="30">
        <f t="shared" si="1"/>
        <v>-0.73</v>
      </c>
      <c r="M13" s="5"/>
      <c r="N13" s="27">
        <v>4.9800000000000004</v>
      </c>
      <c r="O13" s="153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6.9</v>
      </c>
      <c r="L14" s="30">
        <f t="shared" si="1"/>
        <v>-0.8</v>
      </c>
      <c r="M14" s="5"/>
      <c r="N14" s="27">
        <v>7.7</v>
      </c>
      <c r="O14" s="153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6.7700000000000005</v>
      </c>
      <c r="L15" s="30">
        <f t="shared" si="1"/>
        <v>-0.38</v>
      </c>
      <c r="M15" s="5"/>
      <c r="N15" s="27">
        <v>7.15</v>
      </c>
      <c r="O15" s="153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1.1399999999999999</v>
      </c>
      <c r="L17" s="30">
        <f t="shared" si="1"/>
        <v>-1.18</v>
      </c>
      <c r="M17" s="5"/>
      <c r="N17" s="27">
        <v>2.3199999999999998</v>
      </c>
      <c r="O17" s="153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4.91</v>
      </c>
      <c r="L18" s="30">
        <f t="shared" si="1"/>
        <v>-0.8</v>
      </c>
      <c r="M18" s="5"/>
      <c r="N18" s="27">
        <v>5.71</v>
      </c>
      <c r="O18" s="153"/>
    </row>
    <row r="19" spans="1:15" ht="13.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5</v>
      </c>
      <c r="L19" s="30">
        <f t="shared" si="1"/>
        <v>-1</v>
      </c>
      <c r="M19" s="5"/>
      <c r="N19" s="164">
        <v>6</v>
      </c>
      <c r="O19" s="165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1.93</v>
      </c>
      <c r="L20" s="30">
        <f t="shared" si="1"/>
        <v>-0.78</v>
      </c>
      <c r="M20" s="5"/>
      <c r="N20" s="27">
        <v>2.71</v>
      </c>
      <c r="O20" s="153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4.78</v>
      </c>
      <c r="L21" s="30">
        <f t="shared" si="1"/>
        <v>-0.8</v>
      </c>
      <c r="M21" s="5"/>
      <c r="N21" s="27">
        <v>5.58</v>
      </c>
      <c r="O21" s="153"/>
    </row>
    <row r="22" spans="1:15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3.5</v>
      </c>
      <c r="L22" s="30">
        <f t="shared" si="1"/>
        <v>-0.8</v>
      </c>
      <c r="M22" s="5"/>
      <c r="N22" s="156">
        <v>4.3</v>
      </c>
      <c r="O22" s="153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5.3999999999999995</v>
      </c>
      <c r="L23" s="30">
        <f t="shared" si="1"/>
        <v>-0.9</v>
      </c>
      <c r="M23" s="5"/>
      <c r="N23" s="27">
        <v>6.3</v>
      </c>
      <c r="O23" s="153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5.83</v>
      </c>
      <c r="L24" s="30">
        <f t="shared" si="1"/>
        <v>-1.1499999999999999</v>
      </c>
      <c r="M24" s="5"/>
      <c r="N24" s="27">
        <v>6.98</v>
      </c>
      <c r="O24" s="153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7.69</v>
      </c>
      <c r="L25" s="30">
        <f t="shared" si="1"/>
        <v>0</v>
      </c>
      <c r="M25" s="3"/>
      <c r="N25" s="27">
        <v>7.69</v>
      </c>
      <c r="O25" s="153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12.4</v>
      </c>
      <c r="N26" s="27"/>
      <c r="O26" s="27">
        <v>12.83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10.32</v>
      </c>
      <c r="M27" s="3"/>
      <c r="N27" s="27"/>
      <c r="O27" s="27">
        <v>11.45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4.54</v>
      </c>
      <c r="L28" s="30">
        <f t="shared" si="1"/>
        <v>-0.28000000000000003</v>
      </c>
      <c r="N28" s="27">
        <v>4.82</v>
      </c>
      <c r="O28" s="27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10.77</v>
      </c>
      <c r="M29" s="3"/>
      <c r="N29" s="27"/>
      <c r="O29" s="27">
        <v>11.32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15.85</v>
      </c>
      <c r="N30" s="27"/>
      <c r="O30" s="27">
        <v>16.45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13.110000000000001</v>
      </c>
      <c r="M31" s="3"/>
      <c r="N31" s="27"/>
      <c r="O31" s="27">
        <v>13.96</v>
      </c>
    </row>
    <row r="32" spans="1:15" x14ac:dyDescent="0.2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12.92</v>
      </c>
      <c r="N32" s="27"/>
      <c r="O32" s="27">
        <v>13.37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257" t="s">
        <v>188</v>
      </c>
      <c r="L33" s="258"/>
      <c r="M33" s="3"/>
      <c r="N33" s="27"/>
      <c r="O33" s="153" t="s">
        <v>188</v>
      </c>
    </row>
    <row r="34" spans="1:15" ht="13.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16.3</v>
      </c>
      <c r="M34" s="3"/>
      <c r="N34" s="164"/>
      <c r="O34" s="27">
        <v>16.5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4.21</v>
      </c>
      <c r="L35" s="30">
        <f t="shared" si="1"/>
        <v>-0.68</v>
      </c>
      <c r="N35" s="27">
        <v>4.8899999999999997</v>
      </c>
      <c r="O35" s="153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4.71</v>
      </c>
      <c r="L36" s="30">
        <f t="shared" si="1"/>
        <v>-0.38</v>
      </c>
      <c r="M36" s="5"/>
      <c r="N36" s="27">
        <v>5.09</v>
      </c>
      <c r="O36" s="153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-0.52</v>
      </c>
      <c r="L37" s="30">
        <f t="shared" si="1"/>
        <v>5.3800000000000008</v>
      </c>
      <c r="M37" s="5"/>
      <c r="N37" s="27"/>
      <c r="O37" s="27">
        <v>5.9</v>
      </c>
    </row>
    <row r="38" spans="1:15" ht="13.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4.99</v>
      </c>
      <c r="M38" s="5"/>
      <c r="N38" s="27"/>
      <c r="O38" s="164">
        <v>5.74</v>
      </c>
    </row>
    <row r="39" spans="1:15" ht="13.5" thickBot="1" x14ac:dyDescent="0.35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13.440000000000001</v>
      </c>
      <c r="L39" s="30">
        <f t="shared" si="1"/>
        <v>-0.52</v>
      </c>
      <c r="M39" s="5"/>
      <c r="N39" s="169">
        <v>13.96</v>
      </c>
      <c r="O39" s="153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6.8000000000000007</v>
      </c>
      <c r="M40" s="5"/>
      <c r="N40" s="27"/>
      <c r="O40" s="27">
        <v>7.4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3.47</v>
      </c>
      <c r="L41" s="30">
        <f t="shared" si="1"/>
        <v>-0.25</v>
      </c>
      <c r="M41" s="5"/>
      <c r="N41" s="27">
        <v>3.72</v>
      </c>
      <c r="O41" s="153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5.53</v>
      </c>
      <c r="M43" s="5"/>
      <c r="N43" s="27"/>
      <c r="O43" s="27">
        <v>6.46</v>
      </c>
    </row>
    <row r="44" spans="1:15" ht="13.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19.2</v>
      </c>
      <c r="M44" s="5"/>
      <c r="N44" s="27"/>
      <c r="O44" s="164">
        <v>19.54</v>
      </c>
    </row>
    <row r="45" spans="1:15" ht="14.5" thickBot="1" x14ac:dyDescent="0.35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6.26</v>
      </c>
      <c r="M45" s="5"/>
      <c r="N45" s="156"/>
      <c r="O45" s="27">
        <v>6.93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3.5300000000000002</v>
      </c>
      <c r="L46" s="30">
        <f t="shared" si="1"/>
        <v>-1</v>
      </c>
      <c r="M46" s="5"/>
      <c r="N46" s="27">
        <v>4.53</v>
      </c>
      <c r="O46" s="153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4.09</v>
      </c>
      <c r="L47" s="30">
        <f t="shared" si="1"/>
        <v>-0.24</v>
      </c>
      <c r="M47" s="5"/>
      <c r="N47" s="27">
        <v>4.33</v>
      </c>
      <c r="O47" s="153"/>
    </row>
    <row r="48" spans="1:15" x14ac:dyDescent="0.25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11.99</v>
      </c>
      <c r="M48" s="5"/>
      <c r="N48" s="27"/>
      <c r="O48" s="27">
        <v>12.49</v>
      </c>
    </row>
    <row r="49" spans="1:15" ht="26.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255" t="s">
        <v>189</v>
      </c>
      <c r="L49" s="256"/>
      <c r="M49" s="5"/>
      <c r="N49" s="164"/>
      <c r="O49" s="165" t="s">
        <v>189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4.93</v>
      </c>
      <c r="L50" s="30">
        <f>O50-I50</f>
        <v>-0.60000000000000009</v>
      </c>
      <c r="M50" s="5"/>
      <c r="N50" s="27">
        <v>5.53</v>
      </c>
      <c r="O50" s="153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11.350000000000001</v>
      </c>
      <c r="M51" s="5"/>
      <c r="N51" s="27"/>
      <c r="O51" s="27">
        <v>12.3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4.49</v>
      </c>
      <c r="L52" s="30">
        <f>O52-I52</f>
        <v>-0.75</v>
      </c>
      <c r="M52" s="5"/>
      <c r="N52" s="27">
        <v>5.24</v>
      </c>
      <c r="O52" s="27"/>
    </row>
    <row r="53" spans="1:15" ht="14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3.91</v>
      </c>
      <c r="L53" s="30">
        <f>O53-I53</f>
        <v>-0.7</v>
      </c>
      <c r="M53" s="5"/>
      <c r="N53" s="27">
        <v>4.6100000000000003</v>
      </c>
      <c r="O53" s="156"/>
    </row>
  </sheetData>
  <mergeCells count="7">
    <mergeCell ref="K49:L49"/>
    <mergeCell ref="K33:L33"/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O53"/>
  <sheetViews>
    <sheetView zoomScale="70" zoomScaleNormal="70" workbookViewId="0">
      <selection activeCell="O53" sqref="A1:O53"/>
    </sheetView>
  </sheetViews>
  <sheetFormatPr baseColWidth="10" defaultColWidth="9.1796875" defaultRowHeight="12.5" x14ac:dyDescent="0.25"/>
  <cols>
    <col min="1" max="1" width="11.453125" customWidth="1"/>
    <col min="2" max="2" width="29.453125" customWidth="1"/>
    <col min="3" max="12" width="11.453125" customWidth="1"/>
    <col min="13" max="13" width="4.269531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202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-0.45</v>
      </c>
      <c r="L5" s="30">
        <f>O5-I5</f>
        <v>22.55</v>
      </c>
      <c r="M5" s="5"/>
      <c r="N5" s="27"/>
      <c r="O5" s="153">
        <v>23</v>
      </c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5.63</v>
      </c>
      <c r="L6" s="30">
        <f t="shared" ref="L6:L48" si="1">O6-I6</f>
        <v>-0.33</v>
      </c>
      <c r="M6" s="5"/>
      <c r="N6" s="27">
        <v>5.96</v>
      </c>
      <c r="O6" s="153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4.2699999999999996</v>
      </c>
      <c r="L7" s="30">
        <f t="shared" si="1"/>
        <v>-0.5</v>
      </c>
      <c r="M7" s="5"/>
      <c r="N7" s="27">
        <v>4.7699999999999996</v>
      </c>
      <c r="O7" s="153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4.71</v>
      </c>
      <c r="L8" s="30">
        <f t="shared" si="1"/>
        <v>-0.6</v>
      </c>
      <c r="M8" s="5"/>
      <c r="N8" s="27">
        <v>5.31</v>
      </c>
      <c r="O8" s="153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9.16</v>
      </c>
      <c r="L9" s="30">
        <f t="shared" si="1"/>
        <v>-0.84</v>
      </c>
      <c r="M9" s="5"/>
      <c r="N9" s="27">
        <v>10</v>
      </c>
      <c r="O9" s="153"/>
    </row>
    <row r="10" spans="1:15" ht="14.5" thickBot="1" x14ac:dyDescent="0.3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4.79</v>
      </c>
      <c r="L10" s="30">
        <f t="shared" si="1"/>
        <v>-0.5</v>
      </c>
      <c r="M10" s="5"/>
      <c r="N10" s="156">
        <v>5.29</v>
      </c>
      <c r="O10" s="27"/>
    </row>
    <row r="11" spans="1:15" ht="14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6.4</v>
      </c>
      <c r="M11" s="5"/>
      <c r="N11" s="156"/>
      <c r="O11" s="27">
        <v>6.9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4.24</v>
      </c>
      <c r="L13" s="30">
        <f t="shared" si="1"/>
        <v>-0.73</v>
      </c>
      <c r="M13" s="5"/>
      <c r="N13" s="27">
        <v>4.97</v>
      </c>
      <c r="O13" s="153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6.8500000000000005</v>
      </c>
      <c r="L14" s="30">
        <f t="shared" si="1"/>
        <v>-0.8</v>
      </c>
      <c r="M14" s="5"/>
      <c r="N14" s="27">
        <v>7.65</v>
      </c>
      <c r="O14" s="153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 t="e">
        <f t="shared" si="2"/>
        <v>#VALUE!</v>
      </c>
      <c r="L15" s="30">
        <f t="shared" si="1"/>
        <v>-0.38</v>
      </c>
      <c r="M15" s="5"/>
      <c r="N15" s="27" t="s">
        <v>107</v>
      </c>
      <c r="O15" s="153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1.1500000000000001</v>
      </c>
      <c r="L17" s="30">
        <f t="shared" si="1"/>
        <v>-1.18</v>
      </c>
      <c r="M17" s="5"/>
      <c r="N17" s="27">
        <v>2.33</v>
      </c>
      <c r="O17" s="153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4.71</v>
      </c>
      <c r="L18" s="30">
        <f t="shared" si="1"/>
        <v>-0.8</v>
      </c>
      <c r="M18" s="5"/>
      <c r="N18" s="27">
        <v>5.51</v>
      </c>
      <c r="O18" s="153"/>
    </row>
    <row r="19" spans="1:15" ht="13.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5</v>
      </c>
      <c r="L19" s="30">
        <f t="shared" si="1"/>
        <v>-1</v>
      </c>
      <c r="M19" s="5"/>
      <c r="N19" s="164">
        <v>6</v>
      </c>
      <c r="O19" s="165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2.04</v>
      </c>
      <c r="L20" s="30">
        <f t="shared" si="1"/>
        <v>-0.78</v>
      </c>
      <c r="M20" s="5"/>
      <c r="N20" s="27">
        <v>2.82</v>
      </c>
      <c r="O20" s="153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4.6800000000000006</v>
      </c>
      <c r="L21" s="30">
        <f t="shared" si="1"/>
        <v>-0.8</v>
      </c>
      <c r="M21" s="5"/>
      <c r="N21" s="27">
        <v>5.48</v>
      </c>
      <c r="O21" s="153"/>
    </row>
    <row r="22" spans="1:15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3.6000000000000005</v>
      </c>
      <c r="L22" s="30">
        <f t="shared" si="1"/>
        <v>-0.8</v>
      </c>
      <c r="M22" s="5"/>
      <c r="N22" s="156">
        <v>4.4000000000000004</v>
      </c>
      <c r="O22" s="153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5.46</v>
      </c>
      <c r="L23" s="30">
        <f t="shared" si="1"/>
        <v>-0.9</v>
      </c>
      <c r="M23" s="5"/>
      <c r="N23" s="27">
        <v>6.36</v>
      </c>
      <c r="O23" s="153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6.0500000000000007</v>
      </c>
      <c r="L24" s="30">
        <f t="shared" si="1"/>
        <v>-1.1499999999999999</v>
      </c>
      <c r="M24" s="5"/>
      <c r="N24" s="27">
        <v>7.2</v>
      </c>
      <c r="O24" s="153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7.87</v>
      </c>
      <c r="L25" s="30">
        <f t="shared" si="1"/>
        <v>0</v>
      </c>
      <c r="M25" s="3"/>
      <c r="N25" s="27">
        <v>7.87</v>
      </c>
      <c r="O25" s="153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11.540000000000001</v>
      </c>
      <c r="N26" s="27"/>
      <c r="O26" s="27">
        <v>11.97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9.64</v>
      </c>
      <c r="M27" s="3"/>
      <c r="N27" s="27"/>
      <c r="O27" s="27">
        <v>10.77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4.7</v>
      </c>
      <c r="L28" s="30">
        <f t="shared" si="1"/>
        <v>-0.28000000000000003</v>
      </c>
      <c r="N28" s="27">
        <v>4.9800000000000004</v>
      </c>
      <c r="O28" s="27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7.660000000000001</v>
      </c>
      <c r="L29" s="30">
        <f>O29-I29</f>
        <v>-0.55000000000000004</v>
      </c>
      <c r="M29" s="3"/>
      <c r="N29" s="27">
        <v>8.2100000000000009</v>
      </c>
      <c r="O29" s="27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11.76</v>
      </c>
      <c r="N30" s="27"/>
      <c r="O30" s="27">
        <v>12.36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14</v>
      </c>
      <c r="M31" s="3"/>
      <c r="N31" s="27"/>
      <c r="O31" s="27">
        <v>14.85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12.950000000000001</v>
      </c>
      <c r="N32" s="27"/>
      <c r="O32" s="27">
        <v>13.4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12.950000000000001</v>
      </c>
      <c r="M33" s="3"/>
      <c r="N33" s="27"/>
      <c r="O33" s="153">
        <v>13.4</v>
      </c>
    </row>
    <row r="34" spans="1:15" ht="13.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7.29</v>
      </c>
      <c r="L34" s="30">
        <f t="shared" si="1"/>
        <v>-0.2</v>
      </c>
      <c r="M34" s="3"/>
      <c r="N34" s="164">
        <v>7.49</v>
      </c>
      <c r="O34" s="27"/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3.9099999999999997</v>
      </c>
      <c r="L35" s="30">
        <f t="shared" si="1"/>
        <v>-0.68</v>
      </c>
      <c r="N35" s="27">
        <v>4.59</v>
      </c>
      <c r="O35" s="153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4.7</v>
      </c>
      <c r="L36" s="30">
        <f t="shared" si="1"/>
        <v>-0.38</v>
      </c>
      <c r="M36" s="5"/>
      <c r="N36" s="27">
        <v>5.08</v>
      </c>
      <c r="O36" s="153"/>
    </row>
    <row r="37" spans="1:15" ht="14.5" thickBot="1" x14ac:dyDescent="0.35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-0.52</v>
      </c>
      <c r="L37" s="30">
        <f t="shared" si="1"/>
        <v>-0.52</v>
      </c>
      <c r="M37" s="5"/>
      <c r="N37" s="156"/>
      <c r="O37" s="27"/>
    </row>
    <row r="38" spans="1:15" ht="13.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4.6500000000000004</v>
      </c>
      <c r="L38" s="30">
        <f t="shared" si="1"/>
        <v>-0.75</v>
      </c>
      <c r="M38" s="5"/>
      <c r="N38" s="27">
        <v>5.4</v>
      </c>
      <c r="O38" s="164"/>
    </row>
    <row r="39" spans="1:15" ht="13.5" thickBot="1" x14ac:dyDescent="0.35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13</v>
      </c>
      <c r="L39" s="30">
        <f t="shared" si="1"/>
        <v>-0.52</v>
      </c>
      <c r="M39" s="5"/>
      <c r="N39" s="169">
        <v>13.52</v>
      </c>
      <c r="O39" s="153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7</v>
      </c>
      <c r="L40" s="30">
        <f t="shared" si="1"/>
        <v>-0.6</v>
      </c>
      <c r="M40" s="5"/>
      <c r="N40" s="27">
        <v>7.6</v>
      </c>
      <c r="O40" s="27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3.67</v>
      </c>
      <c r="L41" s="30">
        <f t="shared" si="1"/>
        <v>-0.25</v>
      </c>
      <c r="M41" s="5"/>
      <c r="N41" s="27">
        <v>3.92</v>
      </c>
      <c r="O41" s="153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5.15</v>
      </c>
      <c r="M43" s="5"/>
      <c r="N43" s="27"/>
      <c r="O43" s="27">
        <v>6.08</v>
      </c>
    </row>
    <row r="44" spans="1:15" ht="13.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17.39</v>
      </c>
      <c r="M44" s="5"/>
      <c r="N44" s="27"/>
      <c r="O44" s="164">
        <v>17.73</v>
      </c>
    </row>
    <row r="45" spans="1:15" ht="14.5" thickBot="1" x14ac:dyDescent="0.35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4.8100000000000005</v>
      </c>
      <c r="L45" s="30">
        <f t="shared" si="1"/>
        <v>-0.67</v>
      </c>
      <c r="M45" s="5"/>
      <c r="N45" s="156">
        <v>5.48</v>
      </c>
      <c r="O45" s="27"/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3.6399999999999997</v>
      </c>
      <c r="L46" s="30">
        <f t="shared" si="1"/>
        <v>-1</v>
      </c>
      <c r="M46" s="5"/>
      <c r="N46" s="27">
        <v>4.6399999999999997</v>
      </c>
      <c r="O46" s="153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4.0599999999999996</v>
      </c>
      <c r="L47" s="30">
        <f t="shared" si="1"/>
        <v>-0.24</v>
      </c>
      <c r="M47" s="5"/>
      <c r="N47" s="27">
        <v>4.3</v>
      </c>
      <c r="O47" s="153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12.97</v>
      </c>
      <c r="M48" s="5"/>
      <c r="N48" s="27"/>
      <c r="O48" s="27">
        <v>13.47</v>
      </c>
    </row>
    <row r="49" spans="1:15" ht="13.5" customHeight="1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19.869999999999997</v>
      </c>
      <c r="M49" s="5"/>
      <c r="N49" s="164"/>
      <c r="O49" s="165">
        <v>20.72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4.9599999999999991</v>
      </c>
      <c r="L50" s="30">
        <f>O50-I50</f>
        <v>-0.60000000000000009</v>
      </c>
      <c r="M50" s="5"/>
      <c r="N50" s="27">
        <v>5.56</v>
      </c>
      <c r="O50" s="153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10.91</v>
      </c>
      <c r="M51" s="5"/>
      <c r="N51" s="27"/>
      <c r="O51" s="27">
        <v>11.86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5.72</v>
      </c>
      <c r="M52" s="5"/>
      <c r="N52" s="27"/>
      <c r="O52" s="27">
        <v>6.47</v>
      </c>
    </row>
    <row r="53" spans="1:15" ht="14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5.01</v>
      </c>
      <c r="M53" s="5"/>
      <c r="N53" s="27"/>
      <c r="O53" s="156">
        <v>5.71</v>
      </c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O53"/>
  <sheetViews>
    <sheetView topLeftCell="C11" zoomScale="80" zoomScaleNormal="80" workbookViewId="0">
      <selection sqref="A1:O53"/>
    </sheetView>
  </sheetViews>
  <sheetFormatPr baseColWidth="10" defaultColWidth="9.1796875" defaultRowHeight="12.5" x14ac:dyDescent="0.25"/>
  <cols>
    <col min="1" max="1" width="11.453125" customWidth="1"/>
    <col min="2" max="2" width="40.54296875" bestFit="1" customWidth="1"/>
    <col min="3" max="12" width="11.453125" customWidth="1"/>
    <col min="13" max="13" width="3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203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76" t="s">
        <v>204</v>
      </c>
      <c r="O5" s="177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5.97</v>
      </c>
      <c r="L6" s="30">
        <f t="shared" ref="L6:L48" si="1">O6-I6</f>
        <v>-0.33</v>
      </c>
      <c r="M6" s="5"/>
      <c r="N6" s="176">
        <v>6.3</v>
      </c>
      <c r="O6" s="17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4.5199999999999996</v>
      </c>
      <c r="L7" s="30">
        <f t="shared" si="1"/>
        <v>-0.5</v>
      </c>
      <c r="M7" s="5"/>
      <c r="N7" s="176">
        <v>5.0199999999999996</v>
      </c>
      <c r="O7" s="17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4.82</v>
      </c>
      <c r="L8" s="30">
        <f t="shared" si="1"/>
        <v>-0.6</v>
      </c>
      <c r="M8" s="5"/>
      <c r="N8" s="176">
        <v>5.42</v>
      </c>
      <c r="O8" s="17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9.23</v>
      </c>
      <c r="L9" s="30">
        <f t="shared" si="1"/>
        <v>-0.84</v>
      </c>
      <c r="M9" s="5"/>
      <c r="N9" s="176">
        <v>10.07</v>
      </c>
      <c r="O9" s="17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-0.5</v>
      </c>
      <c r="L10" s="30">
        <f t="shared" si="1"/>
        <v>5.69</v>
      </c>
      <c r="M10" s="5"/>
      <c r="N10" s="175"/>
      <c r="O10" s="176">
        <v>6.19</v>
      </c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5.01</v>
      </c>
      <c r="L11" s="30">
        <f t="shared" si="1"/>
        <v>-0.5</v>
      </c>
      <c r="M11" s="5"/>
      <c r="N11" s="176">
        <v>5.51</v>
      </c>
      <c r="O11" s="177"/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-0.73</v>
      </c>
      <c r="L13" s="30">
        <f t="shared" si="1"/>
        <v>-0.73</v>
      </c>
      <c r="M13" s="5"/>
      <c r="N13" s="176"/>
      <c r="O13" s="17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7.12</v>
      </c>
      <c r="L14" s="30">
        <f t="shared" si="1"/>
        <v>-0.8</v>
      </c>
      <c r="M14" s="5"/>
      <c r="N14" s="176">
        <v>7.92</v>
      </c>
      <c r="O14" s="17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7.55</v>
      </c>
      <c r="L15" s="30">
        <f t="shared" si="1"/>
        <v>-0.38</v>
      </c>
      <c r="M15" s="5"/>
      <c r="N15" s="176">
        <v>7.93</v>
      </c>
      <c r="O15" s="17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1.0799999999999998</v>
      </c>
      <c r="L17" s="30">
        <f t="shared" si="1"/>
        <v>-1.18</v>
      </c>
      <c r="M17" s="5"/>
      <c r="N17" s="176">
        <v>2.2599999999999998</v>
      </c>
      <c r="O17" s="17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4.4800000000000004</v>
      </c>
      <c r="L18" s="30">
        <f t="shared" si="1"/>
        <v>-0.8</v>
      </c>
      <c r="M18" s="5"/>
      <c r="N18" s="176">
        <v>5.28</v>
      </c>
      <c r="O18" s="177"/>
    </row>
    <row r="19" spans="1:15" ht="13.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5</v>
      </c>
      <c r="L19" s="30">
        <f t="shared" si="1"/>
        <v>-1</v>
      </c>
      <c r="M19" s="5"/>
      <c r="N19" s="181">
        <v>6</v>
      </c>
      <c r="O19" s="180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2.0700000000000003</v>
      </c>
      <c r="L20" s="30">
        <f t="shared" si="1"/>
        <v>-0.78</v>
      </c>
      <c r="M20" s="5"/>
      <c r="N20" s="176">
        <v>2.85</v>
      </c>
      <c r="O20" s="17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4.76</v>
      </c>
      <c r="L21" s="30">
        <f t="shared" si="1"/>
        <v>-0.8</v>
      </c>
      <c r="M21" s="5"/>
      <c r="N21" s="176">
        <v>5.56</v>
      </c>
      <c r="O21" s="177"/>
    </row>
    <row r="22" spans="1:15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3.7</v>
      </c>
      <c r="L22" s="30">
        <f t="shared" si="1"/>
        <v>-0.8</v>
      </c>
      <c r="M22" s="5"/>
      <c r="N22" s="179">
        <v>4.5</v>
      </c>
      <c r="O22" s="17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5.67</v>
      </c>
      <c r="L23" s="30">
        <f t="shared" si="1"/>
        <v>-0.9</v>
      </c>
      <c r="M23" s="5"/>
      <c r="N23" s="176">
        <v>6.57</v>
      </c>
      <c r="O23" s="17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6.2799999999999994</v>
      </c>
      <c r="L24" s="30">
        <f t="shared" si="1"/>
        <v>-1.1499999999999999</v>
      </c>
      <c r="M24" s="5"/>
      <c r="N24" s="176">
        <v>7.43</v>
      </c>
      <c r="O24" s="17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7.98</v>
      </c>
      <c r="L25" s="30">
        <f t="shared" si="1"/>
        <v>0</v>
      </c>
      <c r="M25" s="3"/>
      <c r="N25" s="176">
        <v>7.98</v>
      </c>
      <c r="O25" s="177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11.530000000000001</v>
      </c>
      <c r="N26" s="176"/>
      <c r="O26" s="176">
        <v>11.96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9.7100000000000009</v>
      </c>
      <c r="M27" s="3"/>
      <c r="N27" s="176"/>
      <c r="O27" s="176">
        <v>10.84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4.71</v>
      </c>
      <c r="L28" s="30">
        <f t="shared" si="1"/>
        <v>-0.28000000000000003</v>
      </c>
      <c r="N28" s="176">
        <v>4.99</v>
      </c>
      <c r="O28" s="176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9.7199999999999989</v>
      </c>
      <c r="M29" s="3"/>
      <c r="N29" s="176"/>
      <c r="O29" s="176">
        <v>10.27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10.200000000000001</v>
      </c>
      <c r="N30" s="176"/>
      <c r="O30" s="176">
        <v>10.8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5.6300000000000008</v>
      </c>
      <c r="L31" s="30">
        <f t="shared" si="1"/>
        <v>-0.85</v>
      </c>
      <c r="M31" s="3"/>
      <c r="N31" s="176">
        <v>6.48</v>
      </c>
      <c r="O31" s="176"/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12.96</v>
      </c>
      <c r="N32" s="176"/>
      <c r="O32" s="176">
        <v>13.41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13.05</v>
      </c>
      <c r="M33" s="3"/>
      <c r="N33" s="176"/>
      <c r="O33" s="176">
        <v>13.5</v>
      </c>
    </row>
    <row r="34" spans="1:15" ht="13.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18.68</v>
      </c>
      <c r="M34" s="3"/>
      <c r="N34" s="181"/>
      <c r="O34" s="176">
        <v>18.88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4.74</v>
      </c>
      <c r="L35" s="30">
        <f t="shared" si="1"/>
        <v>-0.68</v>
      </c>
      <c r="N35" s="176">
        <v>5.42</v>
      </c>
      <c r="O35" s="177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4.38</v>
      </c>
      <c r="L36" s="30">
        <f t="shared" si="1"/>
        <v>-0.38</v>
      </c>
      <c r="M36" s="5"/>
      <c r="N36" s="176">
        <v>4.76</v>
      </c>
      <c r="O36" s="177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-0.52</v>
      </c>
      <c r="L37" s="30">
        <f t="shared" si="1"/>
        <v>5.1999999999999993</v>
      </c>
      <c r="M37" s="5"/>
      <c r="N37" s="176"/>
      <c r="O37" s="176">
        <v>5.72</v>
      </c>
    </row>
    <row r="38" spans="1:15" ht="13.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4.62</v>
      </c>
      <c r="L38" s="30">
        <f t="shared" si="1"/>
        <v>-0.75</v>
      </c>
      <c r="M38" s="5"/>
      <c r="N38" s="176">
        <v>5.37</v>
      </c>
      <c r="O38" s="181"/>
    </row>
    <row r="39" spans="1:15" ht="13.5" thickBot="1" x14ac:dyDescent="0.35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12.540000000000001</v>
      </c>
      <c r="L39" s="30">
        <f t="shared" si="1"/>
        <v>-0.52</v>
      </c>
      <c r="M39" s="5"/>
      <c r="N39" s="178">
        <v>13.06</v>
      </c>
      <c r="O39" s="17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7.1400000000000006</v>
      </c>
      <c r="L40" s="30">
        <f t="shared" si="1"/>
        <v>-0.6</v>
      </c>
      <c r="M40" s="5"/>
      <c r="N40" s="176">
        <v>7.74</v>
      </c>
      <c r="O40" s="176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3.8</v>
      </c>
      <c r="L41" s="30">
        <f t="shared" si="1"/>
        <v>-0.25</v>
      </c>
      <c r="M41" s="5"/>
      <c r="N41" s="176">
        <v>4.05</v>
      </c>
      <c r="O41" s="177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4.58</v>
      </c>
      <c r="L43" s="30">
        <f t="shared" si="1"/>
        <v>-0.93</v>
      </c>
      <c r="M43" s="5"/>
      <c r="N43" s="176">
        <v>5.51</v>
      </c>
      <c r="O43" s="176"/>
    </row>
    <row r="44" spans="1:15" ht="13.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18.93</v>
      </c>
      <c r="M44" s="5"/>
      <c r="N44" s="176"/>
      <c r="O44" s="181">
        <v>19.27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5.16</v>
      </c>
      <c r="M45" s="5"/>
      <c r="N45" s="175"/>
      <c r="O45" s="176">
        <v>5.83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3.38</v>
      </c>
      <c r="L46" s="30">
        <f t="shared" si="1"/>
        <v>-1</v>
      </c>
      <c r="M46" s="5"/>
      <c r="N46" s="176">
        <v>4.38</v>
      </c>
      <c r="O46" s="17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3.96</v>
      </c>
      <c r="L47" s="30">
        <f t="shared" si="1"/>
        <v>-0.24</v>
      </c>
      <c r="M47" s="5"/>
      <c r="N47" s="176">
        <v>4.2</v>
      </c>
      <c r="O47" s="177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18.13</v>
      </c>
      <c r="M48" s="5"/>
      <c r="N48" s="176"/>
      <c r="O48" s="176">
        <v>18.63</v>
      </c>
    </row>
    <row r="49" spans="1:15" ht="13.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10.84</v>
      </c>
      <c r="L49" s="30">
        <f>O49-I49</f>
        <v>-0.85</v>
      </c>
      <c r="M49" s="5"/>
      <c r="N49" s="181">
        <v>11.69</v>
      </c>
      <c r="O49" s="180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176" t="s">
        <v>204</v>
      </c>
      <c r="O50" s="17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7.5200000000000005</v>
      </c>
      <c r="L51" s="30">
        <f>O51-I51</f>
        <v>-0.95</v>
      </c>
      <c r="M51" s="5"/>
      <c r="N51" s="176">
        <v>8.4700000000000006</v>
      </c>
      <c r="O51" s="176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9.91</v>
      </c>
      <c r="M52" s="5"/>
      <c r="N52" s="176"/>
      <c r="O52" s="176">
        <v>10.66</v>
      </c>
    </row>
    <row r="53" spans="1:15" ht="14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4.24</v>
      </c>
      <c r="M53" s="5"/>
      <c r="N53" s="176"/>
      <c r="O53" s="179">
        <v>4.9400000000000004</v>
      </c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O53"/>
  <sheetViews>
    <sheetView zoomScale="80" zoomScaleNormal="80" workbookViewId="0">
      <selection activeCell="N8" sqref="N8"/>
    </sheetView>
  </sheetViews>
  <sheetFormatPr baseColWidth="10" defaultColWidth="9.1796875" defaultRowHeight="12.5" x14ac:dyDescent="0.25"/>
  <cols>
    <col min="1" max="1" width="11.453125" customWidth="1"/>
    <col min="2" max="2" width="32.54296875" customWidth="1"/>
    <col min="3" max="12" width="11.453125" customWidth="1"/>
    <col min="13" max="13" width="1.72656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205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-0.45</v>
      </c>
      <c r="L5" s="30">
        <f>O5-I5</f>
        <v>7.72</v>
      </c>
      <c r="M5" s="5"/>
      <c r="N5" s="27"/>
      <c r="O5" s="153">
        <v>8.17</v>
      </c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2.84</v>
      </c>
      <c r="L6" s="30">
        <f t="shared" ref="L6:L48" si="1">O6-I6</f>
        <v>-0.33</v>
      </c>
      <c r="M6" s="5"/>
      <c r="N6" s="27">
        <v>3.17</v>
      </c>
      <c r="O6" s="153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0.82000000000000006</v>
      </c>
      <c r="L7" s="30">
        <f t="shared" si="1"/>
        <v>-0.5</v>
      </c>
      <c r="M7" s="5"/>
      <c r="N7" s="27">
        <v>1.32</v>
      </c>
      <c r="O7" s="153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5"/>
      <c r="N8" s="27" t="s">
        <v>206</v>
      </c>
      <c r="O8" s="153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6.66</v>
      </c>
      <c r="L9" s="30">
        <f t="shared" si="1"/>
        <v>-0.84</v>
      </c>
      <c r="M9" s="5"/>
      <c r="N9" s="27">
        <v>7.5</v>
      </c>
      <c r="O9" s="153"/>
    </row>
    <row r="10" spans="1:15" ht="14.5" thickBot="1" x14ac:dyDescent="0.3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1.75</v>
      </c>
      <c r="L10" s="30">
        <f t="shared" si="1"/>
        <v>-0.5</v>
      </c>
      <c r="M10" s="5"/>
      <c r="N10" s="156">
        <v>2.25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2.98</v>
      </c>
      <c r="M11" s="5"/>
      <c r="N11" s="27"/>
      <c r="O11" s="153">
        <v>3.48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2.59</v>
      </c>
      <c r="L13" s="30">
        <f t="shared" si="1"/>
        <v>-0.73</v>
      </c>
      <c r="M13" s="5"/>
      <c r="N13" s="27">
        <v>3.32</v>
      </c>
      <c r="O13" s="153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4.1400000000000006</v>
      </c>
      <c r="L14" s="30">
        <f t="shared" si="1"/>
        <v>-0.8</v>
      </c>
      <c r="M14" s="5"/>
      <c r="N14" s="27">
        <v>4.9400000000000004</v>
      </c>
      <c r="O14" s="153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3.22</v>
      </c>
      <c r="L15" s="30">
        <f t="shared" si="1"/>
        <v>-0.38</v>
      </c>
      <c r="M15" s="5"/>
      <c r="N15" s="27">
        <v>3.6</v>
      </c>
      <c r="O15" s="153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0.63000000000000012</v>
      </c>
      <c r="L17" s="30">
        <f t="shared" si="1"/>
        <v>-1.18</v>
      </c>
      <c r="M17" s="5"/>
      <c r="N17" s="27">
        <v>1.81</v>
      </c>
      <c r="O17" s="153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2.8499999999999996</v>
      </c>
      <c r="L18" s="30">
        <f t="shared" si="1"/>
        <v>-0.8</v>
      </c>
      <c r="M18" s="5"/>
      <c r="N18" s="27">
        <v>3.65</v>
      </c>
      <c r="O18" s="153"/>
    </row>
    <row r="19" spans="1:15" ht="13.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0.35000000000000009</v>
      </c>
      <c r="L19" s="30">
        <f t="shared" si="1"/>
        <v>-1</v>
      </c>
      <c r="M19" s="5"/>
      <c r="N19" s="164">
        <v>1.35</v>
      </c>
      <c r="O19" s="165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0.29000000000000004</v>
      </c>
      <c r="L20" s="30">
        <f t="shared" si="1"/>
        <v>-0.78</v>
      </c>
      <c r="M20" s="5"/>
      <c r="N20" s="27">
        <v>1.07</v>
      </c>
      <c r="O20" s="153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1.8499999999999999</v>
      </c>
      <c r="L21" s="30">
        <f t="shared" si="1"/>
        <v>-0.8</v>
      </c>
      <c r="M21" s="5"/>
      <c r="N21" s="27">
        <v>2.65</v>
      </c>
      <c r="O21" s="153"/>
    </row>
    <row r="22" spans="1:15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0.8</v>
      </c>
      <c r="L22" s="30">
        <f t="shared" si="1"/>
        <v>-0.8</v>
      </c>
      <c r="M22" s="5"/>
      <c r="N22" s="156">
        <v>1.6</v>
      </c>
      <c r="O22" s="153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2.25</v>
      </c>
      <c r="L23" s="30">
        <f t="shared" si="1"/>
        <v>-0.9</v>
      </c>
      <c r="M23" s="5"/>
      <c r="N23" s="27">
        <v>3.15</v>
      </c>
      <c r="O23" s="153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0.57000000000000006</v>
      </c>
      <c r="L24" s="30">
        <f t="shared" si="1"/>
        <v>-1.1499999999999999</v>
      </c>
      <c r="M24" s="5"/>
      <c r="N24" s="27">
        <v>1.72</v>
      </c>
      <c r="O24" s="153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3.41</v>
      </c>
      <c r="L25" s="30">
        <f t="shared" si="1"/>
        <v>0</v>
      </c>
      <c r="M25" s="3"/>
      <c r="N25" s="27">
        <v>3.41</v>
      </c>
      <c r="O25" s="153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0.77</v>
      </c>
      <c r="L26" s="30">
        <f t="shared" si="1"/>
        <v>-0.43</v>
      </c>
      <c r="N26" s="27">
        <v>1.2</v>
      </c>
      <c r="O26" s="27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3.0700000000000003</v>
      </c>
      <c r="M27" s="3"/>
      <c r="N27" s="27"/>
      <c r="O27" s="27">
        <v>4.2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1.69</v>
      </c>
      <c r="L28" s="30">
        <f t="shared" si="1"/>
        <v>-0.28000000000000003</v>
      </c>
      <c r="N28" s="27">
        <v>1.97</v>
      </c>
      <c r="O28" s="27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3.37</v>
      </c>
      <c r="L29" s="30">
        <f>O29-I29</f>
        <v>-0.55000000000000004</v>
      </c>
      <c r="M29" s="3"/>
      <c r="N29" s="27">
        <v>3.92</v>
      </c>
      <c r="O29" s="27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8.7000000000000011</v>
      </c>
      <c r="N30" s="27"/>
      <c r="O30" s="27">
        <v>9.3000000000000007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8.6</v>
      </c>
      <c r="M31" s="3"/>
      <c r="N31" s="27"/>
      <c r="O31" s="27">
        <v>9.4499999999999993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4.83</v>
      </c>
      <c r="N32" s="27"/>
      <c r="O32" s="27">
        <v>5.28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8.1300000000000008</v>
      </c>
      <c r="M33" s="3"/>
      <c r="N33" s="27"/>
      <c r="O33" s="27">
        <v>8.58</v>
      </c>
    </row>
    <row r="34" spans="1:15" ht="13.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1.84</v>
      </c>
      <c r="L34" s="30">
        <f t="shared" si="1"/>
        <v>-0.2</v>
      </c>
      <c r="M34" s="3"/>
      <c r="N34" s="164">
        <v>2.04</v>
      </c>
      <c r="O34" s="27"/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2.3199999999999998</v>
      </c>
      <c r="L35" s="30">
        <f t="shared" si="1"/>
        <v>-0.68</v>
      </c>
      <c r="N35" s="27">
        <v>3</v>
      </c>
      <c r="O35" s="153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3.92</v>
      </c>
      <c r="L36" s="30">
        <f t="shared" si="1"/>
        <v>-0.38</v>
      </c>
      <c r="M36" s="5"/>
      <c r="N36" s="27">
        <v>4.3</v>
      </c>
      <c r="O36" s="153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-0.52</v>
      </c>
      <c r="L37" s="30">
        <f t="shared" si="1"/>
        <v>4.8100000000000005</v>
      </c>
      <c r="M37" s="5"/>
      <c r="N37" s="27"/>
      <c r="O37" s="27">
        <v>5.33</v>
      </c>
    </row>
    <row r="38" spans="1:15" ht="13.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0.81</v>
      </c>
      <c r="L38" s="30">
        <f t="shared" si="1"/>
        <v>-0.75</v>
      </c>
      <c r="M38" s="5"/>
      <c r="N38" s="27">
        <v>1.56</v>
      </c>
      <c r="O38" s="164"/>
    </row>
    <row r="39" spans="1:15" ht="13.5" thickBot="1" x14ac:dyDescent="0.35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-0.52</v>
      </c>
      <c r="L39" s="30">
        <f t="shared" si="1"/>
        <v>4.1500000000000004</v>
      </c>
      <c r="M39" s="5"/>
      <c r="N39" s="169"/>
      <c r="O39" s="27">
        <v>4.67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0.39</v>
      </c>
      <c r="M40" s="5"/>
      <c r="N40" s="27"/>
      <c r="O40" s="27">
        <v>0.99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6.75</v>
      </c>
      <c r="M41" s="5"/>
      <c r="N41" s="27"/>
      <c r="O41" s="153">
        <v>7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4.45</v>
      </c>
      <c r="M43" s="5"/>
      <c r="N43" s="27"/>
      <c r="O43" s="27">
        <v>5.38</v>
      </c>
    </row>
    <row r="44" spans="1:15" ht="13.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3.96</v>
      </c>
      <c r="L44" s="30">
        <f t="shared" si="1"/>
        <v>-0.34</v>
      </c>
      <c r="M44" s="5"/>
      <c r="N44" s="27">
        <v>4.3</v>
      </c>
      <c r="O44" s="164"/>
    </row>
    <row r="45" spans="1:15" ht="14.5" thickBot="1" x14ac:dyDescent="0.35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1.33</v>
      </c>
      <c r="M45" s="5"/>
      <c r="N45" s="156"/>
      <c r="O45" s="27">
        <v>2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2.5</v>
      </c>
      <c r="L46" s="30">
        <f t="shared" si="1"/>
        <v>-1</v>
      </c>
      <c r="M46" s="5"/>
      <c r="N46" s="27">
        <v>3.5</v>
      </c>
      <c r="O46" s="153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1.78</v>
      </c>
      <c r="L47" s="30">
        <f t="shared" si="1"/>
        <v>-0.24</v>
      </c>
      <c r="M47" s="5"/>
      <c r="N47" s="27">
        <v>2.02</v>
      </c>
      <c r="O47" s="153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0.85000000000000009</v>
      </c>
      <c r="L48" s="30">
        <f t="shared" si="1"/>
        <v>-0.5</v>
      </c>
      <c r="M48" s="5"/>
      <c r="N48" s="27">
        <v>1.35</v>
      </c>
      <c r="O48" s="27"/>
    </row>
    <row r="49" spans="1:15" ht="13.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2.56</v>
      </c>
      <c r="L49" s="30">
        <f>O49-I49</f>
        <v>-0.85</v>
      </c>
      <c r="M49" s="5"/>
      <c r="N49" s="164">
        <v>3.41</v>
      </c>
      <c r="O49" s="165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5.48</v>
      </c>
      <c r="L50" s="30">
        <f>O50-I50</f>
        <v>-0.60000000000000009</v>
      </c>
      <c r="M50" s="5"/>
      <c r="N50" s="27">
        <v>6.08</v>
      </c>
      <c r="O50" s="153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6.51</v>
      </c>
      <c r="M51" s="5"/>
      <c r="N51" s="27"/>
      <c r="O51" s="27">
        <v>7.46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2.35</v>
      </c>
      <c r="L52" s="30">
        <f>O52-I52</f>
        <v>-0.75</v>
      </c>
      <c r="M52" s="5"/>
      <c r="N52" s="27">
        <v>3.1</v>
      </c>
      <c r="O52" s="27"/>
    </row>
    <row r="53" spans="1:15" ht="14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3.8999999999999995</v>
      </c>
      <c r="M53" s="5"/>
      <c r="N53" s="27"/>
      <c r="O53" s="156">
        <v>4.5999999999999996</v>
      </c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O53"/>
  <sheetViews>
    <sheetView zoomScale="80" zoomScaleNormal="80" workbookViewId="0">
      <selection activeCell="O53" sqref="A1:O53"/>
    </sheetView>
  </sheetViews>
  <sheetFormatPr baseColWidth="10" defaultColWidth="9.1796875" defaultRowHeight="12.5" x14ac:dyDescent="0.25"/>
  <cols>
    <col min="1" max="1" width="11.453125" customWidth="1"/>
    <col min="2" max="2" width="17.7265625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207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2.7399999999999998</v>
      </c>
      <c r="L5" s="30">
        <f>O5-I5</f>
        <v>-0.45</v>
      </c>
      <c r="M5" s="5"/>
      <c r="N5" s="27">
        <v>3.19</v>
      </c>
      <c r="O5" s="153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2.73</v>
      </c>
      <c r="L6" s="30">
        <f t="shared" ref="L6:L48" si="1">O6-I6</f>
        <v>-0.33</v>
      </c>
      <c r="M6" s="5"/>
      <c r="N6" s="27">
        <v>3.06</v>
      </c>
      <c r="O6" s="153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1.5699999999999998</v>
      </c>
      <c r="L7" s="30">
        <f t="shared" si="1"/>
        <v>-0.5</v>
      </c>
      <c r="M7" s="5"/>
      <c r="N7" s="27">
        <v>2.0699999999999998</v>
      </c>
      <c r="O7" s="153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2</v>
      </c>
      <c r="L8" s="30">
        <f t="shared" si="1"/>
        <v>-0.6</v>
      </c>
      <c r="M8" s="5"/>
      <c r="N8" s="27">
        <v>2.6</v>
      </c>
      <c r="O8" s="153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6.91</v>
      </c>
      <c r="L9" s="30">
        <f t="shared" si="1"/>
        <v>-0.84</v>
      </c>
      <c r="M9" s="5"/>
      <c r="N9" s="27">
        <v>7.75</v>
      </c>
      <c r="O9" s="153"/>
    </row>
    <row r="10" spans="1:15" ht="14.5" thickBot="1" x14ac:dyDescent="0.3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2.31</v>
      </c>
      <c r="L10" s="30">
        <f t="shared" si="1"/>
        <v>-0.5</v>
      </c>
      <c r="M10" s="5"/>
      <c r="N10" s="156">
        <v>2.81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3.74</v>
      </c>
      <c r="M11" s="5"/>
      <c r="N11" s="27"/>
      <c r="O11" s="27">
        <v>4.24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e">
        <f t="shared" ref="K13:K48" si="2">N13-I13</f>
        <v>#VALUE!</v>
      </c>
      <c r="L13" s="30">
        <f t="shared" si="1"/>
        <v>-0.73</v>
      </c>
      <c r="M13" s="5"/>
      <c r="N13" s="27" t="s">
        <v>208</v>
      </c>
      <c r="O13" s="153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2"/>
        <v>#VALUE!</v>
      </c>
      <c r="L14" s="30">
        <f t="shared" si="1"/>
        <v>-0.8</v>
      </c>
      <c r="M14" s="5"/>
      <c r="N14" s="27" t="s">
        <v>204</v>
      </c>
      <c r="O14" s="153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3.31</v>
      </c>
      <c r="L15" s="30">
        <f t="shared" si="1"/>
        <v>-0.38</v>
      </c>
      <c r="M15" s="5"/>
      <c r="N15" s="27">
        <v>3.69</v>
      </c>
      <c r="O15" s="153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0.92000000000000015</v>
      </c>
      <c r="L17" s="30">
        <f t="shared" si="1"/>
        <v>-1.18</v>
      </c>
      <c r="M17" s="5"/>
      <c r="N17" s="27">
        <v>2.1</v>
      </c>
      <c r="O17" s="153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3.9300000000000006</v>
      </c>
      <c r="L18" s="30">
        <f t="shared" si="1"/>
        <v>-0.8</v>
      </c>
      <c r="M18" s="5"/>
      <c r="N18" s="27">
        <v>4.7300000000000004</v>
      </c>
      <c r="O18" s="153"/>
    </row>
    <row r="19" spans="1:15" ht="13.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1.58</v>
      </c>
      <c r="L19" s="30">
        <f t="shared" si="1"/>
        <v>-1</v>
      </c>
      <c r="M19" s="5"/>
      <c r="N19" s="164">
        <v>2.58</v>
      </c>
      <c r="O19" s="165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1.1399999999999999</v>
      </c>
      <c r="L20" s="30">
        <f t="shared" si="1"/>
        <v>-0.78</v>
      </c>
      <c r="M20" s="5"/>
      <c r="N20" s="27">
        <v>1.92</v>
      </c>
      <c r="O20" s="153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2.46</v>
      </c>
      <c r="L21" s="30">
        <f t="shared" si="1"/>
        <v>-0.8</v>
      </c>
      <c r="M21" s="5"/>
      <c r="N21" s="27">
        <v>3.26</v>
      </c>
      <c r="O21" s="153"/>
    </row>
    <row r="22" spans="1:15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1.06</v>
      </c>
      <c r="L22" s="30">
        <f t="shared" si="1"/>
        <v>-0.8</v>
      </c>
      <c r="M22" s="5"/>
      <c r="N22" s="156">
        <v>1.86</v>
      </c>
      <c r="O22" s="153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3.1599999999999997</v>
      </c>
      <c r="L23" s="30">
        <f t="shared" si="1"/>
        <v>-0.9</v>
      </c>
      <c r="M23" s="5"/>
      <c r="N23" s="27">
        <v>4.0599999999999996</v>
      </c>
      <c r="O23" s="153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1.2000000000000002</v>
      </c>
      <c r="L24" s="30">
        <f t="shared" si="1"/>
        <v>-1.1499999999999999</v>
      </c>
      <c r="M24" s="5"/>
      <c r="N24" s="27">
        <v>2.35</v>
      </c>
      <c r="O24" s="153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3.73</v>
      </c>
      <c r="L25" s="30">
        <f t="shared" si="1"/>
        <v>0</v>
      </c>
      <c r="M25" s="3"/>
      <c r="N25" s="27">
        <v>3.73</v>
      </c>
      <c r="O25" s="153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2.15</v>
      </c>
      <c r="N26" s="27"/>
      <c r="O26" s="27">
        <v>2.58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1.1800000000000002</v>
      </c>
      <c r="L27" s="30">
        <f t="shared" si="1"/>
        <v>-1.1299999999999999</v>
      </c>
      <c r="M27" s="3"/>
      <c r="N27" s="27">
        <v>2.31</v>
      </c>
      <c r="O27" s="27"/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1.97</v>
      </c>
      <c r="L28" s="30">
        <f t="shared" si="1"/>
        <v>-0.28000000000000003</v>
      </c>
      <c r="N28" s="27">
        <v>2.25</v>
      </c>
      <c r="O28" s="27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3.79</v>
      </c>
      <c r="L29" s="30">
        <f>O29-I29</f>
        <v>-0.55000000000000004</v>
      </c>
      <c r="M29" s="3"/>
      <c r="N29" s="27">
        <v>4.34</v>
      </c>
      <c r="O29" s="27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6.78</v>
      </c>
      <c r="N30" s="27"/>
      <c r="O30" s="27">
        <v>7.38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8.89</v>
      </c>
      <c r="M31" s="3"/>
      <c r="N31" s="27"/>
      <c r="O31" s="27">
        <v>9.74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6.95</v>
      </c>
      <c r="N32" s="27"/>
      <c r="O32" s="27">
        <v>7.4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3.92</v>
      </c>
      <c r="M33" s="3"/>
      <c r="N33" s="27"/>
      <c r="O33" s="27">
        <v>4.37</v>
      </c>
    </row>
    <row r="34" spans="1:15" ht="13.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10.770000000000001</v>
      </c>
      <c r="M34" s="3"/>
      <c r="N34" s="164"/>
      <c r="O34" s="27">
        <v>10.97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-0.68</v>
      </c>
      <c r="L35" s="30">
        <f t="shared" si="1"/>
        <v>-0.68</v>
      </c>
      <c r="N35" s="27"/>
      <c r="O35" s="153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4.01</v>
      </c>
      <c r="L36" s="30">
        <f t="shared" si="1"/>
        <v>-0.38</v>
      </c>
      <c r="M36" s="5"/>
      <c r="N36" s="27">
        <v>4.3899999999999997</v>
      </c>
      <c r="O36" s="153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3.7899999999999996</v>
      </c>
      <c r="L37" s="30">
        <f t="shared" si="1"/>
        <v>-0.52</v>
      </c>
      <c r="M37" s="5"/>
      <c r="N37" s="27">
        <v>4.3099999999999996</v>
      </c>
      <c r="O37" s="27"/>
    </row>
    <row r="38" spans="1:15" ht="13.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2.16</v>
      </c>
      <c r="M38" s="5"/>
      <c r="N38" s="27"/>
      <c r="O38" s="164">
        <v>2.91</v>
      </c>
    </row>
    <row r="39" spans="1:15" ht="13.5" thickBot="1" x14ac:dyDescent="0.35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-0.52</v>
      </c>
      <c r="L39" s="30">
        <f t="shared" si="1"/>
        <v>4.6400000000000006</v>
      </c>
      <c r="M39" s="5"/>
      <c r="N39" s="169"/>
      <c r="O39" s="27">
        <v>5.16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3.97</v>
      </c>
      <c r="L40" s="30">
        <f t="shared" si="1"/>
        <v>-0.6</v>
      </c>
      <c r="M40" s="5"/>
      <c r="N40" s="27">
        <v>4.57</v>
      </c>
      <c r="O40" s="27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0.91999999999999993</v>
      </c>
      <c r="L41" s="30">
        <f t="shared" si="1"/>
        <v>-0.25</v>
      </c>
      <c r="M41" s="5"/>
      <c r="N41" s="27">
        <v>1.17</v>
      </c>
      <c r="O41" s="153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3.9499999999999997</v>
      </c>
      <c r="M43" s="5"/>
      <c r="N43" s="27"/>
      <c r="O43" s="27">
        <v>4.88</v>
      </c>
    </row>
    <row r="44" spans="1:15" ht="13.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16.899999999999999</v>
      </c>
      <c r="M44" s="5"/>
      <c r="N44" s="27"/>
      <c r="O44" s="164">
        <v>17.239999999999998</v>
      </c>
    </row>
    <row r="45" spans="1:15" ht="14.5" thickBot="1" x14ac:dyDescent="0.35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2.23</v>
      </c>
      <c r="L45" s="30">
        <f t="shared" si="1"/>
        <v>-0.67</v>
      </c>
      <c r="M45" s="5"/>
      <c r="N45" s="156">
        <v>2.9</v>
      </c>
      <c r="O45" s="27"/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2.9</v>
      </c>
      <c r="L46" s="30">
        <f t="shared" si="1"/>
        <v>-1</v>
      </c>
      <c r="M46" s="5"/>
      <c r="N46" s="27">
        <v>3.9</v>
      </c>
      <c r="O46" s="153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1.9200000000000002</v>
      </c>
      <c r="L47" s="30">
        <f t="shared" si="1"/>
        <v>-0.24</v>
      </c>
      <c r="M47" s="5"/>
      <c r="N47" s="27">
        <v>2.16</v>
      </c>
      <c r="O47" s="153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1.47</v>
      </c>
      <c r="L48" s="30">
        <f t="shared" si="1"/>
        <v>-0.5</v>
      </c>
      <c r="M48" s="5"/>
      <c r="N48" s="27">
        <v>1.97</v>
      </c>
      <c r="O48" s="27"/>
    </row>
    <row r="49" spans="1:15" ht="13.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7.84</v>
      </c>
      <c r="M49" s="5"/>
      <c r="N49" s="164"/>
      <c r="O49" s="165">
        <v>8.69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-0.60000000000000009</v>
      </c>
      <c r="L50" s="30">
        <f>O50-I50</f>
        <v>5.57</v>
      </c>
      <c r="M50" s="5"/>
      <c r="N50" s="27"/>
      <c r="O50" s="153">
        <v>6.17</v>
      </c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4.12</v>
      </c>
      <c r="L51" s="30">
        <f>O51-I51</f>
        <v>-0.95</v>
      </c>
      <c r="M51" s="5"/>
      <c r="N51" s="27">
        <v>5.07</v>
      </c>
      <c r="O51" s="27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2.63</v>
      </c>
      <c r="L52" s="30">
        <f>O52-I52</f>
        <v>-0.75</v>
      </c>
      <c r="M52" s="5"/>
      <c r="N52" s="27">
        <v>3.38</v>
      </c>
      <c r="O52" s="27"/>
    </row>
    <row r="53" spans="1:15" ht="14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3.6099999999999994</v>
      </c>
      <c r="M53" s="5"/>
      <c r="N53" s="27"/>
      <c r="O53" s="156">
        <v>4.3099999999999996</v>
      </c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O53"/>
  <sheetViews>
    <sheetView zoomScale="80" zoomScaleNormal="80" workbookViewId="0">
      <selection activeCell="O53" sqref="A1:O53"/>
    </sheetView>
  </sheetViews>
  <sheetFormatPr baseColWidth="10" defaultColWidth="9.1796875" defaultRowHeight="12.5" x14ac:dyDescent="0.25"/>
  <cols>
    <col min="1" max="1" width="11.453125" customWidth="1"/>
    <col min="2" max="2" width="36.81640625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209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3</v>
      </c>
      <c r="L5" s="30">
        <f>O5-I5</f>
        <v>-0.45</v>
      </c>
      <c r="M5" s="5"/>
      <c r="N5" s="27">
        <v>3.45</v>
      </c>
      <c r="O5" s="153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2.86</v>
      </c>
      <c r="L6" s="30">
        <f t="shared" ref="L6:L48" si="1">O6-I6</f>
        <v>-0.33</v>
      </c>
      <c r="M6" s="5"/>
      <c r="N6" s="27">
        <v>3.19</v>
      </c>
      <c r="O6" s="153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2.02</v>
      </c>
      <c r="L7" s="30">
        <f t="shared" si="1"/>
        <v>-0.5</v>
      </c>
      <c r="M7" s="5"/>
      <c r="N7" s="27">
        <v>2.52</v>
      </c>
      <c r="O7" s="153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2.4699999999999998</v>
      </c>
      <c r="L8" s="30">
        <f t="shared" si="1"/>
        <v>-0.6</v>
      </c>
      <c r="M8" s="5"/>
      <c r="N8" s="27">
        <v>3.07</v>
      </c>
      <c r="O8" s="153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7.35</v>
      </c>
      <c r="L9" s="30">
        <f t="shared" si="1"/>
        <v>-0.84</v>
      </c>
      <c r="M9" s="5"/>
      <c r="N9" s="27">
        <v>8.19</v>
      </c>
      <c r="O9" s="153"/>
    </row>
    <row r="10" spans="1:15" ht="14.5" thickBot="1" x14ac:dyDescent="0.3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2.4700000000000002</v>
      </c>
      <c r="L10" s="30">
        <f t="shared" si="1"/>
        <v>-0.5</v>
      </c>
      <c r="M10" s="5"/>
      <c r="N10" s="156">
        <v>2.97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3.8600000000000003</v>
      </c>
      <c r="M11" s="5"/>
      <c r="N11" s="27"/>
      <c r="O11" s="27">
        <v>4.3600000000000003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3.03</v>
      </c>
      <c r="L13" s="30">
        <f t="shared" si="1"/>
        <v>-0.73</v>
      </c>
      <c r="M13" s="5"/>
      <c r="N13" s="27">
        <v>3.76</v>
      </c>
      <c r="O13" s="153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3.8200000000000003</v>
      </c>
      <c r="L14" s="30">
        <f t="shared" si="1"/>
        <v>-0.8</v>
      </c>
      <c r="M14" s="5"/>
      <c r="N14" s="27">
        <v>4.62</v>
      </c>
      <c r="O14" s="153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4.9800000000000004</v>
      </c>
      <c r="L15" s="30">
        <f t="shared" si="1"/>
        <v>-0.38</v>
      </c>
      <c r="M15" s="5"/>
      <c r="N15" s="27">
        <v>5.36</v>
      </c>
      <c r="O15" s="153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1.0999999999999999</v>
      </c>
      <c r="L17" s="30">
        <f t="shared" si="1"/>
        <v>-1.18</v>
      </c>
      <c r="M17" s="5"/>
      <c r="N17" s="27">
        <v>2.2799999999999998</v>
      </c>
      <c r="O17" s="153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4.34</v>
      </c>
      <c r="L18" s="30">
        <f t="shared" si="1"/>
        <v>-0.8</v>
      </c>
      <c r="M18" s="5"/>
      <c r="N18" s="27">
        <v>5.14</v>
      </c>
      <c r="O18" s="153"/>
    </row>
    <row r="19" spans="1:15" ht="13.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2.17</v>
      </c>
      <c r="L19" s="30">
        <f t="shared" si="1"/>
        <v>-1</v>
      </c>
      <c r="M19" s="5"/>
      <c r="N19" s="164">
        <v>3.17</v>
      </c>
      <c r="O19" s="165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1.3099999999999998</v>
      </c>
      <c r="L20" s="30">
        <f t="shared" si="1"/>
        <v>-0.78</v>
      </c>
      <c r="M20" s="5"/>
      <c r="N20" s="27">
        <v>2.09</v>
      </c>
      <c r="O20" s="153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3.91</v>
      </c>
      <c r="L21" s="30">
        <f t="shared" si="1"/>
        <v>-0.8</v>
      </c>
      <c r="M21" s="5"/>
      <c r="N21" s="27">
        <v>4.71</v>
      </c>
      <c r="O21" s="153"/>
    </row>
    <row r="22" spans="1:15" ht="14.5" thickBot="1" x14ac:dyDescent="0.35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1.51</v>
      </c>
      <c r="L22" s="30">
        <f t="shared" si="1"/>
        <v>-0.8</v>
      </c>
      <c r="M22" s="5"/>
      <c r="N22" s="156">
        <v>2.31</v>
      </c>
      <c r="O22" s="153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3.5000000000000004</v>
      </c>
      <c r="L23" s="30">
        <f t="shared" si="1"/>
        <v>-0.9</v>
      </c>
      <c r="M23" s="5"/>
      <c r="N23" s="27">
        <v>4.4000000000000004</v>
      </c>
      <c r="O23" s="153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2.0500000000000003</v>
      </c>
      <c r="L24" s="30">
        <f t="shared" si="1"/>
        <v>-1.1499999999999999</v>
      </c>
      <c r="M24" s="5"/>
      <c r="N24" s="27">
        <v>3.2</v>
      </c>
      <c r="O24" s="153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4.3499999999999996</v>
      </c>
      <c r="L25" s="30">
        <f t="shared" si="1"/>
        <v>0</v>
      </c>
      <c r="M25" s="3"/>
      <c r="N25" s="27">
        <v>4.3499999999999996</v>
      </c>
      <c r="O25" s="153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2.77</v>
      </c>
      <c r="N26" s="27"/>
      <c r="O26" s="27">
        <v>3.2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1.7800000000000002</v>
      </c>
      <c r="M27" s="3"/>
      <c r="N27" s="27"/>
      <c r="O27" s="27">
        <v>2.91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2.4400000000000004</v>
      </c>
      <c r="L28" s="30">
        <f t="shared" si="1"/>
        <v>-0.28000000000000003</v>
      </c>
      <c r="N28" s="27">
        <v>2.72</v>
      </c>
      <c r="O28" s="27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5.71</v>
      </c>
      <c r="M29" s="3"/>
      <c r="N29" s="27"/>
      <c r="O29" s="27">
        <v>6.26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8.32</v>
      </c>
      <c r="N30" s="27"/>
      <c r="O30" s="27">
        <v>8.92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9.9</v>
      </c>
      <c r="M31" s="3"/>
      <c r="N31" s="27"/>
      <c r="O31" s="27">
        <v>10.75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4.7</v>
      </c>
      <c r="N32" s="27"/>
      <c r="O32" s="27">
        <v>5.15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8.07</v>
      </c>
      <c r="M33" s="3"/>
      <c r="N33" s="27"/>
      <c r="O33" s="27">
        <v>8.52</v>
      </c>
    </row>
    <row r="34" spans="1:15" ht="13.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3.9299999999999997</v>
      </c>
      <c r="L34" s="30">
        <f t="shared" si="1"/>
        <v>-0.2</v>
      </c>
      <c r="M34" s="3"/>
      <c r="N34" s="164">
        <v>4.13</v>
      </c>
      <c r="O34" s="27"/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3.7099999999999995</v>
      </c>
      <c r="L35" s="30">
        <f t="shared" si="1"/>
        <v>-0.68</v>
      </c>
      <c r="N35" s="27">
        <v>4.3899999999999997</v>
      </c>
      <c r="O35" s="153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4.1500000000000004</v>
      </c>
      <c r="L36" s="30">
        <f t="shared" si="1"/>
        <v>-0.38</v>
      </c>
      <c r="M36" s="5"/>
      <c r="N36" s="27">
        <v>4.53</v>
      </c>
      <c r="O36" s="153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-0.52</v>
      </c>
      <c r="L37" s="30">
        <f t="shared" si="1"/>
        <v>4.1199999999999992</v>
      </c>
      <c r="M37" s="5"/>
      <c r="N37" s="27"/>
      <c r="O37" s="27">
        <v>4.6399999999999997</v>
      </c>
    </row>
    <row r="38" spans="1:15" ht="13.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2.6</v>
      </c>
      <c r="M38" s="5"/>
      <c r="N38" s="27"/>
      <c r="O38" s="164">
        <v>3.35</v>
      </c>
    </row>
    <row r="39" spans="1:15" ht="13.5" thickBot="1" x14ac:dyDescent="0.35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0.52</v>
      </c>
      <c r="J39" s="16" t="s">
        <v>17</v>
      </c>
      <c r="K39" s="31">
        <f t="shared" si="2"/>
        <v>3.26</v>
      </c>
      <c r="L39" s="30">
        <f t="shared" si="1"/>
        <v>-0.52</v>
      </c>
      <c r="M39" s="5"/>
      <c r="N39" s="169">
        <v>3.78</v>
      </c>
      <c r="O39" s="2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4.82</v>
      </c>
      <c r="L40" s="30">
        <f t="shared" si="1"/>
        <v>-0.6</v>
      </c>
      <c r="M40" s="5"/>
      <c r="N40" s="27">
        <v>5.42</v>
      </c>
      <c r="O40" s="27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1.48</v>
      </c>
      <c r="L41" s="30">
        <f t="shared" si="1"/>
        <v>-0.25</v>
      </c>
      <c r="M41" s="5"/>
      <c r="N41" s="27">
        <v>1.73</v>
      </c>
      <c r="O41" s="153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4.2600000000000007</v>
      </c>
      <c r="M43" s="5"/>
      <c r="N43" s="27"/>
      <c r="O43" s="27">
        <v>5.19</v>
      </c>
    </row>
    <row r="44" spans="1:15" ht="13.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15.46</v>
      </c>
      <c r="M44" s="5"/>
      <c r="N44" s="27"/>
      <c r="O44" s="164">
        <v>15.8</v>
      </c>
    </row>
    <row r="45" spans="1:15" ht="14.5" thickBot="1" x14ac:dyDescent="0.35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2.8200000000000003</v>
      </c>
      <c r="M45" s="5"/>
      <c r="N45" s="156"/>
      <c r="O45" s="27">
        <v>3.49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3.16</v>
      </c>
      <c r="L46" s="30">
        <f t="shared" si="1"/>
        <v>-1</v>
      </c>
      <c r="M46" s="5"/>
      <c r="N46" s="27">
        <v>4.16</v>
      </c>
      <c r="O46" s="153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2.9800000000000004</v>
      </c>
      <c r="L47" s="30">
        <f t="shared" si="1"/>
        <v>-0.24</v>
      </c>
      <c r="M47" s="5"/>
      <c r="N47" s="27">
        <v>3.22</v>
      </c>
      <c r="O47" s="153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3.9699999999999998</v>
      </c>
      <c r="M48" s="5"/>
      <c r="N48" s="27"/>
      <c r="O48" s="27">
        <v>4.47</v>
      </c>
    </row>
    <row r="49" spans="1:15" ht="13.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3.69</v>
      </c>
      <c r="M49" s="5"/>
      <c r="N49" s="164"/>
      <c r="O49" s="165">
        <v>4.54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3.21</v>
      </c>
      <c r="L50" s="30">
        <f>O50-I50</f>
        <v>-0.60000000000000009</v>
      </c>
      <c r="M50" s="5"/>
      <c r="N50" s="27">
        <v>3.81</v>
      </c>
      <c r="O50" s="153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7.71</v>
      </c>
      <c r="M51" s="5"/>
      <c r="N51" s="27"/>
      <c r="O51" s="27">
        <v>8.66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3.7699999999999996</v>
      </c>
      <c r="L52" s="30">
        <f>O52-I52</f>
        <v>-0.75</v>
      </c>
      <c r="M52" s="5"/>
      <c r="N52" s="27">
        <v>4.5199999999999996</v>
      </c>
      <c r="O52" s="27"/>
    </row>
    <row r="53" spans="1:15" ht="14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3.9699999999999998</v>
      </c>
      <c r="M53" s="5"/>
      <c r="N53" s="27"/>
      <c r="O53" s="156">
        <v>4.67</v>
      </c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O53"/>
  <sheetViews>
    <sheetView zoomScaleNormal="100" workbookViewId="0">
      <selection activeCell="B26" sqref="B26:H26"/>
    </sheetView>
  </sheetViews>
  <sheetFormatPr baseColWidth="10" defaultColWidth="9.1796875" defaultRowHeight="12.5" x14ac:dyDescent="0.25"/>
  <cols>
    <col min="1" max="1" width="11.453125" customWidth="1"/>
    <col min="2" max="2" width="29.26953125" customWidth="1"/>
    <col min="3" max="12" width="11.453125" customWidth="1"/>
    <col min="13" max="13" width="3.179687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210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4.22</v>
      </c>
      <c r="L5" s="30">
        <f>O5-I5</f>
        <v>-0.45</v>
      </c>
      <c r="M5" s="5"/>
      <c r="N5" s="152">
        <v>4.67</v>
      </c>
      <c r="O5" s="152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-0.33</v>
      </c>
      <c r="L6" s="30">
        <f t="shared" ref="L6:L48" si="1">O6-I6</f>
        <v>3.9799999999999995</v>
      </c>
      <c r="M6" s="5"/>
      <c r="N6" s="152"/>
      <c r="O6" s="152">
        <v>4.3099999999999996</v>
      </c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2.63</v>
      </c>
      <c r="L7" s="30">
        <f t="shared" si="1"/>
        <v>-0.5</v>
      </c>
      <c r="M7" s="5"/>
      <c r="N7" s="152">
        <v>3.13</v>
      </c>
      <c r="O7" s="152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4.2700000000000005</v>
      </c>
      <c r="L8" s="30">
        <f t="shared" si="1"/>
        <v>-0.6</v>
      </c>
      <c r="M8" s="5"/>
      <c r="N8" s="152">
        <v>4.87</v>
      </c>
      <c r="O8" s="152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8.34</v>
      </c>
      <c r="L9" s="30">
        <f t="shared" si="1"/>
        <v>-0.84</v>
      </c>
      <c r="M9" s="5"/>
      <c r="N9" s="152">
        <v>9.18</v>
      </c>
      <c r="O9" s="152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3.22</v>
      </c>
      <c r="L10" s="30">
        <f t="shared" si="1"/>
        <v>-0.5</v>
      </c>
      <c r="M10" s="5"/>
      <c r="N10" s="152">
        <v>3.72</v>
      </c>
      <c r="O10" s="152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4.6399999999999997</v>
      </c>
      <c r="M11" s="5"/>
      <c r="N11" s="152"/>
      <c r="O11" s="152">
        <v>5.14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3.18</v>
      </c>
      <c r="L13" s="30">
        <f t="shared" si="1"/>
        <v>-0.73</v>
      </c>
      <c r="M13" s="5"/>
      <c r="N13" s="152">
        <v>3.91</v>
      </c>
      <c r="O13" s="152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4.74</v>
      </c>
      <c r="L14" s="30">
        <f t="shared" si="1"/>
        <v>-0.8</v>
      </c>
      <c r="M14" s="5"/>
      <c r="N14" s="154">
        <v>5.54</v>
      </c>
      <c r="O14" s="155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5.26</v>
      </c>
      <c r="L15" s="30">
        <f t="shared" si="1"/>
        <v>-0.38</v>
      </c>
      <c r="M15" s="5"/>
      <c r="N15" s="154">
        <v>5.64</v>
      </c>
      <c r="O15" s="155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1.28</v>
      </c>
      <c r="L17" s="30">
        <f t="shared" si="1"/>
        <v>-1.18</v>
      </c>
      <c r="M17" s="5"/>
      <c r="N17" s="152">
        <v>2.46</v>
      </c>
      <c r="O17" s="152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4.84</v>
      </c>
      <c r="L18" s="30">
        <f t="shared" si="1"/>
        <v>-0.8</v>
      </c>
      <c r="M18" s="5"/>
      <c r="N18" s="152">
        <v>5.64</v>
      </c>
      <c r="O18" s="152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3.37</v>
      </c>
      <c r="L19" s="30">
        <f t="shared" si="1"/>
        <v>-1</v>
      </c>
      <c r="M19" s="5"/>
      <c r="N19" s="152">
        <v>4.37</v>
      </c>
      <c r="O19" s="152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1.89</v>
      </c>
      <c r="L20" s="30">
        <f t="shared" si="1"/>
        <v>-0.78</v>
      </c>
      <c r="M20" s="5"/>
      <c r="N20" s="152">
        <v>2.67</v>
      </c>
      <c r="O20" s="152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4.71</v>
      </c>
      <c r="L21" s="30">
        <f t="shared" si="1"/>
        <v>-0.8</v>
      </c>
      <c r="M21" s="5"/>
      <c r="N21" s="152">
        <v>5.51</v>
      </c>
      <c r="O21" s="152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2.3600000000000003</v>
      </c>
      <c r="L22" s="30">
        <f t="shared" si="1"/>
        <v>-0.8</v>
      </c>
      <c r="M22" s="5"/>
      <c r="N22" s="152">
        <v>3.16</v>
      </c>
      <c r="O22" s="152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4.25</v>
      </c>
      <c r="L23" s="30">
        <f t="shared" si="1"/>
        <v>-0.9</v>
      </c>
      <c r="M23" s="5"/>
      <c r="N23" s="152">
        <v>5.15</v>
      </c>
      <c r="O23" s="152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3.44</v>
      </c>
      <c r="L24" s="30">
        <f t="shared" si="1"/>
        <v>-1.1499999999999999</v>
      </c>
      <c r="M24" s="5"/>
      <c r="N24" s="152">
        <v>4.59</v>
      </c>
      <c r="O24" s="152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5.77</v>
      </c>
      <c r="L25" s="30">
        <f t="shared" si="1"/>
        <v>0</v>
      </c>
      <c r="M25" s="3"/>
      <c r="N25" s="152">
        <v>5.77</v>
      </c>
      <c r="O25" s="152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6.07</v>
      </c>
      <c r="N26" s="156"/>
      <c r="O26" s="152">
        <v>6.5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4.8899999999999997</v>
      </c>
      <c r="M27" s="3"/>
      <c r="N27" s="152"/>
      <c r="O27" s="152">
        <v>6.02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3.63</v>
      </c>
      <c r="L28" s="30">
        <f t="shared" si="1"/>
        <v>-0.28000000000000003</v>
      </c>
      <c r="N28" s="152">
        <v>3.91</v>
      </c>
      <c r="O28" s="152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5.96</v>
      </c>
      <c r="L29" s="30">
        <f>O29-I29</f>
        <v>-0.55000000000000004</v>
      </c>
      <c r="M29" s="3"/>
      <c r="N29" s="154">
        <v>6.51</v>
      </c>
      <c r="O29" s="155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9.120000000000001</v>
      </c>
      <c r="N30" s="152"/>
      <c r="O30" s="152">
        <v>9.7200000000000006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6.8000000000000007</v>
      </c>
      <c r="M31" s="3"/>
      <c r="N31" s="152"/>
      <c r="O31" s="152">
        <v>7.65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11.05</v>
      </c>
      <c r="N32" s="157"/>
      <c r="O32" s="156">
        <v>11.5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11.65</v>
      </c>
      <c r="M33" s="3"/>
      <c r="N33" s="159"/>
      <c r="O33" s="158">
        <v>12.1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16.66</v>
      </c>
      <c r="M34" s="3"/>
      <c r="N34" s="152"/>
      <c r="O34" s="152">
        <v>16.86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4.12</v>
      </c>
      <c r="L35" s="30">
        <f t="shared" si="1"/>
        <v>-0.68</v>
      </c>
      <c r="N35" s="154">
        <v>4.8</v>
      </c>
      <c r="O35" s="15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4.37</v>
      </c>
      <c r="L36" s="30">
        <f t="shared" si="1"/>
        <v>-0.38</v>
      </c>
      <c r="M36" s="5"/>
      <c r="N36" s="152">
        <v>4.75</v>
      </c>
      <c r="O36" s="152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4.33</v>
      </c>
      <c r="L37" s="30">
        <f t="shared" si="1"/>
        <v>-0.52</v>
      </c>
      <c r="M37" s="5"/>
      <c r="N37" s="152">
        <v>4.8499999999999996</v>
      </c>
      <c r="O37" s="152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3.8499999999999996</v>
      </c>
      <c r="M38" s="5"/>
      <c r="N38" s="152"/>
      <c r="O38" s="152">
        <v>4.5999999999999996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10.100000000000001</v>
      </c>
      <c r="M39" s="5"/>
      <c r="N39" s="152"/>
      <c r="O39" s="152">
        <v>11.05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12.43</v>
      </c>
      <c r="M40" s="5"/>
      <c r="N40" s="152"/>
      <c r="O40" s="152">
        <v>13.03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2.23</v>
      </c>
      <c r="L41" s="30">
        <f t="shared" si="1"/>
        <v>-0.25</v>
      </c>
      <c r="M41" s="5"/>
      <c r="N41" s="152">
        <v>2.48</v>
      </c>
      <c r="O41" s="152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4.74</v>
      </c>
      <c r="M43" s="5"/>
      <c r="N43" s="152"/>
      <c r="O43" s="152">
        <v>5.67</v>
      </c>
    </row>
    <row r="44" spans="1:15" ht="14.5" thickBot="1" x14ac:dyDescent="0.35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18.010000000000002</v>
      </c>
      <c r="M44" s="5"/>
      <c r="N44" s="156"/>
      <c r="O44" s="152">
        <v>18.350000000000001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4.46</v>
      </c>
      <c r="M45" s="5"/>
      <c r="N45" s="152"/>
      <c r="O45" s="152">
        <v>5.13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3.62</v>
      </c>
      <c r="L46" s="30">
        <f t="shared" si="1"/>
        <v>-1</v>
      </c>
      <c r="M46" s="5"/>
      <c r="N46" s="152">
        <v>4.62</v>
      </c>
      <c r="O46" s="152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3.8899999999999997</v>
      </c>
      <c r="L47" s="30">
        <f t="shared" si="1"/>
        <v>-0.24</v>
      </c>
      <c r="M47" s="5"/>
      <c r="N47" s="152">
        <v>4.13</v>
      </c>
      <c r="O47" s="152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7.03</v>
      </c>
      <c r="M48" s="5"/>
      <c r="N48" s="152"/>
      <c r="O48" s="152">
        <v>7.53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14.34</v>
      </c>
      <c r="M49" s="5"/>
      <c r="N49" s="152"/>
      <c r="O49" s="152">
        <v>15.19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-0.60000000000000009</v>
      </c>
      <c r="L50" s="30">
        <f>O50-I50</f>
        <v>6.6099999999999994</v>
      </c>
      <c r="M50" s="5"/>
      <c r="N50" s="154"/>
      <c r="O50" s="155">
        <v>7.21</v>
      </c>
    </row>
    <row r="51" spans="1:15" ht="14.5" thickBot="1" x14ac:dyDescent="0.35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7.31</v>
      </c>
      <c r="M51" s="5"/>
      <c r="N51" s="156"/>
      <c r="O51" s="152">
        <v>8.26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9.35</v>
      </c>
      <c r="M52" s="5"/>
      <c r="N52" s="154"/>
      <c r="O52" s="155">
        <v>10.1</v>
      </c>
    </row>
    <row r="53" spans="1:15" ht="14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4.3899999999999997</v>
      </c>
      <c r="M53" s="5"/>
      <c r="N53" s="152"/>
      <c r="O53" s="156">
        <v>5.09</v>
      </c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O53"/>
  <sheetViews>
    <sheetView topLeftCell="C4" zoomScale="80" zoomScaleNormal="80" workbookViewId="0">
      <selection activeCell="B17" sqref="B17:N17"/>
    </sheetView>
  </sheetViews>
  <sheetFormatPr baseColWidth="10" defaultColWidth="9.1796875" defaultRowHeight="12.5" x14ac:dyDescent="0.25"/>
  <cols>
    <col min="1" max="1" width="11.453125" customWidth="1"/>
    <col min="2" max="2" width="24.1796875" customWidth="1"/>
    <col min="3" max="12" width="11.453125" customWidth="1"/>
    <col min="13" max="13" width="2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211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5.0199999999999996</v>
      </c>
      <c r="L5" s="30">
        <f>O5-I5</f>
        <v>-0.45</v>
      </c>
      <c r="M5" s="5"/>
      <c r="N5" s="152">
        <v>5.47</v>
      </c>
      <c r="O5" s="152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4.57</v>
      </c>
      <c r="L6" s="30">
        <f t="shared" ref="L6:L48" si="1">O6-I6</f>
        <v>-0.33</v>
      </c>
      <c r="M6" s="5"/>
      <c r="N6" s="152">
        <v>4.9000000000000004</v>
      </c>
      <c r="O6" s="152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3.24</v>
      </c>
      <c r="L7" s="30">
        <f t="shared" si="1"/>
        <v>-0.5</v>
      </c>
      <c r="M7" s="5"/>
      <c r="N7" s="152">
        <v>3.74</v>
      </c>
      <c r="O7" s="152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3.6300000000000003</v>
      </c>
      <c r="L8" s="30">
        <f t="shared" si="1"/>
        <v>-0.6</v>
      </c>
      <c r="M8" s="5"/>
      <c r="N8" s="152">
        <v>4.2300000000000004</v>
      </c>
      <c r="O8" s="152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8.58</v>
      </c>
      <c r="L9" s="30">
        <f t="shared" si="1"/>
        <v>-0.84</v>
      </c>
      <c r="M9" s="5"/>
      <c r="N9" s="152">
        <v>9.42</v>
      </c>
      <c r="O9" s="152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4.41</v>
      </c>
      <c r="L10" s="30">
        <f t="shared" si="1"/>
        <v>-0.5</v>
      </c>
      <c r="M10" s="5"/>
      <c r="N10" s="152">
        <v>4.91</v>
      </c>
      <c r="O10" s="152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5.59</v>
      </c>
      <c r="M11" s="5"/>
      <c r="N11" s="152"/>
      <c r="O11" s="152">
        <v>6.09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3.82</v>
      </c>
      <c r="L13" s="30">
        <f t="shared" si="1"/>
        <v>-0.73</v>
      </c>
      <c r="M13" s="5"/>
      <c r="N13" s="152">
        <v>4.55</v>
      </c>
      <c r="O13" s="152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5.2</v>
      </c>
      <c r="L14" s="30">
        <f t="shared" si="1"/>
        <v>-0.8</v>
      </c>
      <c r="M14" s="5"/>
      <c r="N14" s="154">
        <v>6</v>
      </c>
      <c r="O14" s="155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5.67</v>
      </c>
      <c r="L15" s="30">
        <f t="shared" si="1"/>
        <v>-0.38</v>
      </c>
      <c r="M15" s="5"/>
      <c r="N15" s="154">
        <v>6.05</v>
      </c>
      <c r="O15" s="155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1.34</v>
      </c>
      <c r="L17" s="30">
        <f t="shared" si="1"/>
        <v>-1.18</v>
      </c>
      <c r="M17" s="5"/>
      <c r="N17" s="152">
        <v>2.52</v>
      </c>
      <c r="O17" s="152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5.5</v>
      </c>
      <c r="L18" s="30">
        <f t="shared" si="1"/>
        <v>-0.8</v>
      </c>
      <c r="M18" s="5"/>
      <c r="N18" s="152">
        <v>6.3</v>
      </c>
      <c r="O18" s="152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3.9699999999999998</v>
      </c>
      <c r="L19" s="30">
        <f t="shared" si="1"/>
        <v>-1</v>
      </c>
      <c r="M19" s="5"/>
      <c r="N19" s="152">
        <v>4.97</v>
      </c>
      <c r="O19" s="152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2.8499999999999996</v>
      </c>
      <c r="L20" s="30">
        <f t="shared" si="1"/>
        <v>-0.78</v>
      </c>
      <c r="M20" s="5"/>
      <c r="N20" s="152">
        <v>3.63</v>
      </c>
      <c r="O20" s="152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4.97</v>
      </c>
      <c r="L21" s="30">
        <f t="shared" si="1"/>
        <v>-0.8</v>
      </c>
      <c r="M21" s="5"/>
      <c r="N21" s="152">
        <v>5.77</v>
      </c>
      <c r="O21" s="152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2.8</v>
      </c>
      <c r="L22" s="30">
        <f t="shared" si="1"/>
        <v>-0.8</v>
      </c>
      <c r="M22" s="5"/>
      <c r="N22" s="152">
        <v>3.6</v>
      </c>
      <c r="O22" s="152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5</v>
      </c>
      <c r="L23" s="30">
        <f t="shared" si="1"/>
        <v>-0.9</v>
      </c>
      <c r="M23" s="5"/>
      <c r="N23" s="152">
        <v>5.9</v>
      </c>
      <c r="O23" s="152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4.3499999999999996</v>
      </c>
      <c r="L24" s="30">
        <f t="shared" si="1"/>
        <v>-1.1499999999999999</v>
      </c>
      <c r="M24" s="5"/>
      <c r="N24" s="152">
        <v>5.5</v>
      </c>
      <c r="O24" s="152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6.65</v>
      </c>
      <c r="L25" s="30">
        <f t="shared" si="1"/>
        <v>0</v>
      </c>
      <c r="M25" s="3"/>
      <c r="N25" s="152">
        <v>6.65</v>
      </c>
      <c r="O25" s="152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6.7</v>
      </c>
      <c r="N26" s="156"/>
      <c r="O26" s="152">
        <v>7.13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6.45</v>
      </c>
      <c r="M27" s="3"/>
      <c r="N27" s="152"/>
      <c r="O27" s="152">
        <v>7.58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4.22</v>
      </c>
      <c r="L28" s="30">
        <f t="shared" si="1"/>
        <v>-0.28000000000000003</v>
      </c>
      <c r="N28" s="152">
        <v>4.5</v>
      </c>
      <c r="O28" s="152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9.879999999999999</v>
      </c>
      <c r="M29" s="3"/>
      <c r="N29" s="154"/>
      <c r="O29" s="155">
        <v>10.43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12.18</v>
      </c>
      <c r="N30" s="152"/>
      <c r="O30" s="152">
        <v>12.78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12.110000000000001</v>
      </c>
      <c r="M31" s="3"/>
      <c r="N31" s="152"/>
      <c r="O31" s="152">
        <v>12.96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12.88</v>
      </c>
      <c r="N32" s="157"/>
      <c r="O32" s="156">
        <v>13.33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17.02</v>
      </c>
      <c r="M33" s="3"/>
      <c r="N33" s="159"/>
      <c r="O33" s="158">
        <v>17.47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6.04</v>
      </c>
      <c r="L34" s="30">
        <f t="shared" si="1"/>
        <v>-0.2</v>
      </c>
      <c r="M34" s="3"/>
      <c r="N34" s="152">
        <v>6.24</v>
      </c>
      <c r="O34" s="152"/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7.17</v>
      </c>
      <c r="L35" s="30">
        <f t="shared" si="1"/>
        <v>-0.68</v>
      </c>
      <c r="N35" s="152">
        <v>7.85</v>
      </c>
      <c r="O35" s="15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5.22</v>
      </c>
      <c r="L36" s="30">
        <f t="shared" si="1"/>
        <v>-0.38</v>
      </c>
      <c r="M36" s="5"/>
      <c r="N36" s="152">
        <v>5.6</v>
      </c>
      <c r="O36" s="152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5.16</v>
      </c>
      <c r="L37" s="30">
        <f t="shared" si="1"/>
        <v>-0.52</v>
      </c>
      <c r="M37" s="5"/>
      <c r="N37" s="152">
        <v>5.68</v>
      </c>
      <c r="O37" s="152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3.8899999999999997</v>
      </c>
      <c r="L38" s="30">
        <f t="shared" si="1"/>
        <v>-0.75</v>
      </c>
      <c r="M38" s="5"/>
      <c r="N38" s="152">
        <v>4.6399999999999997</v>
      </c>
      <c r="O38" s="152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16.920000000000002</v>
      </c>
      <c r="M39" s="5"/>
      <c r="N39" s="152"/>
      <c r="O39" s="152">
        <v>17.87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13.31</v>
      </c>
      <c r="M40" s="5"/>
      <c r="N40" s="152"/>
      <c r="O40" s="152">
        <v>13.91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3.65</v>
      </c>
      <c r="L41" s="30">
        <f t="shared" si="1"/>
        <v>-0.25</v>
      </c>
      <c r="M41" s="5"/>
      <c r="N41" s="152">
        <v>3.9</v>
      </c>
      <c r="O41" s="152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5.67</v>
      </c>
      <c r="L43" s="30">
        <f t="shared" si="1"/>
        <v>-0.93</v>
      </c>
      <c r="M43" s="5"/>
      <c r="N43" s="152">
        <v>6.6</v>
      </c>
      <c r="O43" s="152"/>
    </row>
    <row r="44" spans="1:15" ht="14.5" thickBot="1" x14ac:dyDescent="0.35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16.89</v>
      </c>
      <c r="M44" s="5"/>
      <c r="N44" s="156"/>
      <c r="O44" s="152">
        <v>17.23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4.96</v>
      </c>
      <c r="M45" s="5"/>
      <c r="N45" s="152"/>
      <c r="O45" s="152">
        <v>5.63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3.7300000000000004</v>
      </c>
      <c r="L46" s="30">
        <f t="shared" si="1"/>
        <v>-1</v>
      </c>
      <c r="M46" s="5"/>
      <c r="N46" s="152">
        <v>4.7300000000000004</v>
      </c>
      <c r="O46" s="152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4.96</v>
      </c>
      <c r="L47" s="30">
        <f t="shared" si="1"/>
        <v>-0.24</v>
      </c>
      <c r="M47" s="5"/>
      <c r="N47" s="152">
        <v>5.2</v>
      </c>
      <c r="O47" s="152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6.84</v>
      </c>
      <c r="L48" s="30">
        <f t="shared" si="1"/>
        <v>-0.5</v>
      </c>
      <c r="M48" s="5"/>
      <c r="N48" s="152">
        <v>7.34</v>
      </c>
      <c r="O48" s="152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13.290000000000001</v>
      </c>
      <c r="M49" s="5"/>
      <c r="N49" s="152"/>
      <c r="O49" s="152">
        <v>14.14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7.6100000000000012</v>
      </c>
      <c r="L50" s="30">
        <f>O50-I50</f>
        <v>-0.60000000000000009</v>
      </c>
      <c r="M50" s="5"/>
      <c r="N50" s="154">
        <v>8.2100000000000009</v>
      </c>
      <c r="O50" s="155"/>
    </row>
    <row r="51" spans="1:15" ht="14.5" thickBot="1" x14ac:dyDescent="0.35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8.120000000000001</v>
      </c>
      <c r="M51" s="5"/>
      <c r="N51" s="156"/>
      <c r="O51" s="152">
        <v>9.07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7.9499999999999993</v>
      </c>
      <c r="M52" s="5"/>
      <c r="N52" s="154"/>
      <c r="O52" s="155">
        <v>8.6999999999999993</v>
      </c>
    </row>
    <row r="53" spans="1:15" ht="14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4.46</v>
      </c>
      <c r="M53" s="5"/>
      <c r="N53" s="152"/>
      <c r="O53" s="156">
        <v>5.16</v>
      </c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O53"/>
  <sheetViews>
    <sheetView topLeftCell="A22" zoomScale="80" zoomScaleNormal="80" workbookViewId="0">
      <selection activeCell="B47" sqref="B47:L47"/>
    </sheetView>
  </sheetViews>
  <sheetFormatPr baseColWidth="10" defaultColWidth="9.1796875" defaultRowHeight="12.5" x14ac:dyDescent="0.25"/>
  <cols>
    <col min="1" max="1" width="11.453125" customWidth="1"/>
    <col min="2" max="2" width="22.54296875" customWidth="1"/>
    <col min="3" max="12" width="11.453125" customWidth="1"/>
    <col min="13" max="13" width="2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212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-0.45</v>
      </c>
      <c r="L5" s="30">
        <f>O5-I5</f>
        <v>20.36</v>
      </c>
      <c r="M5" s="5"/>
      <c r="N5" s="27"/>
      <c r="O5" s="27">
        <v>20.81</v>
      </c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6.2</v>
      </c>
      <c r="L6" s="30">
        <f t="shared" ref="L6:L48" si="1">O6-I6</f>
        <v>-0.33</v>
      </c>
      <c r="M6" s="5"/>
      <c r="N6" s="27">
        <v>6.53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4.25</v>
      </c>
      <c r="L7" s="30">
        <f t="shared" si="1"/>
        <v>-0.5</v>
      </c>
      <c r="M7" s="5"/>
      <c r="N7" s="27">
        <v>4.75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4.5200000000000005</v>
      </c>
      <c r="L8" s="30">
        <f t="shared" si="1"/>
        <v>-0.6</v>
      </c>
      <c r="M8" s="5"/>
      <c r="N8" s="27">
        <v>5.12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9.18</v>
      </c>
      <c r="L9" s="30">
        <f t="shared" si="1"/>
        <v>-0.84</v>
      </c>
      <c r="M9" s="5"/>
      <c r="N9" s="27">
        <v>10.02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5.81</v>
      </c>
      <c r="L10" s="30">
        <f t="shared" si="1"/>
        <v>-0.5</v>
      </c>
      <c r="M10" s="5"/>
      <c r="N10" s="27">
        <v>6.31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7.9</v>
      </c>
      <c r="M11" s="5"/>
      <c r="N11" s="27"/>
      <c r="O11" s="27">
        <v>8.4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4.75</v>
      </c>
      <c r="L13" s="30">
        <f t="shared" si="1"/>
        <v>-0.73</v>
      </c>
      <c r="M13" s="5"/>
      <c r="N13" s="27">
        <v>5.48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6.6400000000000006</v>
      </c>
      <c r="L14" s="30">
        <f t="shared" si="1"/>
        <v>-0.8</v>
      </c>
      <c r="M14" s="5"/>
      <c r="N14" s="27">
        <v>7.44</v>
      </c>
      <c r="O14" s="2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-0.38</v>
      </c>
      <c r="L15" s="30">
        <f t="shared" si="1"/>
        <v>10.219999999999999</v>
      </c>
      <c r="M15" s="5"/>
      <c r="N15" s="27"/>
      <c r="O15" s="27">
        <v>10.6</v>
      </c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1.9200000000000002</v>
      </c>
      <c r="L17" s="30">
        <f t="shared" si="1"/>
        <v>-1.18</v>
      </c>
      <c r="M17" s="5"/>
      <c r="N17" s="27">
        <v>3.1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6.07</v>
      </c>
      <c r="L18" s="30">
        <f t="shared" si="1"/>
        <v>-0.8</v>
      </c>
      <c r="M18" s="5"/>
      <c r="N18" s="27">
        <v>6.87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4.84</v>
      </c>
      <c r="L19" s="30">
        <f t="shared" si="1"/>
        <v>-1</v>
      </c>
      <c r="M19" s="5"/>
      <c r="N19" s="27">
        <v>5.84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2.2400000000000002</v>
      </c>
      <c r="L20" s="30">
        <f t="shared" si="1"/>
        <v>-0.78</v>
      </c>
      <c r="M20" s="5"/>
      <c r="N20" s="27">
        <v>3.02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5.32</v>
      </c>
      <c r="L21" s="30">
        <f t="shared" si="1"/>
        <v>-0.8</v>
      </c>
      <c r="M21" s="5"/>
      <c r="N21" s="27">
        <v>6.12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3.4400000000000004</v>
      </c>
      <c r="L22" s="30">
        <f t="shared" si="1"/>
        <v>-0.8</v>
      </c>
      <c r="M22" s="5"/>
      <c r="N22" s="27">
        <v>4.24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6.9399999999999995</v>
      </c>
      <c r="L23" s="30">
        <f t="shared" si="1"/>
        <v>-0.9</v>
      </c>
      <c r="M23" s="5"/>
      <c r="N23" s="27">
        <v>7.84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5.4499999999999993</v>
      </c>
      <c r="L24" s="30">
        <f t="shared" si="1"/>
        <v>-1.1499999999999999</v>
      </c>
      <c r="M24" s="5"/>
      <c r="N24" s="27">
        <v>6.6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8.2799999999999994</v>
      </c>
      <c r="L25" s="30">
        <f t="shared" si="1"/>
        <v>0</v>
      </c>
      <c r="M25" s="3"/>
      <c r="N25" s="27">
        <v>8.2799999999999994</v>
      </c>
      <c r="O25" s="27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19.61</v>
      </c>
      <c r="N26" s="27"/>
      <c r="O26" s="27">
        <v>20.04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10.54</v>
      </c>
      <c r="M27" s="3"/>
      <c r="N27" s="27"/>
      <c r="O27" s="27">
        <v>11.67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4.8499999999999996</v>
      </c>
      <c r="L28" s="30">
        <f t="shared" si="1"/>
        <v>-0.28000000000000003</v>
      </c>
      <c r="N28" s="27">
        <v>5.13</v>
      </c>
      <c r="O28" s="27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10.729999999999999</v>
      </c>
      <c r="M29" s="3"/>
      <c r="N29" s="27"/>
      <c r="O29" s="27">
        <v>11.28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17</v>
      </c>
      <c r="N30" s="27"/>
      <c r="O30" s="27">
        <v>17.600000000000001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13.280000000000001</v>
      </c>
      <c r="M31" s="3"/>
      <c r="N31" s="27"/>
      <c r="O31" s="27">
        <v>14.13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13.020000000000001</v>
      </c>
      <c r="N32" s="27"/>
      <c r="O32" s="27">
        <v>13.47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17.46</v>
      </c>
      <c r="M33" s="3"/>
      <c r="N33" s="27"/>
      <c r="O33" s="27">
        <v>17.91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19.400000000000002</v>
      </c>
      <c r="M34" s="3"/>
      <c r="N34" s="27"/>
      <c r="O34" s="27">
        <v>19.600000000000001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4.74</v>
      </c>
      <c r="L35" s="30">
        <f t="shared" si="1"/>
        <v>-0.68</v>
      </c>
      <c r="N35" s="27">
        <v>5.42</v>
      </c>
      <c r="O35" s="27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7.5200000000000005</v>
      </c>
      <c r="L36" s="30">
        <f t="shared" si="1"/>
        <v>-0.38</v>
      </c>
      <c r="M36" s="5"/>
      <c r="N36" s="27">
        <v>7.9</v>
      </c>
      <c r="O36" s="27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-0.52</v>
      </c>
      <c r="L37" s="30">
        <f t="shared" si="1"/>
        <v>8.09</v>
      </c>
      <c r="M37" s="5"/>
      <c r="N37" s="27"/>
      <c r="O37" s="27">
        <v>8.61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6.4</v>
      </c>
      <c r="M38" s="5"/>
      <c r="N38" s="27"/>
      <c r="O38" s="27">
        <v>7.15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10.260000000000002</v>
      </c>
      <c r="L39" s="30">
        <f t="shared" si="1"/>
        <v>-0.95</v>
      </c>
      <c r="M39" s="5"/>
      <c r="N39" s="27">
        <v>11.21</v>
      </c>
      <c r="O39" s="2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15.15</v>
      </c>
      <c r="M40" s="5"/>
      <c r="N40" s="27"/>
      <c r="O40" s="27">
        <v>15.75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8.5</v>
      </c>
      <c r="M41" s="5"/>
      <c r="N41" s="27"/>
      <c r="O41" s="27">
        <v>8.75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6.92</v>
      </c>
      <c r="M43" s="5"/>
      <c r="N43" s="27"/>
      <c r="O43" s="27">
        <v>7.85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14.76</v>
      </c>
      <c r="M44" s="5"/>
      <c r="N44" s="27"/>
      <c r="O44" s="27">
        <v>15.1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5.51</v>
      </c>
      <c r="L45" s="30">
        <f t="shared" si="1"/>
        <v>-0.67</v>
      </c>
      <c r="M45" s="5"/>
      <c r="N45" s="27">
        <v>6.18</v>
      </c>
      <c r="O45" s="27"/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5.31</v>
      </c>
      <c r="L46" s="30">
        <f t="shared" si="1"/>
        <v>-1</v>
      </c>
      <c r="M46" s="5"/>
      <c r="N46" s="27">
        <v>6.31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4.58</v>
      </c>
      <c r="L47" s="30">
        <f t="shared" si="1"/>
        <v>-0.24</v>
      </c>
      <c r="M47" s="5"/>
      <c r="N47" s="27">
        <v>4.82</v>
      </c>
      <c r="O47" s="27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18.14</v>
      </c>
      <c r="M48" s="5"/>
      <c r="N48" s="27"/>
      <c r="O48" s="27">
        <v>18.64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19.329999999999998</v>
      </c>
      <c r="M49" s="5"/>
      <c r="N49" s="27"/>
      <c r="O49" s="27">
        <v>20.18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27" t="s">
        <v>213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7.2700000000000005</v>
      </c>
      <c r="L51" s="30">
        <f>O51-I51</f>
        <v>-0.95</v>
      </c>
      <c r="M51" s="5"/>
      <c r="N51" s="27">
        <v>8.2200000000000006</v>
      </c>
      <c r="O51" s="27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10.27</v>
      </c>
      <c r="M52" s="5"/>
      <c r="N52" s="27"/>
      <c r="O52" s="27">
        <v>11.02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 t="e">
        <f>N53-I53</f>
        <v>#VALUE!</v>
      </c>
      <c r="L53" s="30">
        <f>O53-I53</f>
        <v>-0.7</v>
      </c>
      <c r="M53" s="5"/>
      <c r="N53" s="169" t="s">
        <v>214</v>
      </c>
      <c r="O53" s="27"/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O53"/>
  <sheetViews>
    <sheetView topLeftCell="A13" zoomScale="80" zoomScaleNormal="80" workbookViewId="0">
      <selection activeCell="B47" sqref="B47:O47"/>
    </sheetView>
  </sheetViews>
  <sheetFormatPr baseColWidth="10" defaultColWidth="9.1796875" defaultRowHeight="12.5" x14ac:dyDescent="0.25"/>
  <cols>
    <col min="1" max="1" width="11.453125" customWidth="1"/>
    <col min="2" max="2" width="23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215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7.55</v>
      </c>
      <c r="L5" s="30">
        <f>O5-I5</f>
        <v>-0.45</v>
      </c>
      <c r="M5" s="5"/>
      <c r="N5" s="27">
        <v>8</v>
      </c>
      <c r="O5" s="27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6.46</v>
      </c>
      <c r="L6" s="30">
        <f t="shared" ref="L6:L48" si="1">O6-I6</f>
        <v>-0.33</v>
      </c>
      <c r="M6" s="5"/>
      <c r="N6" s="27">
        <v>6.79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4.91</v>
      </c>
      <c r="L7" s="30">
        <f t="shared" si="1"/>
        <v>-0.5</v>
      </c>
      <c r="M7" s="5"/>
      <c r="N7" s="27">
        <v>5.41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5.1100000000000003</v>
      </c>
      <c r="L8" s="30">
        <f t="shared" si="1"/>
        <v>-0.6</v>
      </c>
      <c r="M8" s="5"/>
      <c r="N8" s="27">
        <v>5.71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9.61</v>
      </c>
      <c r="L9" s="30">
        <f t="shared" si="1"/>
        <v>-0.84</v>
      </c>
      <c r="M9" s="5"/>
      <c r="N9" s="27">
        <v>10.45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6.54</v>
      </c>
      <c r="L10" s="30">
        <f t="shared" si="1"/>
        <v>-0.5</v>
      </c>
      <c r="M10" s="5"/>
      <c r="N10" s="27">
        <v>7.04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9.82</v>
      </c>
      <c r="M11" s="5"/>
      <c r="N11" s="27"/>
      <c r="O11" s="27">
        <v>10.32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e">
        <f t="shared" ref="K13:K48" si="2">N13-I13</f>
        <v>#VALUE!</v>
      </c>
      <c r="L13" s="30">
        <f t="shared" si="1"/>
        <v>-0.73</v>
      </c>
      <c r="M13" s="5"/>
      <c r="N13" s="27" t="s">
        <v>216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7.7</v>
      </c>
      <c r="L14" s="30">
        <f t="shared" si="1"/>
        <v>-0.8</v>
      </c>
      <c r="M14" s="5"/>
      <c r="N14" s="27">
        <v>8.5</v>
      </c>
      <c r="O14" s="2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-0.38</v>
      </c>
      <c r="L15" s="30">
        <f t="shared" si="1"/>
        <v>23.810000000000002</v>
      </c>
      <c r="M15" s="5"/>
      <c r="N15" s="27"/>
      <c r="O15" s="27">
        <v>24.19</v>
      </c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2.8900000000000006</v>
      </c>
      <c r="L17" s="30">
        <f t="shared" si="1"/>
        <v>-1.18</v>
      </c>
      <c r="M17" s="5"/>
      <c r="N17" s="27">
        <v>4.07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6.4</v>
      </c>
      <c r="L18" s="30">
        <f t="shared" si="1"/>
        <v>-0.8</v>
      </c>
      <c r="M18" s="5"/>
      <c r="N18" s="27">
        <v>7.2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5.32</v>
      </c>
      <c r="L19" s="30">
        <f t="shared" si="1"/>
        <v>-1</v>
      </c>
      <c r="M19" s="5"/>
      <c r="N19" s="27">
        <v>6.32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2.4000000000000004</v>
      </c>
      <c r="L20" s="30">
        <f t="shared" si="1"/>
        <v>-0.78</v>
      </c>
      <c r="M20" s="5"/>
      <c r="N20" s="27">
        <v>3.18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5.53</v>
      </c>
      <c r="L21" s="30">
        <f t="shared" si="1"/>
        <v>-0.8</v>
      </c>
      <c r="M21" s="5"/>
      <c r="N21" s="27">
        <v>6.33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3.8</v>
      </c>
      <c r="L22" s="30">
        <f t="shared" si="1"/>
        <v>-0.8</v>
      </c>
      <c r="M22" s="5"/>
      <c r="N22" s="27">
        <v>4.5999999999999996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6.6099999999999994</v>
      </c>
      <c r="L23" s="30">
        <f t="shared" si="1"/>
        <v>-0.9</v>
      </c>
      <c r="M23" s="5"/>
      <c r="N23" s="27">
        <v>7.51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6.08</v>
      </c>
      <c r="L24" s="30">
        <f t="shared" si="1"/>
        <v>-1.1499999999999999</v>
      </c>
      <c r="M24" s="5"/>
      <c r="N24" s="27">
        <v>7.23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 t="e">
        <f t="shared" si="2"/>
        <v>#VALUE!</v>
      </c>
      <c r="L25" s="30">
        <f t="shared" si="1"/>
        <v>0</v>
      </c>
      <c r="M25" s="3"/>
      <c r="N25" s="27" t="s">
        <v>188</v>
      </c>
      <c r="O25" s="27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12.040000000000001</v>
      </c>
      <c r="N26" s="27"/>
      <c r="O26" s="27">
        <v>12.47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9.8099999999999987</v>
      </c>
      <c r="M27" s="3"/>
      <c r="N27" s="27"/>
      <c r="O27" s="27">
        <v>10.94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5.2</v>
      </c>
      <c r="L28" s="30">
        <f t="shared" si="1"/>
        <v>-0.28000000000000003</v>
      </c>
      <c r="N28" s="27">
        <v>5.48</v>
      </c>
      <c r="O28" s="27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12.969999999999999</v>
      </c>
      <c r="M29" s="3"/>
      <c r="N29" s="27"/>
      <c r="O29" s="27">
        <v>13.52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16.119999999999997</v>
      </c>
      <c r="N30" s="27"/>
      <c r="O30" s="27">
        <v>16.72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16.7</v>
      </c>
      <c r="M31" s="3"/>
      <c r="N31" s="27"/>
      <c r="O31" s="27">
        <v>17.55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 t="e">
        <f>N32-I32</f>
        <v>#VALUE!</v>
      </c>
      <c r="L32" s="30">
        <f>O32-I32</f>
        <v>-0.45</v>
      </c>
      <c r="N32" s="27" t="s">
        <v>188</v>
      </c>
      <c r="O32" s="27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17.39</v>
      </c>
      <c r="M33" s="3"/>
      <c r="N33" s="27"/>
      <c r="O33" s="27">
        <v>17.84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25.1</v>
      </c>
      <c r="M34" s="3"/>
      <c r="N34" s="27"/>
      <c r="O34" s="27">
        <v>25.3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5.12</v>
      </c>
      <c r="L35" s="30">
        <f t="shared" si="1"/>
        <v>-0.68</v>
      </c>
      <c r="N35" s="27">
        <v>5.8</v>
      </c>
      <c r="O35" s="27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7.7</v>
      </c>
      <c r="L36" s="30">
        <f t="shared" si="1"/>
        <v>-0.38</v>
      </c>
      <c r="M36" s="5"/>
      <c r="N36" s="27">
        <v>8.08</v>
      </c>
      <c r="O36" s="27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 t="e">
        <f t="shared" si="2"/>
        <v>#VALUE!</v>
      </c>
      <c r="L37" s="30">
        <f t="shared" si="1"/>
        <v>-0.52</v>
      </c>
      <c r="M37" s="5"/>
      <c r="N37" s="27" t="s">
        <v>188</v>
      </c>
      <c r="O37" s="27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5.71</v>
      </c>
      <c r="L38" s="30">
        <f t="shared" si="1"/>
        <v>-0.75</v>
      </c>
      <c r="M38" s="5"/>
      <c r="N38" s="27">
        <v>6.46</v>
      </c>
      <c r="O38" s="27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11.98</v>
      </c>
      <c r="M39" s="5"/>
      <c r="N39" s="27"/>
      <c r="O39" s="27">
        <v>12.93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8.44</v>
      </c>
      <c r="L40" s="30">
        <f t="shared" si="1"/>
        <v>-0.6</v>
      </c>
      <c r="M40" s="5"/>
      <c r="N40" s="27">
        <v>9.0399999999999991</v>
      </c>
      <c r="O40" s="27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5.0599999999999996</v>
      </c>
      <c r="L41" s="30">
        <f t="shared" si="1"/>
        <v>-0.25</v>
      </c>
      <c r="M41" s="5"/>
      <c r="N41" s="27">
        <v>5.31</v>
      </c>
      <c r="O41" s="27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7.49</v>
      </c>
      <c r="M43" s="5"/>
      <c r="N43" s="27"/>
      <c r="O43" s="27">
        <v>8.42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14.92</v>
      </c>
      <c r="M44" s="5"/>
      <c r="N44" s="27"/>
      <c r="O44" s="27">
        <v>15.26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8.5299999999999994</v>
      </c>
      <c r="M45" s="5"/>
      <c r="N45" s="27"/>
      <c r="O45" s="27">
        <v>9.1999999999999993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4.3899999999999997</v>
      </c>
      <c r="L46" s="30">
        <f t="shared" si="1"/>
        <v>-1</v>
      </c>
      <c r="M46" s="5"/>
      <c r="N46" s="27">
        <v>5.39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7.2</v>
      </c>
      <c r="M47" s="5"/>
      <c r="N47" s="27"/>
      <c r="O47" s="27">
        <v>7.44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18.22</v>
      </c>
      <c r="M48" s="5"/>
      <c r="N48" s="27"/>
      <c r="O48" s="27">
        <v>18.72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22.49</v>
      </c>
      <c r="M49" s="5"/>
      <c r="N49" s="27"/>
      <c r="O49" s="27">
        <v>23.34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5.7200000000000006</v>
      </c>
      <c r="L50" s="30">
        <f>O50-I50</f>
        <v>-0.60000000000000009</v>
      </c>
      <c r="M50" s="5"/>
      <c r="N50" s="27">
        <v>6.32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12.930000000000001</v>
      </c>
      <c r="M51" s="5"/>
      <c r="N51" s="27"/>
      <c r="O51" s="27">
        <v>13.88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10.58</v>
      </c>
      <c r="M52" s="5"/>
      <c r="N52" s="27"/>
      <c r="O52" s="27">
        <v>11.33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9.4300000000000015</v>
      </c>
      <c r="M53" s="5"/>
      <c r="N53" s="169"/>
      <c r="O53" s="27">
        <v>10.130000000000001</v>
      </c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O53"/>
  <sheetViews>
    <sheetView topLeftCell="A18" zoomScale="80" zoomScaleNormal="80" workbookViewId="0">
      <selection activeCell="E45" sqref="E45"/>
    </sheetView>
  </sheetViews>
  <sheetFormatPr baseColWidth="10" defaultColWidth="9.1796875" defaultRowHeight="12.5" x14ac:dyDescent="0.25"/>
  <cols>
    <col min="1" max="1" width="11.453125" customWidth="1"/>
    <col min="2" max="2" width="32" customWidth="1"/>
    <col min="3" max="12" width="11.453125" customWidth="1"/>
    <col min="13" max="13" width="2.26953125" customWidth="1"/>
    <col min="14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217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7.53</v>
      </c>
      <c r="L5" s="30">
        <f>O5-I5</f>
        <v>-0.45</v>
      </c>
      <c r="M5" s="5"/>
      <c r="N5" s="27">
        <v>7.98</v>
      </c>
      <c r="O5" s="27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7.18</v>
      </c>
      <c r="L6" s="30">
        <f t="shared" ref="L6:L48" si="1">O6-I6</f>
        <v>-0.33</v>
      </c>
      <c r="M6" s="5"/>
      <c r="N6" s="27">
        <v>7.51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5.61</v>
      </c>
      <c r="L7" s="30">
        <f t="shared" si="1"/>
        <v>-0.5</v>
      </c>
      <c r="M7" s="5"/>
      <c r="N7" s="27">
        <v>6.11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3.78</v>
      </c>
      <c r="L8" s="30">
        <f t="shared" si="1"/>
        <v>-0.6</v>
      </c>
      <c r="M8" s="5"/>
      <c r="N8" s="27">
        <v>4.38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10.93</v>
      </c>
      <c r="L9" s="30">
        <f t="shared" si="1"/>
        <v>-0.84</v>
      </c>
      <c r="M9" s="5"/>
      <c r="N9" s="27">
        <v>11.77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7.15</v>
      </c>
      <c r="L10" s="30">
        <f t="shared" si="1"/>
        <v>-0.5</v>
      </c>
      <c r="M10" s="5"/>
      <c r="N10" s="27">
        <v>7.65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10.52</v>
      </c>
      <c r="M11" s="5"/>
      <c r="N11" s="27"/>
      <c r="O11" s="27">
        <v>11.02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e">
        <f t="shared" ref="K13:K48" si="2">N13-I13</f>
        <v>#VALUE!</v>
      </c>
      <c r="L13" s="30">
        <f t="shared" si="1"/>
        <v>-0.73</v>
      </c>
      <c r="M13" s="5"/>
      <c r="N13" s="27" t="s">
        <v>216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7.47</v>
      </c>
      <c r="L14" s="30">
        <f t="shared" si="1"/>
        <v>-0.8</v>
      </c>
      <c r="M14" s="5"/>
      <c r="N14" s="27">
        <v>8.27</v>
      </c>
      <c r="O14" s="2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8.0299999999999994</v>
      </c>
      <c r="L15" s="30">
        <f t="shared" si="1"/>
        <v>-0.38</v>
      </c>
      <c r="M15" s="5"/>
      <c r="N15" s="27">
        <v>8.41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1.49</v>
      </c>
      <c r="L17" s="30">
        <f t="shared" si="1"/>
        <v>-1.18</v>
      </c>
      <c r="M17" s="5"/>
      <c r="N17" s="27">
        <v>2.67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6.19</v>
      </c>
      <c r="L18" s="30">
        <f t="shared" si="1"/>
        <v>-0.8</v>
      </c>
      <c r="M18" s="5"/>
      <c r="N18" s="27">
        <v>6.99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7.1199999999999992</v>
      </c>
      <c r="L19" s="30">
        <f t="shared" si="1"/>
        <v>-1</v>
      </c>
      <c r="M19" s="5"/>
      <c r="N19" s="27">
        <v>8.1199999999999992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2.29</v>
      </c>
      <c r="L20" s="30">
        <f t="shared" si="1"/>
        <v>-0.78</v>
      </c>
      <c r="M20" s="5"/>
      <c r="N20" s="27">
        <v>3.07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5.65</v>
      </c>
      <c r="L21" s="30">
        <f t="shared" si="1"/>
        <v>-0.8</v>
      </c>
      <c r="M21" s="5"/>
      <c r="N21" s="27">
        <v>6.45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5.0600000000000005</v>
      </c>
      <c r="L22" s="30">
        <f t="shared" si="1"/>
        <v>-0.8</v>
      </c>
      <c r="M22" s="5"/>
      <c r="N22" s="27">
        <v>5.86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e">
        <f t="shared" si="2"/>
        <v>#VALUE!</v>
      </c>
      <c r="L23" s="30">
        <f t="shared" si="1"/>
        <v>-0.9</v>
      </c>
      <c r="M23" s="5"/>
      <c r="N23" s="27" t="s">
        <v>76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6.4399999999999995</v>
      </c>
      <c r="L24" s="30">
        <f t="shared" si="1"/>
        <v>-1.1499999999999999</v>
      </c>
      <c r="M24" s="5"/>
      <c r="N24" s="27">
        <v>7.59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9.84</v>
      </c>
      <c r="L25" s="30">
        <f t="shared" si="1"/>
        <v>0</v>
      </c>
      <c r="M25" s="3"/>
      <c r="N25" s="27">
        <v>9.84</v>
      </c>
      <c r="O25" s="27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20.64</v>
      </c>
      <c r="N26" s="27"/>
      <c r="O26" s="27">
        <v>21.07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11.440000000000001</v>
      </c>
      <c r="M27" s="3"/>
      <c r="N27" s="27"/>
      <c r="O27" s="27">
        <v>12.57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5.3599999999999994</v>
      </c>
      <c r="L28" s="30">
        <f t="shared" si="1"/>
        <v>-0.28000000000000003</v>
      </c>
      <c r="N28" s="27">
        <v>5.64</v>
      </c>
      <c r="O28" s="27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10.819999999999999</v>
      </c>
      <c r="M29" s="3"/>
      <c r="N29" s="27"/>
      <c r="O29" s="27">
        <v>11.37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16.22</v>
      </c>
      <c r="N30" s="27"/>
      <c r="O30" s="27">
        <v>16.82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26.799999999999997</v>
      </c>
      <c r="M31" s="3"/>
      <c r="N31" s="27"/>
      <c r="O31" s="27">
        <v>27.65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12.690000000000001</v>
      </c>
      <c r="N32" s="27"/>
      <c r="O32" s="27">
        <v>13.14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 t="e">
        <f>N33-I33</f>
        <v>#VALUE!</v>
      </c>
      <c r="L33" s="30">
        <f>O33-I33</f>
        <v>-0.45</v>
      </c>
      <c r="M33" s="3"/>
      <c r="N33" s="27" t="s">
        <v>218</v>
      </c>
      <c r="O33" s="27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21.09</v>
      </c>
      <c r="M34" s="3"/>
      <c r="N34" s="27"/>
      <c r="O34" s="27">
        <v>21.29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4.8900000000000006</v>
      </c>
      <c r="L35" s="30">
        <f t="shared" si="1"/>
        <v>-0.68</v>
      </c>
      <c r="N35" s="27">
        <v>5.57</v>
      </c>
      <c r="O35" s="27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8.6</v>
      </c>
      <c r="L36" s="30">
        <f t="shared" si="1"/>
        <v>-0.38</v>
      </c>
      <c r="M36" s="5"/>
      <c r="N36" s="27">
        <v>8.98</v>
      </c>
      <c r="O36" s="27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-0.52</v>
      </c>
      <c r="L37" s="30">
        <f t="shared" si="1"/>
        <v>7.870000000000001</v>
      </c>
      <c r="M37" s="5"/>
      <c r="N37" s="27"/>
      <c r="O37" s="27">
        <v>8.39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10.92</v>
      </c>
      <c r="M38" s="5"/>
      <c r="N38" s="27"/>
      <c r="O38" s="27">
        <v>11.67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13.58</v>
      </c>
      <c r="L39" s="30">
        <f t="shared" si="1"/>
        <v>-0.95</v>
      </c>
      <c r="M39" s="5"/>
      <c r="N39" s="27">
        <v>14.53</v>
      </c>
      <c r="O39" s="2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20.52</v>
      </c>
      <c r="M40" s="5"/>
      <c r="N40" s="27"/>
      <c r="O40" s="27">
        <v>21.12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11.16</v>
      </c>
      <c r="M41" s="5"/>
      <c r="N41" s="27"/>
      <c r="O41" s="27">
        <v>11.41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7.6</v>
      </c>
      <c r="L43" s="30">
        <f t="shared" si="1"/>
        <v>-0.93</v>
      </c>
      <c r="M43" s="5"/>
      <c r="N43" s="27">
        <v>8.5299999999999994</v>
      </c>
      <c r="O43" s="27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16.38</v>
      </c>
      <c r="M44" s="5"/>
      <c r="N44" s="27"/>
      <c r="O44" s="27">
        <v>16.72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10.69</v>
      </c>
      <c r="M45" s="5"/>
      <c r="N45" s="27"/>
      <c r="O45" s="27">
        <v>11.36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4.22</v>
      </c>
      <c r="L46" s="30">
        <f t="shared" si="1"/>
        <v>-1</v>
      </c>
      <c r="M46" s="5"/>
      <c r="N46" s="27">
        <v>5.22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 t="e">
        <f t="shared" si="2"/>
        <v>#VALUE!</v>
      </c>
      <c r="L47" s="30">
        <f t="shared" si="1"/>
        <v>-0.24</v>
      </c>
      <c r="M47" s="5"/>
      <c r="N47" s="27" t="s">
        <v>219</v>
      </c>
      <c r="O47" s="27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9.59</v>
      </c>
      <c r="L48" s="30">
        <f t="shared" si="1"/>
        <v>-0.5</v>
      </c>
      <c r="M48" s="5"/>
      <c r="N48" s="27">
        <v>10.09</v>
      </c>
      <c r="O48" s="27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 t="e">
        <f>N49-I49</f>
        <v>#VALUE!</v>
      </c>
      <c r="L49" s="30">
        <f>O49-I49</f>
        <v>-0.85</v>
      </c>
      <c r="M49" s="5"/>
      <c r="N49" s="27" t="s">
        <v>219</v>
      </c>
      <c r="O49" s="27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5.67</v>
      </c>
      <c r="L50" s="30">
        <f>O50-I50</f>
        <v>-0.60000000000000009</v>
      </c>
      <c r="M50" s="5"/>
      <c r="N50" s="27">
        <v>6.27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14.31</v>
      </c>
      <c r="M51" s="5"/>
      <c r="N51" s="27"/>
      <c r="O51" s="27">
        <v>15.26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11.24</v>
      </c>
      <c r="M52" s="5"/>
      <c r="N52" s="27"/>
      <c r="O52" s="27">
        <v>11.99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11.040000000000001</v>
      </c>
      <c r="M53" s="5"/>
      <c r="N53" s="169"/>
      <c r="O53" s="27">
        <v>11.74</v>
      </c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O53"/>
  <sheetViews>
    <sheetView zoomScale="80" zoomScaleNormal="80" workbookViewId="0">
      <selection activeCell="O53" sqref="A1:O53"/>
    </sheetView>
  </sheetViews>
  <sheetFormatPr baseColWidth="10" defaultColWidth="9.1796875" defaultRowHeight="12.5" x14ac:dyDescent="0.25"/>
  <cols>
    <col min="1" max="1" width="11.453125" customWidth="1"/>
    <col min="2" max="2" width="29.81640625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220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-0.45</v>
      </c>
      <c r="L5" s="30">
        <f>O5-I5</f>
        <v>8.83</v>
      </c>
      <c r="M5" s="5"/>
      <c r="N5" s="27"/>
      <c r="O5" s="27">
        <v>9.2799999999999994</v>
      </c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3.36</v>
      </c>
      <c r="L6" s="30">
        <f t="shared" ref="L6:L48" si="1">O6-I6</f>
        <v>-0.33</v>
      </c>
      <c r="M6" s="5"/>
      <c r="N6" s="27">
        <v>3.69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3.95</v>
      </c>
      <c r="L7" s="30">
        <f t="shared" si="1"/>
        <v>-0.5</v>
      </c>
      <c r="M7" s="5"/>
      <c r="N7" s="27">
        <v>4.45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4.12</v>
      </c>
      <c r="L8" s="30">
        <f t="shared" si="1"/>
        <v>-0.6</v>
      </c>
      <c r="M8" s="5"/>
      <c r="N8" s="27">
        <v>4.72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8.99</v>
      </c>
      <c r="L9" s="30">
        <f t="shared" si="1"/>
        <v>-0.84</v>
      </c>
      <c r="M9" s="5"/>
      <c r="N9" s="27">
        <v>9.83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3.5</v>
      </c>
      <c r="L10" s="30">
        <f t="shared" si="1"/>
        <v>-0.5</v>
      </c>
      <c r="M10" s="5"/>
      <c r="N10" s="27">
        <v>4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5.24</v>
      </c>
      <c r="M11" s="5"/>
      <c r="N11" s="27"/>
      <c r="O11" s="27">
        <v>5.74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3.07</v>
      </c>
      <c r="L13" s="30">
        <f t="shared" si="1"/>
        <v>-0.73</v>
      </c>
      <c r="M13" s="5"/>
      <c r="N13" s="27">
        <v>3.8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-0.8</v>
      </c>
      <c r="L14" s="30">
        <f t="shared" si="1"/>
        <v>8.09</v>
      </c>
      <c r="M14" s="5"/>
      <c r="N14" s="27"/>
      <c r="O14" s="27">
        <v>8.89</v>
      </c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4.5200000000000005</v>
      </c>
      <c r="L15" s="30">
        <f t="shared" si="1"/>
        <v>-0.38</v>
      </c>
      <c r="M15" s="5"/>
      <c r="N15" s="27">
        <v>4.9000000000000004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1.0999999999999999</v>
      </c>
      <c r="L17" s="30">
        <f t="shared" si="1"/>
        <v>-1.18</v>
      </c>
      <c r="M17" s="5"/>
      <c r="N17" s="27">
        <v>2.2799999999999998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3.34</v>
      </c>
      <c r="L18" s="30">
        <f t="shared" si="1"/>
        <v>-0.8</v>
      </c>
      <c r="M18" s="5"/>
      <c r="N18" s="27">
        <v>4.1399999999999997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5.07</v>
      </c>
      <c r="L19" s="30">
        <f t="shared" si="1"/>
        <v>-1</v>
      </c>
      <c r="M19" s="5"/>
      <c r="N19" s="27">
        <v>6.07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2.0199999999999996</v>
      </c>
      <c r="L20" s="30">
        <f t="shared" si="1"/>
        <v>-0.78</v>
      </c>
      <c r="M20" s="5"/>
      <c r="N20" s="27">
        <v>2.8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5.03</v>
      </c>
      <c r="L21" s="30">
        <f t="shared" si="1"/>
        <v>-0.8</v>
      </c>
      <c r="M21" s="5"/>
      <c r="N21" s="27">
        <v>5.83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3.4000000000000004</v>
      </c>
      <c r="L22" s="30">
        <f t="shared" si="1"/>
        <v>-0.8</v>
      </c>
      <c r="M22" s="5"/>
      <c r="N22" s="27">
        <v>4.2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5.58</v>
      </c>
      <c r="L23" s="30">
        <f t="shared" si="1"/>
        <v>-0.9</v>
      </c>
      <c r="M23" s="5"/>
      <c r="N23" s="27">
        <v>6.48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4.0999999999999996</v>
      </c>
      <c r="L24" s="30">
        <f t="shared" si="1"/>
        <v>-1.1499999999999999</v>
      </c>
      <c r="M24" s="5"/>
      <c r="N24" s="27">
        <v>5.25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6.27</v>
      </c>
      <c r="L25" s="30">
        <f t="shared" si="1"/>
        <v>0</v>
      </c>
      <c r="M25" s="3"/>
      <c r="N25" s="27">
        <v>6.27</v>
      </c>
      <c r="O25" s="27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11.75</v>
      </c>
      <c r="L26" s="30">
        <f t="shared" si="1"/>
        <v>-0.43</v>
      </c>
      <c r="N26" s="27">
        <v>12.18</v>
      </c>
      <c r="O26" s="27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19.510000000000002</v>
      </c>
      <c r="M27" s="3"/>
      <c r="N27" s="27"/>
      <c r="O27" s="27">
        <v>20.64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4.58</v>
      </c>
      <c r="L28" s="30">
        <f t="shared" si="1"/>
        <v>-0.28000000000000003</v>
      </c>
      <c r="N28" s="27">
        <v>4.8600000000000003</v>
      </c>
      <c r="O28" s="27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6.08</v>
      </c>
      <c r="L29" s="30">
        <f>O29-I29</f>
        <v>-0.55000000000000004</v>
      </c>
      <c r="M29" s="3"/>
      <c r="N29" s="27">
        <v>6.63</v>
      </c>
      <c r="O29" s="27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9.870000000000001</v>
      </c>
      <c r="N30" s="27"/>
      <c r="O30" s="27">
        <v>10.47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11.77</v>
      </c>
      <c r="M31" s="3"/>
      <c r="N31" s="27"/>
      <c r="O31" s="27">
        <v>12.62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10.09</v>
      </c>
      <c r="N32" s="27"/>
      <c r="O32" s="27">
        <v>10.54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5.13</v>
      </c>
      <c r="L33" s="30">
        <f>O33-I33</f>
        <v>-0.45</v>
      </c>
      <c r="M33" s="3"/>
      <c r="N33" s="27">
        <v>5.58</v>
      </c>
      <c r="O33" s="27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17.66</v>
      </c>
      <c r="M34" s="3"/>
      <c r="N34" s="27"/>
      <c r="O34" s="27">
        <v>17.86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4.5600000000000005</v>
      </c>
      <c r="L35" s="30">
        <f t="shared" si="1"/>
        <v>-0.68</v>
      </c>
      <c r="N35" s="27">
        <v>5.24</v>
      </c>
      <c r="O35" s="27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5.04</v>
      </c>
      <c r="L36" s="30">
        <f t="shared" si="1"/>
        <v>-0.38</v>
      </c>
      <c r="M36" s="5"/>
      <c r="N36" s="27">
        <v>5.42</v>
      </c>
      <c r="O36" s="27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-0.52</v>
      </c>
      <c r="L37" s="30">
        <f t="shared" si="1"/>
        <v>5.23</v>
      </c>
      <c r="M37" s="5"/>
      <c r="N37" s="27"/>
      <c r="O37" s="27">
        <v>5.75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8.52</v>
      </c>
      <c r="M38" s="5"/>
      <c r="N38" s="27"/>
      <c r="O38" s="27">
        <v>9.27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11.38</v>
      </c>
      <c r="L39" s="30">
        <f t="shared" si="1"/>
        <v>-0.95</v>
      </c>
      <c r="M39" s="5"/>
      <c r="N39" s="27">
        <v>12.33</v>
      </c>
      <c r="O39" s="2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26.84</v>
      </c>
      <c r="M40" s="5"/>
      <c r="N40" s="27"/>
      <c r="O40" s="27">
        <v>27.44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5.78</v>
      </c>
      <c r="M41" s="5"/>
      <c r="N41" s="27"/>
      <c r="O41" s="27">
        <v>6.03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5.91</v>
      </c>
      <c r="M43" s="5"/>
      <c r="N43" s="27"/>
      <c r="O43" s="27">
        <v>6.84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18.86</v>
      </c>
      <c r="M44" s="5"/>
      <c r="N44" s="27"/>
      <c r="O44" s="27">
        <v>19.2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8.35</v>
      </c>
      <c r="M45" s="5"/>
      <c r="N45" s="27"/>
      <c r="O45" s="27">
        <v>9.02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3.5199999999999996</v>
      </c>
      <c r="L46" s="30">
        <f t="shared" si="1"/>
        <v>-1</v>
      </c>
      <c r="M46" s="5"/>
      <c r="N46" s="27">
        <v>4.5199999999999996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5.91</v>
      </c>
      <c r="M47" s="5"/>
      <c r="N47" s="27"/>
      <c r="O47" s="27">
        <v>6.15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13.84</v>
      </c>
      <c r="M48" s="5"/>
      <c r="N48" s="27"/>
      <c r="O48" s="27">
        <v>14.34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5.23</v>
      </c>
      <c r="L49" s="30">
        <f>O49-I49</f>
        <v>-0.85</v>
      </c>
      <c r="M49" s="5"/>
      <c r="N49" s="27">
        <v>6.08</v>
      </c>
      <c r="O49" s="27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3.48</v>
      </c>
      <c r="L50" s="30">
        <f>O50-I50</f>
        <v>-0.60000000000000009</v>
      </c>
      <c r="M50" s="5"/>
      <c r="N50" s="27">
        <v>4.08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10.050000000000001</v>
      </c>
      <c r="M51" s="5"/>
      <c r="N51" s="27"/>
      <c r="O51" s="27">
        <v>11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5.51</v>
      </c>
      <c r="M52" s="5"/>
      <c r="N52" s="27"/>
      <c r="O52" s="27">
        <v>6.26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3.3</v>
      </c>
      <c r="L53" s="30">
        <f>O53-I53</f>
        <v>-0.7</v>
      </c>
      <c r="M53" s="5"/>
      <c r="N53" s="169">
        <v>4</v>
      </c>
      <c r="O53" s="27"/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O53"/>
  <sheetViews>
    <sheetView topLeftCell="A14" workbookViewId="0">
      <selection sqref="A1:O53"/>
    </sheetView>
  </sheetViews>
  <sheetFormatPr baseColWidth="10" defaultColWidth="9.1796875" defaultRowHeight="12.5" x14ac:dyDescent="0.25"/>
  <cols>
    <col min="1" max="1" width="11.453125" customWidth="1"/>
    <col min="2" max="2" width="26.81640625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221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-0.45</v>
      </c>
      <c r="L5" s="30">
        <f>O5-I5</f>
        <v>9.6300000000000008</v>
      </c>
      <c r="M5" s="5"/>
      <c r="N5" s="27"/>
      <c r="O5" s="27">
        <v>10.08</v>
      </c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2.9699999999999998</v>
      </c>
      <c r="L6" s="30">
        <f t="shared" ref="L6:L48" si="1">O6-I6</f>
        <v>-0.33</v>
      </c>
      <c r="M6" s="5"/>
      <c r="N6" s="27">
        <v>3.3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3.1</v>
      </c>
      <c r="L7" s="30">
        <f t="shared" si="1"/>
        <v>-0.5</v>
      </c>
      <c r="M7" s="5"/>
      <c r="N7" s="27">
        <v>3.6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3.73</v>
      </c>
      <c r="L8" s="30">
        <f t="shared" si="1"/>
        <v>-0.6</v>
      </c>
      <c r="M8" s="5"/>
      <c r="N8" s="27">
        <v>4.33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6.5600000000000005</v>
      </c>
      <c r="L9" s="30">
        <f t="shared" si="1"/>
        <v>-0.84</v>
      </c>
      <c r="M9" s="5"/>
      <c r="N9" s="27">
        <v>7.4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3.26</v>
      </c>
      <c r="L10" s="30">
        <f t="shared" si="1"/>
        <v>-0.5</v>
      </c>
      <c r="M10" s="5"/>
      <c r="N10" s="27">
        <v>3.76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4.84</v>
      </c>
      <c r="M11" s="5"/>
      <c r="N11" s="27"/>
      <c r="O11" s="27">
        <v>5.34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3.4200000000000004</v>
      </c>
      <c r="L13" s="30">
        <f t="shared" si="1"/>
        <v>-0.73</v>
      </c>
      <c r="M13" s="5"/>
      <c r="N13" s="27">
        <v>4.1500000000000004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5.07</v>
      </c>
      <c r="L14" s="30">
        <f t="shared" si="1"/>
        <v>-0.8</v>
      </c>
      <c r="M14" s="5"/>
      <c r="N14" s="27">
        <v>5.87</v>
      </c>
      <c r="O14" s="2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4.78</v>
      </c>
      <c r="L15" s="30">
        <f t="shared" si="1"/>
        <v>-0.38</v>
      </c>
      <c r="M15" s="5"/>
      <c r="N15" s="27">
        <v>5.16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1.5000000000000002</v>
      </c>
      <c r="L17" s="30">
        <f t="shared" si="1"/>
        <v>-1.18</v>
      </c>
      <c r="M17" s="5"/>
      <c r="N17" s="27">
        <v>2.68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5.75</v>
      </c>
      <c r="L18" s="30">
        <f t="shared" si="1"/>
        <v>-0.8</v>
      </c>
      <c r="M18" s="5"/>
      <c r="N18" s="27">
        <v>6.55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5.45</v>
      </c>
      <c r="L19" s="30">
        <f t="shared" si="1"/>
        <v>-1</v>
      </c>
      <c r="M19" s="5"/>
      <c r="N19" s="27">
        <v>6.45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4.5199999999999996</v>
      </c>
      <c r="L20" s="30">
        <f t="shared" si="1"/>
        <v>-0.78</v>
      </c>
      <c r="M20" s="5"/>
      <c r="N20" s="27">
        <v>5.3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5.37</v>
      </c>
      <c r="L21" s="30">
        <f t="shared" si="1"/>
        <v>-0.8</v>
      </c>
      <c r="M21" s="5"/>
      <c r="N21" s="27">
        <v>6.17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3.9699999999999998</v>
      </c>
      <c r="L22" s="30">
        <f t="shared" si="1"/>
        <v>-0.8</v>
      </c>
      <c r="M22" s="5"/>
      <c r="N22" s="27">
        <v>4.7699999999999996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6.9099999999999993</v>
      </c>
      <c r="L23" s="30">
        <f t="shared" si="1"/>
        <v>-0.9</v>
      </c>
      <c r="M23" s="5"/>
      <c r="N23" s="27">
        <v>7.81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5.33</v>
      </c>
      <c r="L24" s="30">
        <f t="shared" si="1"/>
        <v>-1.1499999999999999</v>
      </c>
      <c r="M24" s="5"/>
      <c r="N24" s="27">
        <v>6.48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6.45</v>
      </c>
      <c r="L25" s="30">
        <f t="shared" si="1"/>
        <v>0</v>
      </c>
      <c r="M25" s="3"/>
      <c r="N25" s="27">
        <v>6.45</v>
      </c>
      <c r="O25" s="27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10.33</v>
      </c>
      <c r="L26" s="30">
        <f t="shared" si="1"/>
        <v>-0.43</v>
      </c>
      <c r="N26" s="27">
        <v>10.76</v>
      </c>
      <c r="O26" s="27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27.77</v>
      </c>
      <c r="M27" s="3"/>
      <c r="N27" s="27"/>
      <c r="O27" s="27">
        <v>28.9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4.38</v>
      </c>
      <c r="L28" s="30">
        <f t="shared" si="1"/>
        <v>-0.28000000000000003</v>
      </c>
      <c r="N28" s="27">
        <v>4.66</v>
      </c>
      <c r="O28" s="27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6.26</v>
      </c>
      <c r="L29" s="30">
        <f>O29-I29</f>
        <v>-0.55000000000000004</v>
      </c>
      <c r="M29" s="3"/>
      <c r="N29" s="27">
        <v>6.81</v>
      </c>
      <c r="O29" s="27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10.08</v>
      </c>
      <c r="N30" s="27"/>
      <c r="O30" s="27">
        <v>10.68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11.57</v>
      </c>
      <c r="M31" s="3"/>
      <c r="N31" s="27"/>
      <c r="O31" s="27">
        <v>12.42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7.04</v>
      </c>
      <c r="N32" s="27"/>
      <c r="O32" s="27">
        <v>7.49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4.71</v>
      </c>
      <c r="L33" s="30">
        <f>O33-I33</f>
        <v>-0.45</v>
      </c>
      <c r="M33" s="3"/>
      <c r="N33" s="27">
        <v>5.16</v>
      </c>
      <c r="O33" s="27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16.54</v>
      </c>
      <c r="M34" s="3"/>
      <c r="N34" s="27"/>
      <c r="O34" s="27">
        <v>16.739999999999998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5.04</v>
      </c>
      <c r="L35" s="30">
        <f t="shared" si="1"/>
        <v>-0.68</v>
      </c>
      <c r="N35" s="27">
        <v>5.72</v>
      </c>
      <c r="O35" s="27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5.59</v>
      </c>
      <c r="L36" s="30">
        <f t="shared" si="1"/>
        <v>-0.38</v>
      </c>
      <c r="M36" s="5"/>
      <c r="N36" s="27">
        <v>5.97</v>
      </c>
      <c r="O36" s="27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-0.52</v>
      </c>
      <c r="L37" s="30">
        <f t="shared" si="1"/>
        <v>5.6</v>
      </c>
      <c r="M37" s="5"/>
      <c r="N37" s="27"/>
      <c r="O37" s="27">
        <v>6.12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9.14</v>
      </c>
      <c r="M38" s="5"/>
      <c r="N38" s="27"/>
      <c r="O38" s="27">
        <v>9.89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11.15</v>
      </c>
      <c r="L39" s="30">
        <f t="shared" si="1"/>
        <v>-0.95</v>
      </c>
      <c r="M39" s="5"/>
      <c r="N39" s="27">
        <v>12.1</v>
      </c>
      <c r="O39" s="2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13.25</v>
      </c>
      <c r="M40" s="5"/>
      <c r="N40" s="27"/>
      <c r="O40" s="27">
        <v>13.85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6.82</v>
      </c>
      <c r="L41" s="30">
        <f t="shared" si="1"/>
        <v>-0.25</v>
      </c>
      <c r="M41" s="5"/>
      <c r="N41" s="27">
        <v>7.07</v>
      </c>
      <c r="O41" s="27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6.15</v>
      </c>
      <c r="L43" s="30">
        <f t="shared" si="1"/>
        <v>-0.93</v>
      </c>
      <c r="M43" s="5"/>
      <c r="N43" s="27">
        <v>7.08</v>
      </c>
      <c r="O43" s="27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16.39</v>
      </c>
      <c r="M44" s="5"/>
      <c r="N44" s="27"/>
      <c r="O44" s="27">
        <v>16.73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9.6300000000000008</v>
      </c>
      <c r="M45" s="5"/>
      <c r="N45" s="27"/>
      <c r="O45" s="27">
        <v>10.3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4</v>
      </c>
      <c r="L46" s="30">
        <f t="shared" si="1"/>
        <v>-1</v>
      </c>
      <c r="M46" s="5"/>
      <c r="N46" s="27">
        <v>5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 t="e">
        <f t="shared" si="2"/>
        <v>#VALUE!</v>
      </c>
      <c r="L47" s="30">
        <f t="shared" si="1"/>
        <v>-0.24</v>
      </c>
      <c r="M47" s="5"/>
      <c r="N47" s="27" t="s">
        <v>222</v>
      </c>
      <c r="O47" s="27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5.0199999999999996</v>
      </c>
      <c r="L48" s="30">
        <f t="shared" si="1"/>
        <v>-0.5</v>
      </c>
      <c r="M48" s="5"/>
      <c r="N48" s="27">
        <v>5.52</v>
      </c>
      <c r="O48" s="27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10.14</v>
      </c>
      <c r="M49" s="5"/>
      <c r="N49" s="27"/>
      <c r="O49" s="27">
        <v>10.99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27" t="s">
        <v>222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7.8500000000000005</v>
      </c>
      <c r="M51" s="5"/>
      <c r="N51" s="27"/>
      <c r="O51" s="27">
        <v>8.8000000000000007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9.67</v>
      </c>
      <c r="M52" s="5"/>
      <c r="N52" s="27"/>
      <c r="O52" s="27">
        <v>10.42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3.7</v>
      </c>
      <c r="L53" s="30">
        <f>O53-I53</f>
        <v>-0.7</v>
      </c>
      <c r="M53" s="5"/>
      <c r="N53" s="169">
        <v>4.4000000000000004</v>
      </c>
      <c r="O53" s="27"/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O53"/>
  <sheetViews>
    <sheetView topLeftCell="A7" workbookViewId="0">
      <selection activeCell="D23" sqref="D22:N23"/>
    </sheetView>
  </sheetViews>
  <sheetFormatPr baseColWidth="10" defaultColWidth="9.1796875" defaultRowHeight="12.5" x14ac:dyDescent="0.25"/>
  <cols>
    <col min="1" max="1" width="11.453125" customWidth="1"/>
    <col min="2" max="2" width="24.453125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223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-0.45</v>
      </c>
      <c r="L5" s="30">
        <f>O5-I5</f>
        <v>10.96</v>
      </c>
      <c r="M5" s="5"/>
      <c r="N5" s="27"/>
      <c r="O5" s="27">
        <v>11.41</v>
      </c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3.87</v>
      </c>
      <c r="L6" s="30">
        <f t="shared" ref="L6:L48" si="1">O6-I6</f>
        <v>-0.33</v>
      </c>
      <c r="M6" s="5"/>
      <c r="N6" s="27">
        <v>4.2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>
        <f t="shared" si="0"/>
        <v>2.95</v>
      </c>
      <c r="L7" s="30">
        <f t="shared" si="1"/>
        <v>-0.5</v>
      </c>
      <c r="M7" s="5"/>
      <c r="N7" s="27">
        <v>3.45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4.03</v>
      </c>
      <c r="L8" s="30">
        <f t="shared" si="1"/>
        <v>-0.6</v>
      </c>
      <c r="M8" s="5"/>
      <c r="N8" s="27">
        <v>4.63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8.81</v>
      </c>
      <c r="L9" s="30">
        <f t="shared" si="1"/>
        <v>-0.84</v>
      </c>
      <c r="M9" s="5"/>
      <c r="N9" s="27">
        <v>9.65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3.41</v>
      </c>
      <c r="L10" s="30">
        <f t="shared" si="1"/>
        <v>-0.5</v>
      </c>
      <c r="M10" s="5"/>
      <c r="N10" s="27">
        <v>3.91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4.99</v>
      </c>
      <c r="M11" s="5"/>
      <c r="N11" s="27"/>
      <c r="O11" s="27">
        <v>5.49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3.12</v>
      </c>
      <c r="L13" s="30">
        <f t="shared" si="1"/>
        <v>-0.73</v>
      </c>
      <c r="M13" s="5"/>
      <c r="N13" s="27">
        <v>3.85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4.7700000000000005</v>
      </c>
      <c r="L14" s="30">
        <f t="shared" si="1"/>
        <v>-0.8</v>
      </c>
      <c r="M14" s="5"/>
      <c r="N14" s="27">
        <v>5.57</v>
      </c>
      <c r="O14" s="2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5.2700000000000005</v>
      </c>
      <c r="L15" s="30">
        <f t="shared" si="1"/>
        <v>-0.38</v>
      </c>
      <c r="M15" s="5"/>
      <c r="N15" s="27">
        <v>5.65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 t="e">
        <f t="shared" si="2"/>
        <v>#VALUE!</v>
      </c>
      <c r="L17" s="30">
        <f t="shared" si="1"/>
        <v>-1.18</v>
      </c>
      <c r="M17" s="5"/>
      <c r="N17" s="27" t="s">
        <v>185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5.7</v>
      </c>
      <c r="L18" s="30">
        <f t="shared" si="1"/>
        <v>-0.8</v>
      </c>
      <c r="M18" s="5"/>
      <c r="N18" s="27">
        <v>6.5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5.94</v>
      </c>
      <c r="L19" s="30">
        <f t="shared" si="1"/>
        <v>-1</v>
      </c>
      <c r="M19" s="5"/>
      <c r="N19" s="27">
        <v>6.94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2.58</v>
      </c>
      <c r="L20" s="30">
        <f t="shared" si="1"/>
        <v>-0.78</v>
      </c>
      <c r="M20" s="5"/>
      <c r="N20" s="27">
        <v>3.36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5.76</v>
      </c>
      <c r="L21" s="30">
        <f t="shared" si="1"/>
        <v>-0.8</v>
      </c>
      <c r="M21" s="5"/>
      <c r="N21" s="27">
        <v>6.56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 t="e">
        <f t="shared" si="2"/>
        <v>#VALUE!</v>
      </c>
      <c r="L22" s="30">
        <f t="shared" si="1"/>
        <v>-0.8</v>
      </c>
      <c r="M22" s="5"/>
      <c r="N22" s="27" t="s">
        <v>76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e">
        <f t="shared" si="2"/>
        <v>#VALUE!</v>
      </c>
      <c r="L23" s="30">
        <f t="shared" si="1"/>
        <v>-0.9</v>
      </c>
      <c r="M23" s="5"/>
      <c r="N23" s="27" t="s">
        <v>76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5.73</v>
      </c>
      <c r="L24" s="30">
        <f t="shared" si="1"/>
        <v>-1.1499999999999999</v>
      </c>
      <c r="M24" s="5"/>
      <c r="N24" s="27">
        <v>6.88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7.21</v>
      </c>
      <c r="L25" s="30">
        <f t="shared" si="1"/>
        <v>0</v>
      </c>
      <c r="M25" s="3"/>
      <c r="N25" s="27">
        <v>7.21</v>
      </c>
      <c r="O25" s="27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10.68</v>
      </c>
      <c r="L26" s="30">
        <f t="shared" si="1"/>
        <v>-0.43</v>
      </c>
      <c r="N26" s="27">
        <v>11.11</v>
      </c>
      <c r="O26" s="27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25.650000000000002</v>
      </c>
      <c r="M27" s="3"/>
      <c r="N27" s="27"/>
      <c r="O27" s="27">
        <v>26.78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6.6099999999999994</v>
      </c>
      <c r="L28" s="30">
        <f t="shared" si="1"/>
        <v>-0.28000000000000003</v>
      </c>
      <c r="N28" s="27">
        <v>6.89</v>
      </c>
      <c r="O28" s="27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10.17</v>
      </c>
      <c r="M29" s="3"/>
      <c r="N29" s="27"/>
      <c r="O29" s="27">
        <v>10.72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15.930000000000001</v>
      </c>
      <c r="N30" s="27"/>
      <c r="O30" s="27">
        <v>16.53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12.59</v>
      </c>
      <c r="M31" s="3"/>
      <c r="N31" s="27"/>
      <c r="O31" s="27">
        <v>13.44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12.58</v>
      </c>
      <c r="N32" s="27"/>
      <c r="O32" s="27">
        <v>13.03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5.97</v>
      </c>
      <c r="L33" s="30">
        <f>O33-I33</f>
        <v>-0.45</v>
      </c>
      <c r="M33" s="3"/>
      <c r="N33" s="27">
        <v>6.42</v>
      </c>
      <c r="O33" s="27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12.32</v>
      </c>
      <c r="M34" s="3"/>
      <c r="N34" s="27"/>
      <c r="O34" s="27">
        <v>12.52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5.37</v>
      </c>
      <c r="L35" s="30">
        <f t="shared" si="1"/>
        <v>-0.68</v>
      </c>
      <c r="N35" s="27">
        <v>6.05</v>
      </c>
      <c r="O35" s="27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6.22</v>
      </c>
      <c r="L36" s="30">
        <f t="shared" si="1"/>
        <v>-0.38</v>
      </c>
      <c r="M36" s="5"/>
      <c r="N36" s="27">
        <v>6.6</v>
      </c>
      <c r="O36" s="27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-0.52</v>
      </c>
      <c r="L37" s="30">
        <f t="shared" si="1"/>
        <v>6.17</v>
      </c>
      <c r="M37" s="5"/>
      <c r="N37" s="27"/>
      <c r="O37" s="27">
        <v>6.69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9.16</v>
      </c>
      <c r="M38" s="5"/>
      <c r="N38" s="27"/>
      <c r="O38" s="27">
        <v>9.91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10.84</v>
      </c>
      <c r="L39" s="30">
        <f t="shared" si="1"/>
        <v>-0.95</v>
      </c>
      <c r="M39" s="5"/>
      <c r="N39" s="27">
        <v>11.79</v>
      </c>
      <c r="O39" s="2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8.0400000000000009</v>
      </c>
      <c r="L40" s="30">
        <f t="shared" si="1"/>
        <v>-0.6</v>
      </c>
      <c r="M40" s="5"/>
      <c r="N40" s="27">
        <v>8.64</v>
      </c>
      <c r="O40" s="27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6.5</v>
      </c>
      <c r="M41" s="5"/>
      <c r="N41" s="27"/>
      <c r="O41" s="27">
        <v>6.75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10.75</v>
      </c>
      <c r="M43" s="5"/>
      <c r="N43" s="27"/>
      <c r="O43" s="27">
        <v>11.68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12.86</v>
      </c>
      <c r="M44" s="5"/>
      <c r="N44" s="27"/>
      <c r="O44" s="27">
        <v>13.2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6.38</v>
      </c>
      <c r="L45" s="30">
        <f t="shared" si="1"/>
        <v>-0.67</v>
      </c>
      <c r="M45" s="5"/>
      <c r="N45" s="27">
        <v>7.05</v>
      </c>
      <c r="O45" s="27"/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4.3600000000000003</v>
      </c>
      <c r="L46" s="30">
        <f t="shared" si="1"/>
        <v>-1</v>
      </c>
      <c r="M46" s="5"/>
      <c r="N46" s="27">
        <v>5.36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6.41</v>
      </c>
      <c r="M47" s="5"/>
      <c r="N47" s="27"/>
      <c r="O47" s="27">
        <v>6.65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9.61</v>
      </c>
      <c r="L48" s="30">
        <f t="shared" si="1"/>
        <v>-0.5</v>
      </c>
      <c r="M48" s="5"/>
      <c r="N48" s="27">
        <v>10.11</v>
      </c>
      <c r="O48" s="27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14.75</v>
      </c>
      <c r="M49" s="5"/>
      <c r="N49" s="27"/>
      <c r="O49" s="27">
        <v>15.6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27" t="s">
        <v>224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7.61</v>
      </c>
      <c r="M51" s="5"/>
      <c r="N51" s="27"/>
      <c r="O51" s="27">
        <v>8.56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5.6</v>
      </c>
      <c r="M52" s="5"/>
      <c r="N52" s="27"/>
      <c r="O52" s="27">
        <v>6.35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3.6799999999999997</v>
      </c>
      <c r="L53" s="30">
        <f>O53-I53</f>
        <v>-0.7</v>
      </c>
      <c r="M53" s="5"/>
      <c r="N53" s="27">
        <v>4.38</v>
      </c>
      <c r="O53" s="27"/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O53"/>
  <sheetViews>
    <sheetView topLeftCell="A3" workbookViewId="0">
      <selection activeCell="N20" sqref="N20:O20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226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2.21</v>
      </c>
      <c r="L5" s="30">
        <f>O5-I5</f>
        <v>-0.45</v>
      </c>
      <c r="M5" s="5"/>
      <c r="N5" s="27">
        <v>2.66</v>
      </c>
      <c r="O5" s="27"/>
    </row>
    <row r="6" spans="1:15" ht="13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 t="e">
        <f t="shared" si="0"/>
        <v>#VALUE!</v>
      </c>
      <c r="L6" s="30">
        <f t="shared" ref="L6:L48" si="1">O6-I6</f>
        <v>-0.33</v>
      </c>
      <c r="M6" s="5"/>
      <c r="N6" s="27" t="s">
        <v>206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31" t="e">
        <f t="shared" si="0"/>
        <v>#VALUE!</v>
      </c>
      <c r="L7" s="30">
        <f t="shared" si="1"/>
        <v>-0.5</v>
      </c>
      <c r="M7" s="5"/>
      <c r="N7" s="27" t="s">
        <v>206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5"/>
      <c r="N8" s="27" t="s">
        <v>206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8.26</v>
      </c>
      <c r="L9" s="30">
        <f t="shared" si="1"/>
        <v>-0.84</v>
      </c>
      <c r="M9" s="5"/>
      <c r="N9" s="27">
        <v>9.1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2.46</v>
      </c>
      <c r="L10" s="30">
        <f t="shared" si="1"/>
        <v>-0.5</v>
      </c>
      <c r="M10" s="5"/>
      <c r="N10" s="27">
        <v>2.96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3.9000000000000004</v>
      </c>
      <c r="M11" s="5"/>
      <c r="N11" s="27"/>
      <c r="O11" s="27">
        <v>4.4000000000000004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2.5</v>
      </c>
      <c r="L13" s="30">
        <f t="shared" si="1"/>
        <v>-0.73</v>
      </c>
      <c r="M13" s="5"/>
      <c r="N13" s="27">
        <v>3.23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4.3</v>
      </c>
      <c r="L14" s="30">
        <f t="shared" si="1"/>
        <v>-0.8</v>
      </c>
      <c r="M14" s="5"/>
      <c r="N14" s="27">
        <v>5.0999999999999996</v>
      </c>
      <c r="O14" s="2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 t="e">
        <f t="shared" si="2"/>
        <v>#VALUE!</v>
      </c>
      <c r="L15" s="30">
        <f t="shared" si="1"/>
        <v>-0.38</v>
      </c>
      <c r="M15" s="5"/>
      <c r="N15" s="27" t="s">
        <v>225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0.42000000000000015</v>
      </c>
      <c r="L17" s="30">
        <f t="shared" si="1"/>
        <v>-1.18</v>
      </c>
      <c r="M17" s="5"/>
      <c r="N17" s="27">
        <v>1.6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4.55</v>
      </c>
      <c r="L18" s="30">
        <f t="shared" si="1"/>
        <v>-0.8</v>
      </c>
      <c r="M18" s="5"/>
      <c r="N18" s="27">
        <v>5.35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5.42</v>
      </c>
      <c r="L19" s="30">
        <f t="shared" si="1"/>
        <v>-1</v>
      </c>
      <c r="M19" s="5"/>
      <c r="N19" s="27">
        <v>6.42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-0.78</v>
      </c>
      <c r="L20" s="30">
        <f t="shared" si="1"/>
        <v>-0.78</v>
      </c>
      <c r="M20" s="5"/>
      <c r="N20" s="27"/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5.2</v>
      </c>
      <c r="L21" s="30">
        <f t="shared" si="1"/>
        <v>-0.8</v>
      </c>
      <c r="M21" s="5"/>
      <c r="N21" s="27">
        <v>6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5.67</v>
      </c>
      <c r="L22" s="30">
        <f t="shared" si="1"/>
        <v>-0.8</v>
      </c>
      <c r="M22" s="5"/>
      <c r="N22" s="27">
        <v>6.47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6.76</v>
      </c>
      <c r="L23" s="30">
        <f t="shared" si="1"/>
        <v>-0.9</v>
      </c>
      <c r="M23" s="5"/>
      <c r="N23" s="27">
        <v>7.66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2.62</v>
      </c>
      <c r="L24" s="30">
        <f t="shared" si="1"/>
        <v>-1.1499999999999999</v>
      </c>
      <c r="M24" s="5"/>
      <c r="N24" s="27">
        <v>3.77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 t="e">
        <f t="shared" si="2"/>
        <v>#VALUE!</v>
      </c>
      <c r="L25" s="30">
        <f t="shared" si="1"/>
        <v>0</v>
      </c>
      <c r="M25" s="3"/>
      <c r="N25" s="27" t="s">
        <v>188</v>
      </c>
      <c r="O25" s="27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8.11</v>
      </c>
      <c r="L26" s="30">
        <f t="shared" si="1"/>
        <v>-0.43</v>
      </c>
      <c r="N26" s="27">
        <v>8.5399999999999991</v>
      </c>
      <c r="O26" s="27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13.41</v>
      </c>
      <c r="M27" s="3"/>
      <c r="N27" s="27"/>
      <c r="O27" s="27">
        <v>14.54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3.54</v>
      </c>
      <c r="L28" s="30">
        <f t="shared" si="1"/>
        <v>-0.28000000000000003</v>
      </c>
      <c r="N28" s="156">
        <v>3.82</v>
      </c>
      <c r="O28" s="156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11.36</v>
      </c>
      <c r="M29" s="3"/>
      <c r="N29" s="27"/>
      <c r="O29" s="27">
        <v>11.91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6.0100000000000007</v>
      </c>
      <c r="L30" s="30">
        <f t="shared" si="1"/>
        <v>-0.6</v>
      </c>
      <c r="N30" s="27">
        <v>6.61</v>
      </c>
      <c r="O30" s="27"/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4.75</v>
      </c>
      <c r="L31" s="30">
        <f t="shared" si="1"/>
        <v>-0.85</v>
      </c>
      <c r="M31" s="3"/>
      <c r="N31" s="27">
        <v>5.6</v>
      </c>
      <c r="O31" s="27"/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-0.45</v>
      </c>
      <c r="L32" s="30">
        <f>O32-I32</f>
        <v>12.9</v>
      </c>
      <c r="N32" s="27"/>
      <c r="O32" s="27">
        <v>13.35</v>
      </c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5.3599999999999994</v>
      </c>
      <c r="L33" s="30">
        <f>O33-I33</f>
        <v>-0.45</v>
      </c>
      <c r="M33" s="3"/>
      <c r="N33" s="27">
        <v>5.81</v>
      </c>
      <c r="O33" s="27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3"/>
      <c r="N34" s="27" t="s">
        <v>206</v>
      </c>
      <c r="O34" s="27"/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3.32</v>
      </c>
      <c r="L35" s="30">
        <f t="shared" si="1"/>
        <v>-0.68</v>
      </c>
      <c r="N35" s="27">
        <v>4</v>
      </c>
      <c r="O35" s="27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4.5600000000000005</v>
      </c>
      <c r="L36" s="30">
        <f t="shared" si="1"/>
        <v>-0.38</v>
      </c>
      <c r="M36" s="5"/>
      <c r="N36" s="27">
        <v>4.9400000000000004</v>
      </c>
      <c r="O36" s="27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4.51</v>
      </c>
      <c r="L37" s="30">
        <f t="shared" si="1"/>
        <v>-0.52</v>
      </c>
      <c r="M37" s="5"/>
      <c r="N37" s="27">
        <v>5.03</v>
      </c>
      <c r="O37" s="27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10.25</v>
      </c>
      <c r="M38" s="5"/>
      <c r="N38" s="27"/>
      <c r="O38" s="27">
        <v>11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9.6900000000000013</v>
      </c>
      <c r="L39" s="30">
        <f t="shared" si="1"/>
        <v>-0.95</v>
      </c>
      <c r="M39" s="5"/>
      <c r="N39" s="27">
        <v>10.64</v>
      </c>
      <c r="O39" s="2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6.37</v>
      </c>
      <c r="L40" s="30">
        <f t="shared" si="1"/>
        <v>-0.6</v>
      </c>
      <c r="M40" s="5"/>
      <c r="N40" s="27">
        <v>6.97</v>
      </c>
      <c r="O40" s="27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6.48</v>
      </c>
      <c r="M41" s="5"/>
      <c r="N41" s="27"/>
      <c r="O41" s="27">
        <v>6.73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3.02</v>
      </c>
      <c r="L43" s="30">
        <f t="shared" si="1"/>
        <v>-0.93</v>
      </c>
      <c r="M43" s="5"/>
      <c r="N43" s="27">
        <v>3.95</v>
      </c>
      <c r="O43" s="27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5"/>
      <c r="N44" s="27" t="s">
        <v>206</v>
      </c>
      <c r="O44" s="27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10.040000000000001</v>
      </c>
      <c r="M45" s="5"/>
      <c r="N45" s="27"/>
      <c r="O45" s="27">
        <v>10.71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3.4699999999999998</v>
      </c>
      <c r="L46" s="30">
        <f t="shared" si="1"/>
        <v>-1</v>
      </c>
      <c r="M46" s="5"/>
      <c r="N46" s="27">
        <v>4.47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6.08</v>
      </c>
      <c r="M47" s="5"/>
      <c r="N47" s="27"/>
      <c r="O47" s="27">
        <v>6.32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9</v>
      </c>
      <c r="L48" s="30">
        <f t="shared" si="1"/>
        <v>-0.5</v>
      </c>
      <c r="M48" s="5"/>
      <c r="N48" s="27">
        <v>9.5</v>
      </c>
      <c r="O48" s="27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4.8000000000000007</v>
      </c>
      <c r="L49" s="30">
        <f>O49-I49</f>
        <v>-0.85</v>
      </c>
      <c r="M49" s="5"/>
      <c r="N49" s="27">
        <v>5.65</v>
      </c>
      <c r="O49" s="27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2.75</v>
      </c>
      <c r="L50" s="30">
        <f>O50-I50</f>
        <v>-0.60000000000000009</v>
      </c>
      <c r="M50" s="5"/>
      <c r="N50" s="27">
        <v>3.35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 t="e">
        <f>N51-I51</f>
        <v>#VALUE!</v>
      </c>
      <c r="L51" s="30">
        <f>O51-I51</f>
        <v>-0.95</v>
      </c>
      <c r="M51" s="5"/>
      <c r="N51" s="27" t="s">
        <v>206</v>
      </c>
      <c r="O51" s="27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5.49</v>
      </c>
      <c r="M52" s="5"/>
      <c r="N52" s="27"/>
      <c r="O52" s="27">
        <v>6.24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3.62</v>
      </c>
      <c r="L53" s="30">
        <f>O53-I53</f>
        <v>-0.7</v>
      </c>
      <c r="M53" s="5"/>
      <c r="N53" s="169">
        <v>4.32</v>
      </c>
      <c r="O53" s="27"/>
    </row>
  </sheetData>
  <mergeCells count="5">
    <mergeCell ref="N3:O3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O53"/>
  <sheetViews>
    <sheetView workbookViewId="0">
      <selection activeCell="O53" sqref="A1:O53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227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1.6700000000000002</v>
      </c>
      <c r="L5" s="30">
        <f>O5-I5</f>
        <v>-0.45</v>
      </c>
      <c r="M5" s="5"/>
      <c r="N5" s="27">
        <v>2.12</v>
      </c>
      <c r="O5" s="27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1.96</v>
      </c>
      <c r="L6" s="30">
        <f t="shared" ref="L6:L48" si="1">O6-I6</f>
        <v>-0.33</v>
      </c>
      <c r="M6" s="5"/>
      <c r="N6" s="27">
        <v>2.29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27" t="s">
        <v>228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0.96000000000000008</v>
      </c>
      <c r="L8" s="30">
        <f t="shared" si="1"/>
        <v>-0.6</v>
      </c>
      <c r="M8" s="5"/>
      <c r="N8" s="27">
        <v>1.56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6.49</v>
      </c>
      <c r="L9" s="30">
        <f t="shared" si="1"/>
        <v>-0.84</v>
      </c>
      <c r="M9" s="5"/>
      <c r="N9" s="27">
        <v>7.33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1.8199999999999998</v>
      </c>
      <c r="L10" s="30">
        <f t="shared" si="1"/>
        <v>-0.5</v>
      </c>
      <c r="M10" s="5"/>
      <c r="N10" s="27">
        <v>2.3199999999999998</v>
      </c>
      <c r="O10" s="183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3.12</v>
      </c>
      <c r="M11" s="5"/>
      <c r="N11" s="27"/>
      <c r="O11" s="27">
        <v>3.62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2.64</v>
      </c>
      <c r="L13" s="30">
        <f t="shared" si="1"/>
        <v>-0.73</v>
      </c>
      <c r="M13" s="5"/>
      <c r="N13" s="27">
        <v>3.37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2"/>
        <v>#VALUE!</v>
      </c>
      <c r="L14" s="30">
        <f t="shared" si="1"/>
        <v>-0.8</v>
      </c>
      <c r="M14" s="5"/>
      <c r="N14" s="27" t="s">
        <v>206</v>
      </c>
      <c r="O14" s="2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3.52</v>
      </c>
      <c r="L15" s="30">
        <f t="shared" si="1"/>
        <v>-0.38</v>
      </c>
      <c r="M15" s="5"/>
      <c r="N15" s="27">
        <v>3.9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0.56000000000000005</v>
      </c>
      <c r="L17" s="30">
        <f t="shared" si="1"/>
        <v>-1.18</v>
      </c>
      <c r="M17" s="5"/>
      <c r="N17" s="27">
        <v>1.74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2.5599999999999996</v>
      </c>
      <c r="L18" s="30">
        <f t="shared" si="1"/>
        <v>-0.8</v>
      </c>
      <c r="M18" s="5"/>
      <c r="N18" s="27">
        <v>3.36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0.64999999999999991</v>
      </c>
      <c r="L19" s="30">
        <f t="shared" si="1"/>
        <v>-1</v>
      </c>
      <c r="M19" s="5"/>
      <c r="N19" s="27">
        <v>1.65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0.20999999999999996</v>
      </c>
      <c r="L20" s="30">
        <f t="shared" si="1"/>
        <v>-0.78</v>
      </c>
      <c r="M20" s="5"/>
      <c r="N20" s="27">
        <v>0.99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2.88</v>
      </c>
      <c r="L21" s="30">
        <f t="shared" si="1"/>
        <v>-0.8</v>
      </c>
      <c r="M21" s="5"/>
      <c r="N21" s="27">
        <v>3.68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1.0899999999999999</v>
      </c>
      <c r="L22" s="30">
        <f t="shared" si="1"/>
        <v>-0.8</v>
      </c>
      <c r="M22" s="5"/>
      <c r="N22" s="27">
        <v>1.89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2.5300000000000002</v>
      </c>
      <c r="L23" s="30">
        <f t="shared" si="1"/>
        <v>-0.9</v>
      </c>
      <c r="M23" s="5"/>
      <c r="N23" s="27">
        <v>3.43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0.3600000000000001</v>
      </c>
      <c r="L24" s="30">
        <f t="shared" si="1"/>
        <v>-1.1499999999999999</v>
      </c>
      <c r="M24" s="5"/>
      <c r="N24" s="27">
        <v>1.51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3.04</v>
      </c>
      <c r="L25" s="30">
        <f t="shared" si="1"/>
        <v>0</v>
      </c>
      <c r="M25" s="3"/>
      <c r="N25" s="27">
        <v>3.04</v>
      </c>
      <c r="O25" s="27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1.93</v>
      </c>
      <c r="N26" s="27"/>
      <c r="O26" s="27">
        <v>2.36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1.83</v>
      </c>
      <c r="M27" s="3"/>
      <c r="N27" s="27"/>
      <c r="O27" s="27">
        <v>2.96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1.56</v>
      </c>
      <c r="L28" s="30">
        <f t="shared" si="1"/>
        <v>-0.28000000000000003</v>
      </c>
      <c r="N28" s="156">
        <v>1.84</v>
      </c>
      <c r="O28" s="156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2.74</v>
      </c>
      <c r="L29" s="30">
        <f>O29-I29</f>
        <v>-0.55000000000000004</v>
      </c>
      <c r="M29" s="3"/>
      <c r="N29" s="27">
        <v>3.29</v>
      </c>
      <c r="O29" s="27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6.9</v>
      </c>
      <c r="N30" s="27"/>
      <c r="O30" s="27">
        <v>7.5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8.34</v>
      </c>
      <c r="M31" s="3"/>
      <c r="N31" s="27"/>
      <c r="O31" s="27">
        <v>9.19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2.8899999999999997</v>
      </c>
      <c r="L32" s="30">
        <f>O32-I32</f>
        <v>-0.45</v>
      </c>
      <c r="N32" s="27">
        <v>3.34</v>
      </c>
      <c r="O32" s="27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5.17</v>
      </c>
      <c r="M33" s="3"/>
      <c r="N33" s="27"/>
      <c r="O33" s="27">
        <v>5.62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6.58</v>
      </c>
      <c r="M34" s="3"/>
      <c r="N34" s="27"/>
      <c r="O34" s="27">
        <v>6.78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2.3499999999999996</v>
      </c>
      <c r="L35" s="30">
        <f t="shared" si="1"/>
        <v>-0.68</v>
      </c>
      <c r="N35" s="27">
        <v>3.03</v>
      </c>
      <c r="O35" s="27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3.56</v>
      </c>
      <c r="L36" s="30">
        <f t="shared" si="1"/>
        <v>-0.38</v>
      </c>
      <c r="M36" s="5"/>
      <c r="N36" s="27">
        <v>3.94</v>
      </c>
      <c r="O36" s="27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3.5399999999999996</v>
      </c>
      <c r="L37" s="30">
        <f t="shared" si="1"/>
        <v>-0.52</v>
      </c>
      <c r="M37" s="5"/>
      <c r="N37" s="27">
        <v>4.0599999999999996</v>
      </c>
      <c r="O37" s="27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1.83</v>
      </c>
      <c r="M38" s="5"/>
      <c r="N38" s="27"/>
      <c r="O38" s="27">
        <v>2.58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3.5999999999999996</v>
      </c>
      <c r="M39" s="5"/>
      <c r="N39" s="27"/>
      <c r="O39" s="27">
        <v>4.55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2.08</v>
      </c>
      <c r="M40" s="5"/>
      <c r="N40" s="27"/>
      <c r="O40" s="27">
        <v>2.68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0.43000000000000005</v>
      </c>
      <c r="L41" s="30">
        <f t="shared" si="1"/>
        <v>-0.25</v>
      </c>
      <c r="M41" s="5"/>
      <c r="N41" s="27">
        <v>0.68</v>
      </c>
      <c r="O41" s="27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2.6599999999999997</v>
      </c>
      <c r="L43" s="30">
        <f t="shared" si="1"/>
        <v>-0.93</v>
      </c>
      <c r="M43" s="5"/>
      <c r="N43" s="27">
        <v>3.59</v>
      </c>
      <c r="O43" s="27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3.48</v>
      </c>
      <c r="L44" s="30">
        <f t="shared" si="1"/>
        <v>-0.34</v>
      </c>
      <c r="M44" s="5"/>
      <c r="N44" s="27">
        <v>3.82</v>
      </c>
      <c r="O44" s="27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2.75</v>
      </c>
      <c r="M45" s="5"/>
      <c r="N45" s="27"/>
      <c r="O45" s="27">
        <v>3.42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2.78</v>
      </c>
      <c r="L46" s="30">
        <f t="shared" si="1"/>
        <v>-1</v>
      </c>
      <c r="M46" s="5"/>
      <c r="N46" s="27">
        <v>3.78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4.0999999999999996</v>
      </c>
      <c r="M47" s="5"/>
      <c r="N47" s="27"/>
      <c r="O47" s="27">
        <v>4.34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1.06</v>
      </c>
      <c r="L48" s="30">
        <f t="shared" si="1"/>
        <v>-0.5</v>
      </c>
      <c r="M48" s="5"/>
      <c r="N48" s="27">
        <v>1.56</v>
      </c>
      <c r="O48" s="27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9.81</v>
      </c>
      <c r="M49" s="5"/>
      <c r="N49" s="27"/>
      <c r="O49" s="27">
        <v>10.66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2.58</v>
      </c>
      <c r="L50" s="30">
        <f>O50-I50</f>
        <v>-0.60000000000000009</v>
      </c>
      <c r="M50" s="5"/>
      <c r="N50" s="27">
        <v>3.18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6.28</v>
      </c>
      <c r="M51" s="5"/>
      <c r="N51" s="27"/>
      <c r="O51" s="27">
        <v>7.23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6.05</v>
      </c>
      <c r="M52" s="5"/>
      <c r="N52" s="27"/>
      <c r="O52" s="27">
        <v>6.8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5.74</v>
      </c>
      <c r="M53" s="5"/>
      <c r="N53" s="169"/>
      <c r="O53" s="27">
        <v>6.44</v>
      </c>
    </row>
  </sheetData>
  <mergeCells count="6">
    <mergeCell ref="N3:O3"/>
    <mergeCell ref="K12:L12"/>
    <mergeCell ref="N12:O12"/>
    <mergeCell ref="K16:L16"/>
    <mergeCell ref="N16:O16"/>
    <mergeCell ref="K7:L7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O53"/>
  <sheetViews>
    <sheetView topLeftCell="A5" zoomScale="80" zoomScaleNormal="80" workbookViewId="0">
      <selection activeCell="K12" sqref="K12:L12"/>
    </sheetView>
  </sheetViews>
  <sheetFormatPr baseColWidth="10" defaultColWidth="9.1796875" defaultRowHeight="12.5" x14ac:dyDescent="0.25"/>
  <cols>
    <col min="1" max="1" width="11.453125" customWidth="1"/>
    <col min="2" max="2" width="40.5429687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229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2.61</v>
      </c>
      <c r="L5" s="30">
        <f>O5-I5</f>
        <v>-0.45</v>
      </c>
      <c r="M5" s="5"/>
      <c r="N5" s="27">
        <v>3.06</v>
      </c>
      <c r="O5" s="27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2.63</v>
      </c>
      <c r="L6" s="30">
        <f t="shared" ref="L6:L48" si="1">O6-I6</f>
        <v>-0.33</v>
      </c>
      <c r="M6" s="5"/>
      <c r="N6" s="27">
        <v>2.96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27" t="s">
        <v>228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1.4499999999999997</v>
      </c>
      <c r="L8" s="30">
        <f t="shared" si="1"/>
        <v>-0.6</v>
      </c>
      <c r="M8" s="5"/>
      <c r="N8" s="27">
        <v>2.0499999999999998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6.91</v>
      </c>
      <c r="L9" s="30">
        <f t="shared" si="1"/>
        <v>-0.84</v>
      </c>
      <c r="M9" s="5"/>
      <c r="N9" s="27">
        <v>7.75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2.5499999999999998</v>
      </c>
      <c r="L10" s="30">
        <f t="shared" si="1"/>
        <v>-0.5</v>
      </c>
      <c r="M10" s="5"/>
      <c r="N10" s="27">
        <v>3.05</v>
      </c>
      <c r="O10" s="183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3.66</v>
      </c>
      <c r="M11" s="5"/>
      <c r="N11" s="27"/>
      <c r="O11" s="27">
        <v>4.16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2.98</v>
      </c>
      <c r="L13" s="30">
        <f t="shared" si="1"/>
        <v>-0.73</v>
      </c>
      <c r="M13" s="5"/>
      <c r="N13" s="27">
        <v>3.71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4.42</v>
      </c>
      <c r="L14" s="30">
        <f t="shared" si="1"/>
        <v>-0.8</v>
      </c>
      <c r="M14" s="5"/>
      <c r="N14" s="27">
        <v>5.22</v>
      </c>
      <c r="O14" s="2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3.24</v>
      </c>
      <c r="L15" s="30">
        <f t="shared" si="1"/>
        <v>-0.38</v>
      </c>
      <c r="M15" s="5"/>
      <c r="N15" s="27">
        <v>3.62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0.9800000000000002</v>
      </c>
      <c r="L17" s="30">
        <f t="shared" si="1"/>
        <v>-1.18</v>
      </c>
      <c r="M17" s="5"/>
      <c r="N17" s="27">
        <v>2.16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3.7800000000000002</v>
      </c>
      <c r="L18" s="30">
        <f t="shared" si="1"/>
        <v>-0.8</v>
      </c>
      <c r="M18" s="5"/>
      <c r="N18" s="27">
        <v>4.58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1.31</v>
      </c>
      <c r="L19" s="30">
        <f t="shared" si="1"/>
        <v>-1</v>
      </c>
      <c r="M19" s="5"/>
      <c r="N19" s="27">
        <v>2.31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0.97</v>
      </c>
      <c r="L20" s="30">
        <f t="shared" si="1"/>
        <v>-0.78</v>
      </c>
      <c r="M20" s="5"/>
      <c r="N20" s="27">
        <v>1.75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3.12</v>
      </c>
      <c r="L21" s="30">
        <f t="shared" si="1"/>
        <v>-0.8</v>
      </c>
      <c r="M21" s="5"/>
      <c r="N21" s="27">
        <v>3.92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1.04</v>
      </c>
      <c r="L22" s="30">
        <f t="shared" si="1"/>
        <v>-0.8</v>
      </c>
      <c r="M22" s="5"/>
      <c r="N22" s="27">
        <v>1.84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2.35</v>
      </c>
      <c r="L23" s="30">
        <f t="shared" si="1"/>
        <v>-0.9</v>
      </c>
      <c r="M23" s="5"/>
      <c r="N23" s="27">
        <v>3.25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1.2800000000000002</v>
      </c>
      <c r="L24" s="30">
        <f t="shared" si="1"/>
        <v>-1.1499999999999999</v>
      </c>
      <c r="M24" s="5"/>
      <c r="N24" s="27">
        <v>2.4300000000000002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3.3</v>
      </c>
      <c r="L25" s="30">
        <f t="shared" si="1"/>
        <v>0</v>
      </c>
      <c r="M25" s="3"/>
      <c r="N25" s="27">
        <v>3.3</v>
      </c>
      <c r="O25" s="27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2.19</v>
      </c>
      <c r="N26" s="27"/>
      <c r="O26" s="27">
        <v>2.62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2.0300000000000002</v>
      </c>
      <c r="M27" s="3"/>
      <c r="N27" s="27"/>
      <c r="O27" s="27">
        <v>3.16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1.8099999999999998</v>
      </c>
      <c r="L28" s="30">
        <f t="shared" si="1"/>
        <v>-0.28000000000000003</v>
      </c>
      <c r="N28" s="156">
        <v>2.09</v>
      </c>
      <c r="O28" s="156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5.55</v>
      </c>
      <c r="M29" s="3"/>
      <c r="N29" s="27"/>
      <c r="O29" s="27">
        <v>6.1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8.48</v>
      </c>
      <c r="N30" s="27"/>
      <c r="O30" s="27">
        <v>9.08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9.2100000000000009</v>
      </c>
      <c r="M31" s="3"/>
      <c r="N31" s="27"/>
      <c r="O31" s="27">
        <v>10.06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3</v>
      </c>
      <c r="L32" s="30">
        <f>O32-I32</f>
        <v>-0.45</v>
      </c>
      <c r="N32" s="27">
        <v>3.45</v>
      </c>
      <c r="O32" s="27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4.76</v>
      </c>
      <c r="M33" s="3"/>
      <c r="N33" s="27"/>
      <c r="O33" s="27">
        <v>5.21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7.68</v>
      </c>
      <c r="M34" s="3"/>
      <c r="N34" s="27"/>
      <c r="O34" s="27">
        <v>7.88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3.39</v>
      </c>
      <c r="L35" s="30">
        <f t="shared" si="1"/>
        <v>-0.68</v>
      </c>
      <c r="N35" s="27">
        <v>4.07</v>
      </c>
      <c r="O35" s="27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3.8500000000000005</v>
      </c>
      <c r="L36" s="30">
        <f t="shared" si="1"/>
        <v>-0.38</v>
      </c>
      <c r="M36" s="5"/>
      <c r="N36" s="27">
        <v>4.2300000000000004</v>
      </c>
      <c r="O36" s="27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3.8299999999999996</v>
      </c>
      <c r="L37" s="30">
        <f t="shared" si="1"/>
        <v>-0.52</v>
      </c>
      <c r="M37" s="5"/>
      <c r="N37" s="27">
        <v>4.3499999999999996</v>
      </c>
      <c r="O37" s="27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2.7</v>
      </c>
      <c r="M38" s="5"/>
      <c r="N38" s="27"/>
      <c r="O38" s="27">
        <v>3.45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-0.95</v>
      </c>
      <c r="M39" s="5"/>
      <c r="N39" s="27"/>
      <c r="O39" s="2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8.3600000000000012</v>
      </c>
      <c r="M40" s="5"/>
      <c r="N40" s="27"/>
      <c r="O40" s="27">
        <v>8.9600000000000009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0.8</v>
      </c>
      <c r="M41" s="5"/>
      <c r="N41" s="27"/>
      <c r="O41" s="27">
        <v>1.05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2.38</v>
      </c>
      <c r="L43" s="30">
        <f t="shared" si="1"/>
        <v>-0.93</v>
      </c>
      <c r="M43" s="5"/>
      <c r="N43" s="27">
        <v>3.31</v>
      </c>
      <c r="O43" s="27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3.5500000000000003</v>
      </c>
      <c r="L44" s="30">
        <f t="shared" si="1"/>
        <v>-0.34</v>
      </c>
      <c r="M44" s="5"/>
      <c r="N44" s="27">
        <v>3.89</v>
      </c>
      <c r="O44" s="27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1.6800000000000002</v>
      </c>
      <c r="M45" s="5"/>
      <c r="N45" s="27"/>
      <c r="O45" s="27">
        <v>2.35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2.96</v>
      </c>
      <c r="L46" s="30">
        <f t="shared" si="1"/>
        <v>-1</v>
      </c>
      <c r="M46" s="5"/>
      <c r="N46" s="27">
        <v>3.96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3.9399999999999995</v>
      </c>
      <c r="M47" s="5"/>
      <c r="N47" s="27"/>
      <c r="O47" s="27">
        <v>4.18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2.15</v>
      </c>
      <c r="M48" s="5"/>
      <c r="N48" s="27"/>
      <c r="O48" s="27">
        <v>2.65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5.61</v>
      </c>
      <c r="M49" s="5"/>
      <c r="N49" s="27"/>
      <c r="O49" s="27">
        <v>6.46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-0.60000000000000009</v>
      </c>
      <c r="L50" s="30">
        <f>O50-I50</f>
        <v>-0.60000000000000009</v>
      </c>
      <c r="M50" s="5"/>
      <c r="N50" s="27"/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6.43</v>
      </c>
      <c r="L51" s="30">
        <f>O51-I51</f>
        <v>-0.95</v>
      </c>
      <c r="M51" s="5"/>
      <c r="N51" s="27">
        <v>7.38</v>
      </c>
      <c r="O51" s="27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5.43</v>
      </c>
      <c r="M52" s="5"/>
      <c r="N52" s="27"/>
      <c r="O52" s="27">
        <v>6.18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5.1899999999999995</v>
      </c>
      <c r="M53" s="5"/>
      <c r="N53" s="169"/>
      <c r="O53" s="27">
        <v>5.89</v>
      </c>
    </row>
  </sheetData>
  <mergeCells count="6"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O53"/>
  <sheetViews>
    <sheetView topLeftCell="A7" workbookViewId="0">
      <selection activeCell="B42" sqref="B41:N42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230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2.86</v>
      </c>
      <c r="L5" s="30">
        <f>O5-I5</f>
        <v>-0.45</v>
      </c>
      <c r="M5" s="5"/>
      <c r="N5" s="27">
        <v>3.31</v>
      </c>
      <c r="O5" s="27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2.76</v>
      </c>
      <c r="L6" s="30">
        <f t="shared" ref="L6:L48" si="1">O6-I6</f>
        <v>-0.33</v>
      </c>
      <c r="M6" s="5"/>
      <c r="N6" s="27">
        <v>3.09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27" t="s">
        <v>228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2.4</v>
      </c>
      <c r="L8" s="30">
        <f t="shared" si="1"/>
        <v>-0.6</v>
      </c>
      <c r="M8" s="5"/>
      <c r="N8" s="27">
        <v>3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7.370000000000001</v>
      </c>
      <c r="L9" s="30">
        <f t="shared" si="1"/>
        <v>-0.84</v>
      </c>
      <c r="M9" s="5"/>
      <c r="N9" s="27">
        <v>8.2100000000000009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1.65</v>
      </c>
      <c r="L10" s="30">
        <f t="shared" si="1"/>
        <v>-0.5</v>
      </c>
      <c r="M10" s="5"/>
      <c r="N10" s="27">
        <v>2.15</v>
      </c>
      <c r="O10" s="183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4.17</v>
      </c>
      <c r="M11" s="5"/>
      <c r="N11" s="27"/>
      <c r="O11" s="27">
        <v>4.67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2.72</v>
      </c>
      <c r="L13" s="30">
        <f t="shared" si="1"/>
        <v>-0.73</v>
      </c>
      <c r="M13" s="5"/>
      <c r="N13" s="27">
        <v>3.45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-0.8</v>
      </c>
      <c r="L14" s="30">
        <f t="shared" si="1"/>
        <v>7.01</v>
      </c>
      <c r="M14" s="5"/>
      <c r="N14" s="27"/>
      <c r="O14" s="27">
        <v>7.81</v>
      </c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 t="e">
        <f t="shared" si="2"/>
        <v>#VALUE!</v>
      </c>
      <c r="L15" s="30">
        <f t="shared" si="1"/>
        <v>-0.38</v>
      </c>
      <c r="M15" s="5"/>
      <c r="N15" s="27" t="s">
        <v>231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1.0999999999999999</v>
      </c>
      <c r="L17" s="30">
        <f t="shared" si="1"/>
        <v>-1.18</v>
      </c>
      <c r="M17" s="5"/>
      <c r="N17" s="27">
        <v>2.2799999999999998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4.3500000000000005</v>
      </c>
      <c r="L18" s="30">
        <f t="shared" si="1"/>
        <v>-0.8</v>
      </c>
      <c r="M18" s="5"/>
      <c r="N18" s="27">
        <v>5.15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2.0499999999999998</v>
      </c>
      <c r="L19" s="30">
        <f t="shared" si="1"/>
        <v>-1</v>
      </c>
      <c r="M19" s="5"/>
      <c r="N19" s="27">
        <v>3.05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1.2899999999999998</v>
      </c>
      <c r="L20" s="30">
        <f t="shared" si="1"/>
        <v>-0.78</v>
      </c>
      <c r="M20" s="5"/>
      <c r="N20" s="27">
        <v>2.0699999999999998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4.01</v>
      </c>
      <c r="L21" s="30">
        <f t="shared" si="1"/>
        <v>-0.8</v>
      </c>
      <c r="M21" s="5"/>
      <c r="N21" s="27">
        <v>4.8099999999999996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1.6300000000000001</v>
      </c>
      <c r="L22" s="30">
        <f t="shared" si="1"/>
        <v>-0.8</v>
      </c>
      <c r="M22" s="5"/>
      <c r="N22" s="27">
        <v>2.4300000000000002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3.6199999999999997</v>
      </c>
      <c r="L23" s="30">
        <f t="shared" si="1"/>
        <v>-0.9</v>
      </c>
      <c r="M23" s="5"/>
      <c r="N23" s="27">
        <v>4.5199999999999996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2.12</v>
      </c>
      <c r="L24" s="30">
        <f t="shared" si="1"/>
        <v>-1.1499999999999999</v>
      </c>
      <c r="M24" s="5"/>
      <c r="N24" s="27">
        <v>3.27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3.09</v>
      </c>
      <c r="L25" s="30">
        <f t="shared" si="1"/>
        <v>0</v>
      </c>
      <c r="M25" s="3"/>
      <c r="N25" s="27">
        <v>3.09</v>
      </c>
      <c r="O25" s="27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2.8</v>
      </c>
      <c r="L26" s="30">
        <f t="shared" si="1"/>
        <v>-0.43</v>
      </c>
      <c r="N26" s="27">
        <v>3.23</v>
      </c>
      <c r="O26" s="27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2.39</v>
      </c>
      <c r="L27" s="30">
        <f t="shared" si="1"/>
        <v>-1.1299999999999999</v>
      </c>
      <c r="M27" s="3"/>
      <c r="N27" s="27">
        <v>3.52</v>
      </c>
      <c r="O27" s="27"/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2.3899999999999997</v>
      </c>
      <c r="L28" s="30">
        <f t="shared" si="1"/>
        <v>-0.28000000000000003</v>
      </c>
      <c r="N28" s="156">
        <v>2.67</v>
      </c>
      <c r="O28" s="156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5.76</v>
      </c>
      <c r="M29" s="3"/>
      <c r="N29" s="27"/>
      <c r="O29" s="27">
        <v>6.31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8.49</v>
      </c>
      <c r="N30" s="27"/>
      <c r="O30" s="27">
        <v>9.09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9.2900000000000009</v>
      </c>
      <c r="M31" s="3"/>
      <c r="N31" s="27"/>
      <c r="O31" s="27">
        <v>10.14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3.29</v>
      </c>
      <c r="L32" s="30">
        <f>O32-I32</f>
        <v>-0.45</v>
      </c>
      <c r="N32" s="27">
        <v>3.74</v>
      </c>
      <c r="O32" s="156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5.41</v>
      </c>
      <c r="M33" s="3"/>
      <c r="N33" s="27"/>
      <c r="O33" s="27">
        <v>5.86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8.32</v>
      </c>
      <c r="M34" s="3"/>
      <c r="N34" s="27"/>
      <c r="O34" s="27">
        <v>8.52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3.77</v>
      </c>
      <c r="L35" s="30">
        <f t="shared" si="1"/>
        <v>-0.68</v>
      </c>
      <c r="N35" s="27">
        <v>4.45</v>
      </c>
      <c r="O35" s="27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3.9800000000000004</v>
      </c>
      <c r="L36" s="30">
        <f t="shared" si="1"/>
        <v>-0.38</v>
      </c>
      <c r="M36" s="5"/>
      <c r="N36" s="27">
        <v>4.3600000000000003</v>
      </c>
      <c r="O36" s="27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4.1500000000000004</v>
      </c>
      <c r="L37" s="30">
        <f t="shared" si="1"/>
        <v>-0.52</v>
      </c>
      <c r="M37" s="5"/>
      <c r="N37" s="27">
        <v>4.67</v>
      </c>
      <c r="O37" s="27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3.45</v>
      </c>
      <c r="M38" s="5"/>
      <c r="N38" s="27"/>
      <c r="O38" s="27">
        <v>4.2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3.1399999999999997</v>
      </c>
      <c r="L39" s="30">
        <f t="shared" si="1"/>
        <v>-0.95</v>
      </c>
      <c r="M39" s="5"/>
      <c r="N39" s="27">
        <v>4.09</v>
      </c>
      <c r="O39" s="2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4.57</v>
      </c>
      <c r="L40" s="30">
        <f t="shared" si="1"/>
        <v>-0.6</v>
      </c>
      <c r="M40" s="5"/>
      <c r="N40" s="27">
        <v>5.17</v>
      </c>
      <c r="O40" s="27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1.42</v>
      </c>
      <c r="M41" s="5"/>
      <c r="N41" s="27"/>
      <c r="O41" s="27">
        <v>1.67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5.16</v>
      </c>
      <c r="M43" s="5"/>
      <c r="N43" s="27"/>
      <c r="O43" s="27">
        <v>6.09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3.83</v>
      </c>
      <c r="L44" s="30">
        <f t="shared" si="1"/>
        <v>-0.34</v>
      </c>
      <c r="M44" s="5"/>
      <c r="N44" s="27">
        <v>4.17</v>
      </c>
      <c r="O44" s="27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3.31</v>
      </c>
      <c r="M45" s="5"/>
      <c r="N45" s="27"/>
      <c r="O45" s="27">
        <v>3.98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3.3099999999999996</v>
      </c>
      <c r="L46" s="30">
        <f t="shared" si="1"/>
        <v>-1</v>
      </c>
      <c r="M46" s="5"/>
      <c r="N46" s="27">
        <v>4.3099999999999996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3.99</v>
      </c>
      <c r="L47" s="30">
        <f t="shared" si="1"/>
        <v>-0.24</v>
      </c>
      <c r="M47" s="5"/>
      <c r="N47" s="27">
        <v>4.2300000000000004</v>
      </c>
      <c r="O47" s="27"/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3.36</v>
      </c>
      <c r="L48" s="30">
        <f t="shared" si="1"/>
        <v>-0.5</v>
      </c>
      <c r="M48" s="5"/>
      <c r="N48" s="27">
        <v>3.86</v>
      </c>
      <c r="O48" s="27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15.87</v>
      </c>
      <c r="M49" s="5"/>
      <c r="N49" s="27"/>
      <c r="O49" s="27">
        <v>16.72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2.9</v>
      </c>
      <c r="L50" s="30">
        <f>O50-I50</f>
        <v>-0.60000000000000009</v>
      </c>
      <c r="M50" s="5"/>
      <c r="N50" s="27">
        <v>3.5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6.4399999999999995</v>
      </c>
      <c r="M51" s="5"/>
      <c r="N51" s="27"/>
      <c r="O51" s="27">
        <v>7.39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0.8</v>
      </c>
      <c r="J52" s="16"/>
      <c r="K52" s="31">
        <f>N52-I52</f>
        <v>-0.8</v>
      </c>
      <c r="L52" s="30">
        <f>O52-I52</f>
        <v>8.85</v>
      </c>
      <c r="M52" s="5"/>
      <c r="N52" s="27"/>
      <c r="O52" s="27">
        <v>9.65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1.5</v>
      </c>
      <c r="J53" s="16"/>
      <c r="K53" s="31">
        <f>N53-I53</f>
        <v>-1.5</v>
      </c>
      <c r="L53" s="30">
        <f>O53-I53</f>
        <v>4.9000000000000004</v>
      </c>
      <c r="M53" s="5"/>
      <c r="N53" s="169"/>
      <c r="O53" s="27">
        <v>6.4</v>
      </c>
    </row>
  </sheetData>
  <mergeCells count="6"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O53"/>
  <sheetViews>
    <sheetView zoomScale="80" zoomScaleNormal="80" workbookViewId="0">
      <selection activeCell="K7" sqref="B7:L7"/>
    </sheetView>
  </sheetViews>
  <sheetFormatPr baseColWidth="10" defaultColWidth="9.1796875" defaultRowHeight="12.5" x14ac:dyDescent="0.25"/>
  <cols>
    <col min="1" max="1" width="11.453125" customWidth="1"/>
    <col min="2" max="2" width="40.5429687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232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3.7800000000000002</v>
      </c>
      <c r="L5" s="30">
        <f>O5-I5</f>
        <v>-0.45</v>
      </c>
      <c r="M5" s="5"/>
      <c r="N5" s="27">
        <v>4.2300000000000004</v>
      </c>
      <c r="O5" s="27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-0.33</v>
      </c>
      <c r="L6" s="30">
        <f t="shared" ref="L6:L48" si="1">O6-I6</f>
        <v>3.8899999999999997</v>
      </c>
      <c r="M6" s="5"/>
      <c r="N6" s="27"/>
      <c r="O6" s="27">
        <v>4.22</v>
      </c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27" t="s">
        <v>228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-0.6</v>
      </c>
      <c r="L8" s="30">
        <f t="shared" si="1"/>
        <v>3.12</v>
      </c>
      <c r="M8" s="5"/>
      <c r="N8" s="27"/>
      <c r="O8" s="27">
        <v>3.72</v>
      </c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8.11</v>
      </c>
      <c r="L9" s="30">
        <f t="shared" si="1"/>
        <v>-0.84</v>
      </c>
      <c r="M9" s="5"/>
      <c r="N9" s="27">
        <v>8.9499999999999993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3.5999999999999996</v>
      </c>
      <c r="L10" s="30">
        <f t="shared" si="1"/>
        <v>-0.5</v>
      </c>
      <c r="M10" s="5"/>
      <c r="N10" s="27">
        <v>4.0999999999999996</v>
      </c>
      <c r="O10" s="183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5.3</v>
      </c>
      <c r="M11" s="5"/>
      <c r="N11" s="27"/>
      <c r="O11" s="27">
        <v>5.8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1.87</v>
      </c>
      <c r="J12" s="7">
        <v>19</v>
      </c>
      <c r="K12" s="218" t="s">
        <v>72</v>
      </c>
      <c r="L12" s="219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e">
        <f t="shared" ref="K13:K48" si="2">N13-I13</f>
        <v>#VALUE!</v>
      </c>
      <c r="L13" s="30">
        <f t="shared" si="1"/>
        <v>-0.73</v>
      </c>
      <c r="M13" s="5"/>
      <c r="N13" s="27" t="s">
        <v>208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7.2299999999999995</v>
      </c>
      <c r="L14" s="30">
        <f t="shared" si="1"/>
        <v>-0.8</v>
      </c>
      <c r="M14" s="5"/>
      <c r="N14" s="27">
        <v>8.0299999999999994</v>
      </c>
      <c r="O14" s="2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5.05</v>
      </c>
      <c r="L15" s="30">
        <f t="shared" si="1"/>
        <v>-0.38</v>
      </c>
      <c r="M15" s="5"/>
      <c r="N15" s="27">
        <v>5.43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1.2700000000000002</v>
      </c>
      <c r="L17" s="30">
        <f t="shared" si="1"/>
        <v>-1.18</v>
      </c>
      <c r="M17" s="5"/>
      <c r="N17" s="27">
        <v>2.4500000000000002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4.88</v>
      </c>
      <c r="L18" s="30">
        <f t="shared" si="1"/>
        <v>-0.8</v>
      </c>
      <c r="M18" s="5"/>
      <c r="N18" s="27">
        <v>5.68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3.17</v>
      </c>
      <c r="L19" s="30">
        <f t="shared" si="1"/>
        <v>-1</v>
      </c>
      <c r="M19" s="5"/>
      <c r="N19" s="27">
        <v>4.17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1.64</v>
      </c>
      <c r="L20" s="30">
        <f t="shared" si="1"/>
        <v>-0.78</v>
      </c>
      <c r="M20" s="5"/>
      <c r="N20" s="27">
        <v>2.42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4.8</v>
      </c>
      <c r="L21" s="30">
        <f t="shared" si="1"/>
        <v>-0.8</v>
      </c>
      <c r="M21" s="5"/>
      <c r="N21" s="27">
        <v>5.6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2.4000000000000004</v>
      </c>
      <c r="L22" s="30">
        <f t="shared" si="1"/>
        <v>-0.8</v>
      </c>
      <c r="M22" s="5"/>
      <c r="N22" s="27">
        <v>3.2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4.5599999999999996</v>
      </c>
      <c r="L23" s="30">
        <f t="shared" si="1"/>
        <v>-0.9</v>
      </c>
      <c r="M23" s="5"/>
      <c r="N23" s="27">
        <v>5.46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3.4899999999999998</v>
      </c>
      <c r="L24" s="30">
        <f t="shared" si="1"/>
        <v>-1.1499999999999999</v>
      </c>
      <c r="M24" s="5"/>
      <c r="N24" s="27">
        <v>4.6399999999999997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5.27</v>
      </c>
      <c r="L25" s="30">
        <f t="shared" si="1"/>
        <v>0</v>
      </c>
      <c r="M25" s="3"/>
      <c r="N25" s="27">
        <v>5.27</v>
      </c>
      <c r="O25" s="27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6.37</v>
      </c>
      <c r="N26" s="27"/>
      <c r="O26" s="27">
        <v>6.8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5.03</v>
      </c>
      <c r="M27" s="3"/>
      <c r="N27" s="27"/>
      <c r="O27" s="27">
        <v>6.16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3.4000000000000004</v>
      </c>
      <c r="L28" s="30">
        <f t="shared" si="1"/>
        <v>-0.28000000000000003</v>
      </c>
      <c r="N28" s="156">
        <v>3.68</v>
      </c>
      <c r="O28" s="156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8.4699999999999989</v>
      </c>
      <c r="M29" s="3"/>
      <c r="N29" s="27"/>
      <c r="O29" s="27">
        <v>9.02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11.950000000000001</v>
      </c>
      <c r="N30" s="27"/>
      <c r="O30" s="27">
        <v>12.55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10.700000000000001</v>
      </c>
      <c r="M31" s="3"/>
      <c r="N31" s="27"/>
      <c r="O31" s="27">
        <v>11.55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4.21</v>
      </c>
      <c r="L32" s="30">
        <f>O32-I32</f>
        <v>-0.45</v>
      </c>
      <c r="N32" s="27">
        <v>4.66</v>
      </c>
      <c r="O32" s="156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5.05</v>
      </c>
      <c r="M33" s="3"/>
      <c r="N33" s="27"/>
      <c r="O33" s="27">
        <v>5.5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13.23</v>
      </c>
      <c r="M34" s="3"/>
      <c r="N34" s="27"/>
      <c r="O34" s="27">
        <v>13.43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4.1000000000000005</v>
      </c>
      <c r="L35" s="30">
        <f t="shared" si="1"/>
        <v>-0.68</v>
      </c>
      <c r="N35" s="27">
        <v>4.78</v>
      </c>
      <c r="O35" s="27"/>
    </row>
    <row r="36" spans="1:15" ht="14.5" thickBot="1" x14ac:dyDescent="0.35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4.0200000000000005</v>
      </c>
      <c r="L36" s="30">
        <f t="shared" si="1"/>
        <v>-0.38</v>
      </c>
      <c r="M36" s="5"/>
      <c r="N36" s="27">
        <v>4.4000000000000004</v>
      </c>
      <c r="O36" s="156"/>
    </row>
    <row r="37" spans="1:15" ht="14.5" thickBot="1" x14ac:dyDescent="0.35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4.09</v>
      </c>
      <c r="L37" s="30">
        <f t="shared" si="1"/>
        <v>-0.52</v>
      </c>
      <c r="M37" s="5"/>
      <c r="N37" s="27">
        <v>4.6100000000000003</v>
      </c>
      <c r="O37" s="156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4.6500000000000004</v>
      </c>
      <c r="M38" s="5"/>
      <c r="N38" s="27"/>
      <c r="O38" s="27">
        <v>5.4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9.15</v>
      </c>
      <c r="M39" s="5"/>
      <c r="N39" s="27"/>
      <c r="O39" s="27">
        <v>10.1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10</v>
      </c>
      <c r="M40" s="5"/>
      <c r="N40" s="27"/>
      <c r="O40" s="27">
        <v>10.6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3.7</v>
      </c>
      <c r="L41" s="30">
        <f t="shared" si="1"/>
        <v>-0.25</v>
      </c>
      <c r="M41" s="5"/>
      <c r="N41" s="27">
        <v>3.95</v>
      </c>
      <c r="O41" s="27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3.9099999999999997</v>
      </c>
      <c r="L43" s="30">
        <f t="shared" si="1"/>
        <v>-0.93</v>
      </c>
      <c r="M43" s="5"/>
      <c r="N43" s="27">
        <v>4.84</v>
      </c>
      <c r="O43" s="27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10.81</v>
      </c>
      <c r="M44" s="5"/>
      <c r="N44" s="27"/>
      <c r="O44" s="27">
        <v>11.15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4.6500000000000004</v>
      </c>
      <c r="M45" s="5"/>
      <c r="N45" s="27"/>
      <c r="O45" s="27">
        <v>5.32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2.67</v>
      </c>
      <c r="L46" s="30">
        <f t="shared" si="1"/>
        <v>-1</v>
      </c>
      <c r="M46" s="5"/>
      <c r="N46" s="27">
        <v>3.67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5.59</v>
      </c>
      <c r="M47" s="5"/>
      <c r="N47" s="27"/>
      <c r="O47" s="27">
        <v>5.83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4.5</v>
      </c>
      <c r="L48" s="30">
        <f t="shared" si="1"/>
        <v>-0.5</v>
      </c>
      <c r="M48" s="5"/>
      <c r="N48" s="27">
        <v>5</v>
      </c>
      <c r="O48" s="27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16.729999999999997</v>
      </c>
      <c r="M49" s="5"/>
      <c r="N49" s="27"/>
      <c r="O49" s="27">
        <v>17.579999999999998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27" t="s">
        <v>219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7.3999999999999995</v>
      </c>
      <c r="M51" s="5"/>
      <c r="N51" s="27"/>
      <c r="O51" s="27">
        <v>8.35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5.95</v>
      </c>
      <c r="M52" s="5"/>
      <c r="N52" s="27"/>
      <c r="O52" s="27">
        <v>6.7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3.45</v>
      </c>
      <c r="L53" s="30">
        <f>O53-I53</f>
        <v>-0.7</v>
      </c>
      <c r="M53" s="5"/>
      <c r="N53" s="169">
        <v>4.1500000000000004</v>
      </c>
      <c r="O53" s="27"/>
    </row>
  </sheetData>
  <mergeCells count="6"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O53"/>
  <sheetViews>
    <sheetView zoomScale="50" zoomScaleNormal="50" workbookViewId="0">
      <selection activeCell="K12" sqref="K12:L12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233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4.5699999999999994</v>
      </c>
      <c r="L5" s="30">
        <f>O5-I5</f>
        <v>-0.45</v>
      </c>
      <c r="M5" s="5"/>
      <c r="N5" s="27">
        <v>5.0199999999999996</v>
      </c>
      <c r="O5" s="27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-0.33</v>
      </c>
      <c r="L6" s="30">
        <f t="shared" ref="L6:L48" si="1">O6-I6</f>
        <v>4.51</v>
      </c>
      <c r="M6" s="5"/>
      <c r="N6" s="27"/>
      <c r="O6" s="27">
        <v>4.84</v>
      </c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27" t="s">
        <v>228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3.6699999999999995</v>
      </c>
      <c r="L8" s="30">
        <f t="shared" si="1"/>
        <v>-0.6</v>
      </c>
      <c r="M8" s="5"/>
      <c r="N8" s="27">
        <v>4.2699999999999996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8.61</v>
      </c>
      <c r="L9" s="30">
        <f t="shared" si="1"/>
        <v>-0.84</v>
      </c>
      <c r="M9" s="5"/>
      <c r="N9" s="27">
        <v>9.4499999999999993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4.5599999999999996</v>
      </c>
      <c r="L10" s="30">
        <f t="shared" si="1"/>
        <v>-0.5</v>
      </c>
      <c r="M10" s="5"/>
      <c r="N10" s="27">
        <v>5.0599999999999996</v>
      </c>
      <c r="O10" s="183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6.48</v>
      </c>
      <c r="M11" s="5"/>
      <c r="N11" s="27"/>
      <c r="O11" s="27">
        <v>6.98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3.85</v>
      </c>
      <c r="L13" s="30">
        <f t="shared" si="1"/>
        <v>-0.73</v>
      </c>
      <c r="M13" s="5"/>
      <c r="N13" s="27">
        <v>4.58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-0.8</v>
      </c>
      <c r="L14" s="30">
        <f t="shared" si="1"/>
        <v>7.87</v>
      </c>
      <c r="M14" s="5"/>
      <c r="N14" s="27"/>
      <c r="O14" s="27">
        <v>8.67</v>
      </c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 t="e">
        <f t="shared" si="2"/>
        <v>#VALUE!</v>
      </c>
      <c r="L15" s="30">
        <f t="shared" si="1"/>
        <v>-0.38</v>
      </c>
      <c r="M15" s="5"/>
      <c r="N15" s="27" t="s">
        <v>234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1.51</v>
      </c>
      <c r="L17" s="30">
        <f t="shared" si="1"/>
        <v>-1.18</v>
      </c>
      <c r="M17" s="5"/>
      <c r="N17" s="27">
        <v>2.69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5.41</v>
      </c>
      <c r="L18" s="30">
        <f t="shared" si="1"/>
        <v>-0.8</v>
      </c>
      <c r="M18" s="5"/>
      <c r="N18" s="27">
        <v>6.21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4.05</v>
      </c>
      <c r="L19" s="30">
        <f t="shared" si="1"/>
        <v>-1</v>
      </c>
      <c r="M19" s="5"/>
      <c r="N19" s="27">
        <v>5.05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1.84</v>
      </c>
      <c r="L20" s="30">
        <f t="shared" si="1"/>
        <v>-0.78</v>
      </c>
      <c r="M20" s="5"/>
      <c r="N20" s="27">
        <v>2.62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5.04</v>
      </c>
      <c r="L21" s="30">
        <f t="shared" si="1"/>
        <v>-0.8</v>
      </c>
      <c r="M21" s="5"/>
      <c r="N21" s="27">
        <v>5.84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2.87</v>
      </c>
      <c r="L22" s="30">
        <f t="shared" si="1"/>
        <v>-0.8</v>
      </c>
      <c r="M22" s="5"/>
      <c r="N22" s="27">
        <v>3.67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5.43</v>
      </c>
      <c r="L23" s="30">
        <f t="shared" si="1"/>
        <v>-0.9</v>
      </c>
      <c r="M23" s="5"/>
      <c r="N23" s="27">
        <v>6.33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4.3800000000000008</v>
      </c>
      <c r="L24" s="30">
        <f t="shared" si="1"/>
        <v>-1.1499999999999999</v>
      </c>
      <c r="M24" s="5"/>
      <c r="N24" s="27">
        <v>5.53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>
        <f t="shared" si="2"/>
        <v>6.74</v>
      </c>
      <c r="L25" s="30">
        <f t="shared" si="1"/>
        <v>0</v>
      </c>
      <c r="M25" s="3"/>
      <c r="N25" s="27">
        <v>6.74</v>
      </c>
      <c r="O25" s="27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8.98</v>
      </c>
      <c r="N26" s="27"/>
      <c r="O26" s="27">
        <v>9.41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6.89</v>
      </c>
      <c r="M27" s="3"/>
      <c r="N27" s="27"/>
      <c r="O27" s="27">
        <v>8.02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4.0599999999999996</v>
      </c>
      <c r="L28" s="30">
        <f t="shared" si="1"/>
        <v>-0.28000000000000003</v>
      </c>
      <c r="N28" s="156">
        <v>4.34</v>
      </c>
      <c r="O28" s="156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9.8099999999999987</v>
      </c>
      <c r="M29" s="3"/>
      <c r="N29" s="27"/>
      <c r="O29" s="27">
        <v>10.36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14.110000000000001</v>
      </c>
      <c r="N30" s="27"/>
      <c r="O30" s="27">
        <v>14.71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11.38</v>
      </c>
      <c r="M31" s="3"/>
      <c r="N31" s="27"/>
      <c r="O31" s="27">
        <v>12.23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5.38</v>
      </c>
      <c r="L32" s="30">
        <f>O32-I32</f>
        <v>-0.45</v>
      </c>
      <c r="N32" s="27">
        <v>5.83</v>
      </c>
      <c r="O32" s="156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8.33</v>
      </c>
      <c r="M33" s="3"/>
      <c r="N33" s="27"/>
      <c r="O33" s="27">
        <v>8.7799999999999994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12.440000000000001</v>
      </c>
      <c r="M34" s="3"/>
      <c r="N34" s="27"/>
      <c r="O34" s="27">
        <v>12.64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4.3600000000000003</v>
      </c>
      <c r="L35" s="30">
        <f t="shared" si="1"/>
        <v>-0.68</v>
      </c>
      <c r="N35" s="27">
        <v>5.04</v>
      </c>
      <c r="O35" s="27"/>
    </row>
    <row r="36" spans="1:15" ht="14.5" thickBot="1" x14ac:dyDescent="0.35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 t="shared" si="2"/>
        <v>4.76</v>
      </c>
      <c r="L36" s="30">
        <f t="shared" si="1"/>
        <v>-0.38</v>
      </c>
      <c r="M36" s="5"/>
      <c r="N36" s="27">
        <v>5.14</v>
      </c>
      <c r="O36" s="156"/>
    </row>
    <row r="37" spans="1:15" ht="14.5" thickBot="1" x14ac:dyDescent="0.35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 t="shared" si="2"/>
        <v>-0.52</v>
      </c>
      <c r="L37" s="30">
        <f t="shared" si="1"/>
        <v>5.58</v>
      </c>
      <c r="M37" s="5"/>
      <c r="N37" s="27"/>
      <c r="O37" s="156">
        <v>6.1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5.55</v>
      </c>
      <c r="M38" s="5"/>
      <c r="N38" s="27"/>
      <c r="O38" s="27">
        <v>6.3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8.0100000000000016</v>
      </c>
      <c r="L39" s="30">
        <f t="shared" si="1"/>
        <v>-0.95</v>
      </c>
      <c r="M39" s="5"/>
      <c r="N39" s="27">
        <v>8.9600000000000009</v>
      </c>
      <c r="O39" s="2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19.11</v>
      </c>
      <c r="M40" s="5"/>
      <c r="N40" s="27"/>
      <c r="O40" s="27">
        <v>19.71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5.0199999999999996</v>
      </c>
      <c r="M41" s="5"/>
      <c r="N41" s="27"/>
      <c r="O41" s="27">
        <v>5.27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4.6400000000000006</v>
      </c>
      <c r="L43" s="30">
        <f t="shared" si="1"/>
        <v>-0.93</v>
      </c>
      <c r="M43" s="5"/>
      <c r="N43" s="27">
        <v>5.57</v>
      </c>
      <c r="O43" s="27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10.88</v>
      </c>
      <c r="M44" s="5"/>
      <c r="N44" s="27"/>
      <c r="O44" s="27">
        <v>11.22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5.37</v>
      </c>
      <c r="M45" s="5"/>
      <c r="N45" s="27"/>
      <c r="O45" s="27">
        <v>6.04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4.62</v>
      </c>
      <c r="L46" s="30">
        <f t="shared" si="1"/>
        <v>-1</v>
      </c>
      <c r="M46" s="5"/>
      <c r="N46" s="27">
        <v>5.62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6.24</v>
      </c>
      <c r="M47" s="5"/>
      <c r="N47" s="27"/>
      <c r="O47" s="27">
        <v>6.48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-0.5</v>
      </c>
      <c r="M48" s="5"/>
      <c r="N48" s="27"/>
      <c r="O48" s="27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21.5</v>
      </c>
      <c r="M49" s="5"/>
      <c r="N49" s="27"/>
      <c r="O49" s="27">
        <v>22.35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3.44</v>
      </c>
      <c r="L50" s="30">
        <f>O50-I50</f>
        <v>-0.60000000000000009</v>
      </c>
      <c r="M50" s="5"/>
      <c r="N50" s="27">
        <v>4.04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2.5700000000000003</v>
      </c>
      <c r="L51" s="30">
        <f>O51-I51</f>
        <v>-0.95</v>
      </c>
      <c r="M51" s="5"/>
      <c r="N51" s="27">
        <v>3.52</v>
      </c>
      <c r="O51" s="27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9.23</v>
      </c>
      <c r="M52" s="5"/>
      <c r="N52" s="27"/>
      <c r="O52" s="27">
        <v>9.98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3.79</v>
      </c>
      <c r="L53" s="30">
        <f>O53-I53</f>
        <v>-0.7</v>
      </c>
      <c r="M53" s="5"/>
      <c r="N53" s="169">
        <v>4.49</v>
      </c>
      <c r="O53" s="27"/>
    </row>
  </sheetData>
  <mergeCells count="6">
    <mergeCell ref="N3:O3"/>
    <mergeCell ref="K7:L7"/>
    <mergeCell ref="K16:L16"/>
    <mergeCell ref="N16:O16"/>
    <mergeCell ref="N12:O12"/>
    <mergeCell ref="K12:L12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O53"/>
  <sheetViews>
    <sheetView zoomScale="50" zoomScaleNormal="50" workbookViewId="0">
      <selection activeCell="O53" sqref="A1:O53"/>
    </sheetView>
  </sheetViews>
  <sheetFormatPr baseColWidth="10" defaultColWidth="9.1796875" defaultRowHeight="12.5" x14ac:dyDescent="0.25"/>
  <cols>
    <col min="1" max="1" width="11.453125" customWidth="1"/>
    <col min="2" max="2" width="37.7265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235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-0.45</v>
      </c>
      <c r="L5" s="30">
        <f>O5-I5</f>
        <v>22.98</v>
      </c>
      <c r="M5" s="5"/>
      <c r="N5" s="27"/>
      <c r="O5" s="27">
        <v>23.43</v>
      </c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-0.33</v>
      </c>
      <c r="L6" s="30">
        <f t="shared" ref="L6:L48" si="1">O6-I6</f>
        <v>13.67</v>
      </c>
      <c r="M6" s="5"/>
      <c r="N6" s="27"/>
      <c r="O6" s="27">
        <v>14</v>
      </c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27" t="s">
        <v>228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4.2700000000000005</v>
      </c>
      <c r="L8" s="30">
        <f t="shared" si="1"/>
        <v>-0.6</v>
      </c>
      <c r="M8" s="5"/>
      <c r="N8" s="27">
        <v>4.87</v>
      </c>
      <c r="O8" s="183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9.16</v>
      </c>
      <c r="L9" s="30">
        <f t="shared" si="1"/>
        <v>-0.84</v>
      </c>
      <c r="M9" s="5"/>
      <c r="N9" s="27">
        <v>10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5.63</v>
      </c>
      <c r="L10" s="30">
        <f t="shared" si="1"/>
        <v>-0.5</v>
      </c>
      <c r="M10" s="5"/>
      <c r="N10" s="27">
        <v>6.13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7.9399999999999995</v>
      </c>
      <c r="M11" s="5"/>
      <c r="N11" s="27"/>
      <c r="O11" s="27">
        <v>8.44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6</v>
      </c>
      <c r="L13" s="30">
        <f t="shared" si="1"/>
        <v>-0.73</v>
      </c>
      <c r="M13" s="5"/>
      <c r="N13" s="27">
        <v>6.73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-0.8</v>
      </c>
      <c r="L14" s="30">
        <f t="shared" si="1"/>
        <v>6.6000000000000005</v>
      </c>
      <c r="M14" s="5"/>
      <c r="N14" s="27"/>
      <c r="O14" s="27">
        <v>7.4</v>
      </c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6.22</v>
      </c>
      <c r="L15" s="30">
        <f t="shared" si="1"/>
        <v>-0.38</v>
      </c>
      <c r="M15" s="5"/>
      <c r="N15" s="27">
        <v>6.6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0.99</v>
      </c>
      <c r="L17" s="30">
        <f t="shared" si="1"/>
        <v>-1.18</v>
      </c>
      <c r="M17" s="5"/>
      <c r="N17" s="27">
        <v>2.17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6.3</v>
      </c>
      <c r="L18" s="30">
        <f t="shared" si="1"/>
        <v>-0.8</v>
      </c>
      <c r="M18" s="5"/>
      <c r="N18" s="27">
        <v>7.1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5.77</v>
      </c>
      <c r="L19" s="30">
        <f t="shared" si="1"/>
        <v>-1</v>
      </c>
      <c r="M19" s="5"/>
      <c r="N19" s="27">
        <v>6.77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2.37</v>
      </c>
      <c r="L20" s="30">
        <f t="shared" si="1"/>
        <v>-0.78</v>
      </c>
      <c r="M20" s="5"/>
      <c r="N20" s="27">
        <v>3.15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3.8600000000000003</v>
      </c>
      <c r="L21" s="30">
        <f t="shared" si="1"/>
        <v>-0.8</v>
      </c>
      <c r="M21" s="5"/>
      <c r="N21" s="27">
        <v>4.66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4.6500000000000004</v>
      </c>
      <c r="L22" s="30">
        <f t="shared" si="1"/>
        <v>-0.8</v>
      </c>
      <c r="M22" s="5"/>
      <c r="N22" s="27">
        <v>5.45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5.46</v>
      </c>
      <c r="L23" s="30">
        <f t="shared" si="1"/>
        <v>-0.9</v>
      </c>
      <c r="M23" s="5"/>
      <c r="N23" s="27">
        <v>6.36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4.93</v>
      </c>
      <c r="L24" s="30">
        <f t="shared" si="1"/>
        <v>-1.1499999999999999</v>
      </c>
      <c r="M24" s="5"/>
      <c r="N24" s="27">
        <v>6.08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 t="e">
        <f t="shared" si="2"/>
        <v>#VALUE!</v>
      </c>
      <c r="L25" s="30">
        <f t="shared" si="1"/>
        <v>0</v>
      </c>
      <c r="M25" s="3"/>
      <c r="N25" s="253" t="s">
        <v>236</v>
      </c>
      <c r="O25" s="261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8.2000000000000011</v>
      </c>
      <c r="N26" s="27"/>
      <c r="O26" s="27">
        <v>8.6300000000000008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6.75</v>
      </c>
      <c r="M27" s="3"/>
      <c r="N27" s="27"/>
      <c r="O27" s="27">
        <v>7.88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4.5999999999999996</v>
      </c>
      <c r="L28" s="30">
        <f t="shared" si="1"/>
        <v>-0.28000000000000003</v>
      </c>
      <c r="N28" s="54">
        <v>4.88</v>
      </c>
      <c r="O28" s="27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7.8</v>
      </c>
      <c r="M29" s="3"/>
      <c r="N29" s="27"/>
      <c r="O29" s="27">
        <v>8.35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15.799999999999999</v>
      </c>
      <c r="N30" s="27"/>
      <c r="O30" s="27">
        <v>16.399999999999999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12.63</v>
      </c>
      <c r="M31" s="3"/>
      <c r="N31" s="27"/>
      <c r="O31" s="27">
        <v>13.48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6.35</v>
      </c>
      <c r="L32" s="30">
        <f>O32-I32</f>
        <v>-0.45</v>
      </c>
      <c r="N32" s="27">
        <v>6.8</v>
      </c>
      <c r="O32" s="27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9.65</v>
      </c>
      <c r="M33" s="3"/>
      <c r="N33" s="27"/>
      <c r="O33" s="27">
        <v>10.1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13.280000000000001</v>
      </c>
      <c r="M34" s="3"/>
      <c r="N34" s="27"/>
      <c r="O34" s="27">
        <v>13.48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4.75</v>
      </c>
      <c r="L35" s="30">
        <f t="shared" si="1"/>
        <v>-0.68</v>
      </c>
      <c r="N35" s="27">
        <v>5.43</v>
      </c>
      <c r="O35" s="27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4.49</v>
      </c>
      <c r="L36" s="30">
        <f>O36-I36</f>
        <v>-0.38</v>
      </c>
      <c r="M36" s="5"/>
      <c r="N36" s="27">
        <v>4.87</v>
      </c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-0.52</v>
      </c>
      <c r="L37" s="30">
        <f>O37-I37</f>
        <v>4.2799999999999994</v>
      </c>
      <c r="M37" s="5"/>
      <c r="O37" s="27">
        <v>4.8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 t="e">
        <f t="shared" si="2"/>
        <v>#VALUE!</v>
      </c>
      <c r="L38" s="30">
        <f t="shared" si="1"/>
        <v>-0.75</v>
      </c>
      <c r="M38" s="5"/>
      <c r="N38" s="27" t="s">
        <v>224</v>
      </c>
      <c r="O38" s="27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9.7900000000000009</v>
      </c>
      <c r="L39" s="30">
        <f t="shared" si="1"/>
        <v>-0.95</v>
      </c>
      <c r="M39" s="5"/>
      <c r="N39" s="27">
        <v>10.74</v>
      </c>
      <c r="O39" s="2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9.8600000000000012</v>
      </c>
      <c r="M40" s="5"/>
      <c r="N40" s="27"/>
      <c r="O40" s="27">
        <v>10.46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7.65</v>
      </c>
      <c r="M41" s="5"/>
      <c r="N41" s="27"/>
      <c r="O41" s="27">
        <v>7.9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7.5300000000000011</v>
      </c>
      <c r="M43" s="5"/>
      <c r="N43" s="27"/>
      <c r="O43" s="27">
        <v>8.4600000000000009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8.6300000000000008</v>
      </c>
      <c r="M44" s="5"/>
      <c r="N44" s="27"/>
      <c r="O44" s="27">
        <v>8.9700000000000006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6.16</v>
      </c>
      <c r="M45" s="5"/>
      <c r="N45" s="27"/>
      <c r="O45" s="27">
        <v>6.83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4.7</v>
      </c>
      <c r="L46" s="30">
        <f t="shared" si="1"/>
        <v>-1</v>
      </c>
      <c r="M46" s="5"/>
      <c r="N46" s="27">
        <v>5.7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4.5999999999999996</v>
      </c>
      <c r="M47" s="5"/>
      <c r="N47" s="27"/>
      <c r="O47" s="27">
        <v>4.84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6.44</v>
      </c>
      <c r="L48" s="30">
        <f t="shared" si="1"/>
        <v>-0.5</v>
      </c>
      <c r="M48" s="5"/>
      <c r="N48" s="27">
        <v>6.94</v>
      </c>
      <c r="O48" s="27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16.79</v>
      </c>
      <c r="M49" s="5"/>
      <c r="N49" s="27"/>
      <c r="O49" s="27">
        <v>17.64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4.7799999999999994</v>
      </c>
      <c r="L50" s="30">
        <f>O50-I50</f>
        <v>-0.60000000000000009</v>
      </c>
      <c r="M50" s="5"/>
      <c r="N50" s="27">
        <v>5.38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16.05</v>
      </c>
      <c r="M51" s="5"/>
      <c r="N51" s="27"/>
      <c r="O51" s="27">
        <v>17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7.73</v>
      </c>
      <c r="M52" s="5"/>
      <c r="N52" s="27"/>
      <c r="O52" s="27">
        <v>8.48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10.120000000000001</v>
      </c>
      <c r="M53" s="5"/>
      <c r="N53" s="185"/>
      <c r="O53" s="27">
        <v>10.82</v>
      </c>
    </row>
  </sheetData>
  <mergeCells count="7">
    <mergeCell ref="N25:O25"/>
    <mergeCell ref="K12:L12"/>
    <mergeCell ref="N3:O3"/>
    <mergeCell ref="K7:L7"/>
    <mergeCell ref="K16:L16"/>
    <mergeCell ref="N16:O16"/>
    <mergeCell ref="N12:O12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O53"/>
  <sheetViews>
    <sheetView workbookViewId="0">
      <selection activeCell="B13" sqref="B13:N13"/>
    </sheetView>
  </sheetViews>
  <sheetFormatPr baseColWidth="10" defaultColWidth="9.1796875" defaultRowHeight="12.5" x14ac:dyDescent="0.25"/>
  <cols>
    <col min="1" max="1" width="11.453125" customWidth="1"/>
    <col min="2" max="2" width="37.7265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237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6.7</v>
      </c>
      <c r="L5" s="30">
        <f>O5-I5</f>
        <v>-0.45</v>
      </c>
      <c r="M5" s="5"/>
      <c r="N5" s="27">
        <v>7.15</v>
      </c>
      <c r="O5" s="27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6.32</v>
      </c>
      <c r="L6" s="30">
        <f t="shared" ref="L6:L48" si="1">O6-I6</f>
        <v>-0.33</v>
      </c>
      <c r="M6" s="5"/>
      <c r="N6" s="27">
        <v>6.65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27" t="s">
        <v>228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4.9400000000000004</v>
      </c>
      <c r="L8" s="30">
        <f t="shared" si="1"/>
        <v>-0.6</v>
      </c>
      <c r="M8" s="5"/>
      <c r="N8" s="27">
        <v>5.54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9.620000000000001</v>
      </c>
      <c r="L9" s="30">
        <f t="shared" si="1"/>
        <v>-0.84</v>
      </c>
      <c r="M9" s="5"/>
      <c r="N9" s="27">
        <v>10.46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-0.5</v>
      </c>
      <c r="L10" s="30">
        <f t="shared" si="1"/>
        <v>8.84</v>
      </c>
      <c r="M10" s="5"/>
      <c r="N10" s="27"/>
      <c r="O10" s="27">
        <v>9.34</v>
      </c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6.4</v>
      </c>
      <c r="L11" s="30">
        <f t="shared" si="1"/>
        <v>-0.5</v>
      </c>
      <c r="M11" s="5"/>
      <c r="N11" s="27">
        <v>6.9</v>
      </c>
      <c r="O11" s="27"/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e">
        <f t="shared" ref="K13:K48" si="2">N13-I13</f>
        <v>#VALUE!</v>
      </c>
      <c r="L13" s="30">
        <f t="shared" si="1"/>
        <v>-0.73</v>
      </c>
      <c r="M13" s="5"/>
      <c r="N13" s="27" t="s">
        <v>76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2"/>
        <v>#VALUE!</v>
      </c>
      <c r="L14" s="30">
        <f t="shared" si="1"/>
        <v>-0.8</v>
      </c>
      <c r="M14" s="5"/>
      <c r="N14" s="27" t="s">
        <v>238</v>
      </c>
      <c r="O14" s="2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6.95</v>
      </c>
      <c r="L15" s="30">
        <f t="shared" si="1"/>
        <v>-0.38</v>
      </c>
      <c r="M15" s="5"/>
      <c r="N15" s="27">
        <v>7.33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2.2700000000000005</v>
      </c>
      <c r="L17" s="30">
        <f t="shared" si="1"/>
        <v>-1.18</v>
      </c>
      <c r="M17" s="5"/>
      <c r="N17" s="27">
        <v>3.45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6.45</v>
      </c>
      <c r="L18" s="30">
        <f t="shared" si="1"/>
        <v>-0.8</v>
      </c>
      <c r="M18" s="5"/>
      <c r="N18" s="27">
        <v>7.25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5.3</v>
      </c>
      <c r="L19" s="30">
        <f t="shared" si="1"/>
        <v>-1</v>
      </c>
      <c r="M19" s="5"/>
      <c r="N19" s="27">
        <v>6.3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2.42</v>
      </c>
      <c r="L20" s="30">
        <f t="shared" si="1"/>
        <v>-0.78</v>
      </c>
      <c r="M20" s="5"/>
      <c r="N20" s="27">
        <v>3.2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5.8900000000000006</v>
      </c>
      <c r="L21" s="30">
        <f t="shared" si="1"/>
        <v>-0.8</v>
      </c>
      <c r="M21" s="5"/>
      <c r="N21" s="27">
        <v>6.69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3.8900000000000006</v>
      </c>
      <c r="L22" s="30">
        <f t="shared" si="1"/>
        <v>-0.8</v>
      </c>
      <c r="M22" s="5"/>
      <c r="N22" s="27">
        <v>4.6900000000000004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e">
        <f t="shared" si="2"/>
        <v>#VALUE!</v>
      </c>
      <c r="L23" s="30">
        <f t="shared" si="1"/>
        <v>-0.9</v>
      </c>
      <c r="M23" s="5"/>
      <c r="N23" s="27" t="s">
        <v>76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6.1</v>
      </c>
      <c r="L24" s="30">
        <f t="shared" si="1"/>
        <v>-1.1499999999999999</v>
      </c>
      <c r="M24" s="5"/>
      <c r="N24" s="27">
        <v>7.25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 t="e">
        <f t="shared" si="2"/>
        <v>#VALUE!</v>
      </c>
      <c r="L25" s="30">
        <f t="shared" si="1"/>
        <v>0</v>
      </c>
      <c r="M25" s="3"/>
      <c r="N25" s="253" t="s">
        <v>228</v>
      </c>
      <c r="O25" s="261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12.32</v>
      </c>
      <c r="L26" s="30">
        <f t="shared" si="1"/>
        <v>-0.43</v>
      </c>
      <c r="N26" s="27">
        <v>12.75</v>
      </c>
      <c r="O26" s="27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9.3500000000000014</v>
      </c>
      <c r="L27" s="30">
        <f t="shared" si="1"/>
        <v>-1.1299999999999999</v>
      </c>
      <c r="M27" s="3"/>
      <c r="N27" s="27">
        <v>10.48</v>
      </c>
      <c r="O27" s="27"/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4.97</v>
      </c>
      <c r="L28" s="30">
        <f t="shared" si="1"/>
        <v>-0.28000000000000003</v>
      </c>
      <c r="N28" s="156">
        <v>5.25</v>
      </c>
      <c r="O28" s="156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8.0499999999999989</v>
      </c>
      <c r="L29" s="30">
        <f>O29-I29</f>
        <v>-0.55000000000000004</v>
      </c>
      <c r="M29" s="3"/>
      <c r="N29" s="27">
        <v>8.6</v>
      </c>
      <c r="O29" s="27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15.92</v>
      </c>
      <c r="N30" s="27"/>
      <c r="O30" s="27">
        <v>16.52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16.41</v>
      </c>
      <c r="M31" s="3"/>
      <c r="N31" s="27"/>
      <c r="O31" s="27">
        <v>17.260000000000002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6.41</v>
      </c>
      <c r="L32" s="30">
        <f>O32-I32</f>
        <v>-0.45</v>
      </c>
      <c r="N32" s="27">
        <v>6.86</v>
      </c>
      <c r="O32" s="156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6.67</v>
      </c>
      <c r="L33" s="30">
        <f>O33-I33</f>
        <v>-0.45</v>
      </c>
      <c r="M33" s="3"/>
      <c r="N33" s="27">
        <v>7.12</v>
      </c>
      <c r="O33" s="27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5.41</v>
      </c>
      <c r="L34" s="30">
        <f t="shared" si="1"/>
        <v>-0.2</v>
      </c>
      <c r="M34" s="3"/>
      <c r="N34" s="27">
        <v>5.61</v>
      </c>
      <c r="O34" s="27"/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5.04</v>
      </c>
      <c r="L35" s="30">
        <f t="shared" si="1"/>
        <v>-0.68</v>
      </c>
      <c r="N35" s="27">
        <v>5.72</v>
      </c>
      <c r="O35" s="27"/>
    </row>
    <row r="36" spans="1:15" ht="14.5" thickBot="1" x14ac:dyDescent="0.35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5.57</v>
      </c>
      <c r="L36" s="30">
        <f>O36-I36</f>
        <v>-0.38</v>
      </c>
      <c r="M36" s="5"/>
      <c r="N36" s="27">
        <v>5.95</v>
      </c>
      <c r="O36" s="156"/>
    </row>
    <row r="37" spans="1:15" ht="14.5" thickBot="1" x14ac:dyDescent="0.35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-0.52</v>
      </c>
      <c r="L37" s="30">
        <f>O37-I37</f>
        <v>5.6099999999999994</v>
      </c>
      <c r="M37" s="5"/>
      <c r="N37" s="27"/>
      <c r="O37" s="156">
        <v>6.13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9.6999999999999993</v>
      </c>
      <c r="M38" s="5"/>
      <c r="N38" s="27"/>
      <c r="O38" s="27">
        <v>10.45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11.41</v>
      </c>
      <c r="L39" s="30">
        <f t="shared" si="1"/>
        <v>-0.95</v>
      </c>
      <c r="M39" s="5"/>
      <c r="N39" s="27">
        <v>12.36</v>
      </c>
      <c r="O39" s="2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14.4</v>
      </c>
      <c r="M40" s="5"/>
      <c r="N40" s="27"/>
      <c r="O40" s="27">
        <v>15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5.08</v>
      </c>
      <c r="L41" s="30">
        <f t="shared" si="1"/>
        <v>-0.25</v>
      </c>
      <c r="M41" s="5"/>
      <c r="N41" s="27">
        <v>5.33</v>
      </c>
      <c r="O41" s="27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5.9700000000000006</v>
      </c>
      <c r="L43" s="30">
        <f t="shared" si="1"/>
        <v>-0.93</v>
      </c>
      <c r="M43" s="5"/>
      <c r="N43" s="27">
        <v>6.9</v>
      </c>
      <c r="O43" s="27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5.82</v>
      </c>
      <c r="L44" s="30">
        <f t="shared" si="1"/>
        <v>-0.34</v>
      </c>
      <c r="M44" s="5"/>
      <c r="N44" s="27">
        <v>6.16</v>
      </c>
      <c r="O44" s="27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8.66</v>
      </c>
      <c r="M45" s="5"/>
      <c r="N45" s="27"/>
      <c r="O45" s="27">
        <v>9.33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4.66</v>
      </c>
      <c r="L46" s="30">
        <f t="shared" si="1"/>
        <v>-1</v>
      </c>
      <c r="M46" s="5"/>
      <c r="N46" s="27">
        <v>5.66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6.84</v>
      </c>
      <c r="M47" s="5"/>
      <c r="N47" s="27"/>
      <c r="O47" s="27">
        <v>7.08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8.27</v>
      </c>
      <c r="L48" s="30">
        <f t="shared" si="1"/>
        <v>-0.5</v>
      </c>
      <c r="M48" s="5"/>
      <c r="N48" s="27">
        <v>8.77</v>
      </c>
      <c r="O48" s="27"/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 t="e">
        <f>N49-I49</f>
        <v>#VALUE!</v>
      </c>
      <c r="L49" s="30">
        <f>O49-I49</f>
        <v>-0.85</v>
      </c>
      <c r="M49" s="5"/>
      <c r="N49" s="27" t="s">
        <v>218</v>
      </c>
      <c r="O49" s="27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27" t="s">
        <v>238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10.870000000000001</v>
      </c>
      <c r="M51" s="5"/>
      <c r="N51" s="27"/>
      <c r="O51" s="27">
        <v>11.82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8.15</v>
      </c>
      <c r="M52" s="5"/>
      <c r="N52" s="27"/>
      <c r="O52" s="27">
        <v>8.9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6.87</v>
      </c>
      <c r="M53" s="5"/>
      <c r="N53" s="169"/>
      <c r="O53" s="27">
        <v>7.57</v>
      </c>
    </row>
  </sheetData>
  <mergeCells count="7">
    <mergeCell ref="N25:O25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O54"/>
  <sheetViews>
    <sheetView zoomScale="80" zoomScaleNormal="80" workbookViewId="0">
      <selection activeCell="B21" sqref="B21:N21"/>
    </sheetView>
  </sheetViews>
  <sheetFormatPr baseColWidth="10" defaultColWidth="9.1796875" defaultRowHeight="12.5" x14ac:dyDescent="0.25"/>
  <cols>
    <col min="1" max="1" width="11.453125" customWidth="1"/>
    <col min="2" max="2" width="37.7265625" bestFit="1" customWidth="1"/>
    <col min="3" max="3" width="12.1796875" bestFit="1" customWidth="1"/>
    <col min="4" max="4" width="4.453125" bestFit="1" customWidth="1"/>
    <col min="5" max="5" width="7" bestFit="1" customWidth="1"/>
    <col min="6" max="6" width="7.81640625" bestFit="1" customWidth="1"/>
    <col min="7" max="7" width="11" bestFit="1" customWidth="1"/>
    <col min="8" max="8" width="10.453125" bestFit="1" customWidth="1"/>
    <col min="9" max="9" width="9.54296875" bestFit="1" customWidth="1"/>
    <col min="10" max="10" width="10.7265625" bestFit="1" customWidth="1"/>
    <col min="11" max="11" width="11.453125" customWidth="1"/>
    <col min="12" max="12" width="8.26953125" bestFit="1" customWidth="1"/>
    <col min="13" max="15" width="18.54296875" customWidth="1"/>
    <col min="16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237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27" t="s">
        <v>204</v>
      </c>
      <c r="O5" s="27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7.57</v>
      </c>
      <c r="L6" s="30">
        <f t="shared" ref="L6:L48" si="1">O6-I6</f>
        <v>-0.33</v>
      </c>
      <c r="M6" s="5"/>
      <c r="N6" s="27">
        <v>7.9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27" t="s">
        <v>228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5.49</v>
      </c>
      <c r="L8" s="30">
        <f t="shared" si="1"/>
        <v>-0.6</v>
      </c>
      <c r="M8" s="5"/>
      <c r="N8" s="27">
        <v>6.09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9.9</v>
      </c>
      <c r="L9" s="30">
        <f t="shared" si="1"/>
        <v>-0.84</v>
      </c>
      <c r="M9" s="5"/>
      <c r="N9" s="27">
        <v>10.74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7.03</v>
      </c>
      <c r="L10" s="30">
        <f t="shared" si="1"/>
        <v>-0.5</v>
      </c>
      <c r="M10" s="5"/>
      <c r="N10" s="27">
        <v>7.53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10.15</v>
      </c>
      <c r="M11" s="5"/>
      <c r="N11" s="27"/>
      <c r="O11" s="27">
        <v>10.65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 t="e">
        <f t="shared" ref="K13:K48" si="2">N13-I13</f>
        <v>#VALUE!</v>
      </c>
      <c r="L13" s="30">
        <f t="shared" si="1"/>
        <v>-0.73</v>
      </c>
      <c r="M13" s="5"/>
      <c r="N13" s="27" t="s">
        <v>76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7.4300000000000006</v>
      </c>
      <c r="L14" s="30">
        <f t="shared" si="1"/>
        <v>-0.8</v>
      </c>
      <c r="M14" s="5"/>
      <c r="N14" s="27">
        <v>8.23</v>
      </c>
      <c r="O14" s="2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 t="e">
        <f t="shared" si="2"/>
        <v>#VALUE!</v>
      </c>
      <c r="L15" s="30">
        <f t="shared" si="1"/>
        <v>-0.38</v>
      </c>
      <c r="M15" s="5"/>
      <c r="N15" s="27" t="s">
        <v>218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2.5700000000000003</v>
      </c>
      <c r="L17" s="30">
        <f t="shared" si="1"/>
        <v>-1.18</v>
      </c>
      <c r="M17" s="5"/>
      <c r="N17" s="27">
        <v>3.75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6.97</v>
      </c>
      <c r="L18" s="30">
        <f t="shared" si="1"/>
        <v>-0.8</v>
      </c>
      <c r="M18" s="5"/>
      <c r="N18" s="27">
        <v>7.77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5.73</v>
      </c>
      <c r="L19" s="30">
        <f t="shared" si="1"/>
        <v>-1</v>
      </c>
      <c r="M19" s="5"/>
      <c r="N19" s="27">
        <v>6.73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2.5700000000000003</v>
      </c>
      <c r="L20" s="30">
        <f t="shared" si="1"/>
        <v>-0.78</v>
      </c>
      <c r="M20" s="5"/>
      <c r="N20" s="27">
        <v>3.35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12.299999999999999</v>
      </c>
      <c r="L21" s="30">
        <f t="shared" si="1"/>
        <v>-0.8</v>
      </c>
      <c r="M21" s="5"/>
      <c r="N21" s="27">
        <v>13.1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 t="e">
        <f t="shared" si="2"/>
        <v>#VALUE!</v>
      </c>
      <c r="L22" s="30">
        <f t="shared" si="1"/>
        <v>-0.8</v>
      </c>
      <c r="M22" s="5"/>
      <c r="N22" s="27" t="s">
        <v>76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e">
        <f t="shared" si="2"/>
        <v>#VALUE!</v>
      </c>
      <c r="L23" s="30">
        <f t="shared" si="1"/>
        <v>-0.9</v>
      </c>
      <c r="M23" s="5"/>
      <c r="N23" s="27" t="s">
        <v>76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6.6300000000000008</v>
      </c>
      <c r="L24" s="30">
        <f t="shared" si="1"/>
        <v>-1.1499999999999999</v>
      </c>
      <c r="M24" s="5"/>
      <c r="N24" s="27">
        <v>7.78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 t="e">
        <f t="shared" si="2"/>
        <v>#VALUE!</v>
      </c>
      <c r="L25" s="30">
        <f t="shared" si="1"/>
        <v>0</v>
      </c>
      <c r="M25" s="3"/>
      <c r="N25" s="253" t="s">
        <v>228</v>
      </c>
      <c r="O25" s="261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12.69</v>
      </c>
      <c r="N26" s="27"/>
      <c r="O26" s="27">
        <v>13.12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15.220000000000002</v>
      </c>
      <c r="M27" s="3"/>
      <c r="N27" s="27"/>
      <c r="O27" s="27">
        <v>16.350000000000001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5.31</v>
      </c>
      <c r="L28" s="30">
        <f t="shared" si="1"/>
        <v>-0.28000000000000003</v>
      </c>
      <c r="N28" s="156">
        <v>5.59</v>
      </c>
      <c r="O28" s="156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11.08</v>
      </c>
      <c r="M29" s="3"/>
      <c r="N29" s="27"/>
      <c r="O29" s="27">
        <v>11.63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16.059999999999999</v>
      </c>
      <c r="N30" s="27"/>
      <c r="O30" s="27">
        <v>16.66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18.059999999999999</v>
      </c>
      <c r="M31" s="3"/>
      <c r="N31" s="27"/>
      <c r="O31" s="27">
        <v>18.91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7.62</v>
      </c>
      <c r="L32" s="30">
        <f>O32-I32</f>
        <v>-0.45</v>
      </c>
      <c r="N32" s="27">
        <v>8.07</v>
      </c>
      <c r="O32" s="156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12.520000000000001</v>
      </c>
      <c r="M33" s="3"/>
      <c r="N33" s="27"/>
      <c r="O33" s="27">
        <v>12.97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22.66</v>
      </c>
      <c r="M34" s="3"/>
      <c r="N34" s="27"/>
      <c r="O34" s="27">
        <v>22.86</v>
      </c>
    </row>
    <row r="35" spans="1:15" ht="13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5.49</v>
      </c>
      <c r="L35" s="30">
        <f t="shared" si="1"/>
        <v>-0.68</v>
      </c>
      <c r="N35" s="27">
        <v>6.17</v>
      </c>
      <c r="O35" s="27"/>
    </row>
    <row r="36" spans="1:15" ht="14.5" thickBot="1" x14ac:dyDescent="0.35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7.04</v>
      </c>
      <c r="L36" s="30">
        <f>O36-I36</f>
        <v>-0.38</v>
      </c>
      <c r="M36" s="5"/>
      <c r="N36" s="27">
        <v>7.42</v>
      </c>
      <c r="O36" s="156"/>
    </row>
    <row r="37" spans="1:15" ht="14.5" thickBot="1" x14ac:dyDescent="0.35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7.01</v>
      </c>
      <c r="L37" s="30">
        <f>O37-I37</f>
        <v>-0.52</v>
      </c>
      <c r="M37" s="5"/>
      <c r="N37" s="27">
        <v>7.53</v>
      </c>
      <c r="O37" s="156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26.9</v>
      </c>
      <c r="M38" s="5"/>
      <c r="N38" s="27"/>
      <c r="O38" s="27">
        <v>27.65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12.780000000000001</v>
      </c>
      <c r="L39" s="30">
        <f t="shared" si="1"/>
        <v>-0.95</v>
      </c>
      <c r="M39" s="5"/>
      <c r="N39" s="27">
        <v>13.73</v>
      </c>
      <c r="O39" s="2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23.029999999999998</v>
      </c>
      <c r="M40" s="5"/>
      <c r="N40" s="27"/>
      <c r="O40" s="27">
        <v>23.63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7.63</v>
      </c>
      <c r="M41" s="5"/>
      <c r="N41" s="27"/>
      <c r="O41" s="27">
        <v>7.88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6.21</v>
      </c>
      <c r="M43" s="5"/>
      <c r="N43" s="27"/>
      <c r="O43" s="27">
        <v>7.14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12.03</v>
      </c>
      <c r="M44" s="5"/>
      <c r="N44" s="27"/>
      <c r="O44" s="27">
        <v>12.37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6.72</v>
      </c>
      <c r="L45" s="30">
        <f t="shared" si="1"/>
        <v>-0.67</v>
      </c>
      <c r="M45" s="5"/>
      <c r="N45" s="27">
        <v>7.39</v>
      </c>
      <c r="O45" s="27"/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4.97</v>
      </c>
      <c r="L46" s="30">
        <f t="shared" si="1"/>
        <v>-1</v>
      </c>
      <c r="M46" s="5"/>
      <c r="N46" s="27">
        <v>5.97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6.99</v>
      </c>
      <c r="M47" s="5"/>
      <c r="N47" s="27"/>
      <c r="O47" s="27">
        <v>7.23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18.28</v>
      </c>
      <c r="M48" s="5"/>
      <c r="N48" s="27"/>
      <c r="O48" s="27">
        <v>18.78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18.34</v>
      </c>
      <c r="M49" s="5"/>
      <c r="N49" s="27"/>
      <c r="O49" s="27">
        <v>19.190000000000001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-0.60000000000000009</v>
      </c>
      <c r="L50" s="30">
        <f>O50-I50</f>
        <v>-0.60000000000000009</v>
      </c>
      <c r="M50" s="5"/>
      <c r="N50" s="27"/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12.850000000000001</v>
      </c>
      <c r="M51" s="5"/>
      <c r="N51" s="27"/>
      <c r="O51" s="27">
        <v>13.8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5.69</v>
      </c>
      <c r="L52" s="30">
        <f>O52-I52</f>
        <v>-0.75</v>
      </c>
      <c r="M52" s="5"/>
      <c r="N52" s="27">
        <v>6.44</v>
      </c>
      <c r="O52" s="27"/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4.93</v>
      </c>
      <c r="L53" s="30">
        <f>O53-I53</f>
        <v>-0.7</v>
      </c>
      <c r="M53" s="5"/>
      <c r="N53" s="169">
        <v>5.63</v>
      </c>
      <c r="O53" s="27"/>
    </row>
    <row r="54" spans="1:15" x14ac:dyDescent="0.25">
      <c r="B54" s="186" t="s">
        <v>239</v>
      </c>
      <c r="K54">
        <v>1.57</v>
      </c>
    </row>
  </sheetData>
  <mergeCells count="7">
    <mergeCell ref="N25:O25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O53"/>
  <sheetViews>
    <sheetView workbookViewId="0">
      <selection activeCell="O53" sqref="A1:O53"/>
    </sheetView>
  </sheetViews>
  <sheetFormatPr baseColWidth="10" defaultColWidth="9.1796875" defaultRowHeight="12.5" x14ac:dyDescent="0.25"/>
  <cols>
    <col min="1" max="1" width="11.453125" customWidth="1"/>
    <col min="2" max="2" width="37.7265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237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>
        <f t="shared" ref="K5:K11" si="0">N5-I5</f>
        <v>2.8099999999999996</v>
      </c>
      <c r="L5" s="30">
        <f>O5-I5</f>
        <v>-0.45</v>
      </c>
      <c r="M5" s="5"/>
      <c r="N5" s="27">
        <v>3.26</v>
      </c>
      <c r="O5" s="27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3.55</v>
      </c>
      <c r="L6" s="30">
        <f t="shared" ref="L6:L48" si="1">O6-I6</f>
        <v>-0.33</v>
      </c>
      <c r="M6" s="5"/>
      <c r="N6" s="27">
        <v>3.88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27" t="s">
        <v>228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3.9599999999999995</v>
      </c>
      <c r="L8" s="30">
        <f t="shared" si="1"/>
        <v>-0.6</v>
      </c>
      <c r="M8" s="5"/>
      <c r="N8" s="27">
        <v>4.5599999999999996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9.0299999999999994</v>
      </c>
      <c r="L9" s="30">
        <f t="shared" si="1"/>
        <v>-0.84</v>
      </c>
      <c r="M9" s="5"/>
      <c r="N9" s="27">
        <v>9.8699999999999992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3.6399999999999997</v>
      </c>
      <c r="L10" s="30">
        <f t="shared" si="1"/>
        <v>-0.5</v>
      </c>
      <c r="M10" s="5"/>
      <c r="N10" s="27">
        <v>4.1399999999999997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5.62</v>
      </c>
      <c r="M11" s="5"/>
      <c r="N11" s="27"/>
      <c r="O11" s="27">
        <v>6.12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3.05</v>
      </c>
      <c r="L13" s="30">
        <f t="shared" si="1"/>
        <v>-0.73</v>
      </c>
      <c r="M13" s="5"/>
      <c r="N13" s="27">
        <v>3.78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-0.8</v>
      </c>
      <c r="L14" s="30">
        <f t="shared" si="1"/>
        <v>7.63</v>
      </c>
      <c r="M14" s="5"/>
      <c r="N14" s="27"/>
      <c r="O14" s="27">
        <v>8.43</v>
      </c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4.97</v>
      </c>
      <c r="L15" s="30">
        <f t="shared" si="1"/>
        <v>-0.38</v>
      </c>
      <c r="M15" s="5"/>
      <c r="N15" s="27">
        <v>5.35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0.90999999999999992</v>
      </c>
      <c r="L17" s="30">
        <f t="shared" si="1"/>
        <v>-1.18</v>
      </c>
      <c r="M17" s="5"/>
      <c r="N17" s="27">
        <v>2.09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4.76</v>
      </c>
      <c r="L18" s="30">
        <f t="shared" si="1"/>
        <v>-0.8</v>
      </c>
      <c r="M18" s="5"/>
      <c r="N18" s="27">
        <v>5.56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-1</v>
      </c>
      <c r="L19" s="30">
        <f t="shared" si="1"/>
        <v>2.75</v>
      </c>
      <c r="M19" s="5"/>
      <c r="N19" s="27"/>
      <c r="O19" s="27">
        <v>3.75</v>
      </c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1.3699999999999999</v>
      </c>
      <c r="L20" s="30">
        <f t="shared" si="1"/>
        <v>-0.78</v>
      </c>
      <c r="M20" s="5"/>
      <c r="N20" s="27">
        <v>2.15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4.9000000000000004</v>
      </c>
      <c r="L21" s="30">
        <f t="shared" si="1"/>
        <v>-0.8</v>
      </c>
      <c r="M21" s="5"/>
      <c r="N21" s="27">
        <v>5.7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2.95</v>
      </c>
      <c r="L22" s="30">
        <f t="shared" si="1"/>
        <v>-0.8</v>
      </c>
      <c r="M22" s="5"/>
      <c r="N22" s="27">
        <v>3.75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5.5299999999999994</v>
      </c>
      <c r="L23" s="30">
        <f t="shared" si="1"/>
        <v>-0.9</v>
      </c>
      <c r="M23" s="5"/>
      <c r="N23" s="27">
        <v>6.43</v>
      </c>
      <c r="O23" s="2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5.1300000000000008</v>
      </c>
      <c r="L24" s="30">
        <f t="shared" si="1"/>
        <v>-1.1499999999999999</v>
      </c>
      <c r="M24" s="5"/>
      <c r="N24" s="27">
        <v>6.28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 t="e">
        <f t="shared" si="2"/>
        <v>#VALUE!</v>
      </c>
      <c r="L25" s="30">
        <f t="shared" si="1"/>
        <v>0</v>
      </c>
      <c r="M25" s="3"/>
      <c r="N25" s="253" t="s">
        <v>228</v>
      </c>
      <c r="O25" s="261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9.5400000000000009</v>
      </c>
      <c r="L26" s="30">
        <f t="shared" si="1"/>
        <v>-0.43</v>
      </c>
      <c r="N26" s="27">
        <v>9.9700000000000006</v>
      </c>
      <c r="O26" s="27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14.190000000000001</v>
      </c>
      <c r="M27" s="3"/>
      <c r="N27" s="27"/>
      <c r="O27" s="27">
        <v>15.32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3.8899999999999997</v>
      </c>
      <c r="L28" s="30">
        <f t="shared" si="1"/>
        <v>-0.28000000000000003</v>
      </c>
      <c r="N28" s="156">
        <v>4.17</v>
      </c>
      <c r="O28" s="156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5.92</v>
      </c>
      <c r="L29" s="30">
        <f>O29-I29</f>
        <v>-0.55000000000000004</v>
      </c>
      <c r="M29" s="3"/>
      <c r="N29" s="27">
        <v>6.47</v>
      </c>
      <c r="O29" s="27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9.8600000000000012</v>
      </c>
      <c r="N30" s="27"/>
      <c r="O30" s="27">
        <v>10.46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11.530000000000001</v>
      </c>
      <c r="M31" s="3"/>
      <c r="N31" s="27"/>
      <c r="O31" s="27">
        <v>12.38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6.43</v>
      </c>
      <c r="L32" s="30">
        <f>O32-I32</f>
        <v>-0.45</v>
      </c>
      <c r="N32" s="27">
        <v>6.88</v>
      </c>
      <c r="O32" s="156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9.0300000000000011</v>
      </c>
      <c r="M33" s="3"/>
      <c r="N33" s="27"/>
      <c r="O33" s="27">
        <v>9.48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7.95</v>
      </c>
      <c r="L34" s="30">
        <f t="shared" si="1"/>
        <v>-0.2</v>
      </c>
      <c r="M34" s="3"/>
      <c r="N34" s="27">
        <v>8.15</v>
      </c>
      <c r="O34" s="27"/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5.07</v>
      </c>
      <c r="L35" s="30">
        <f t="shared" si="1"/>
        <v>-0.68</v>
      </c>
      <c r="N35" s="27">
        <v>5.75</v>
      </c>
      <c r="O35" s="156"/>
    </row>
    <row r="36" spans="1:15" ht="14.5" thickBot="1" x14ac:dyDescent="0.35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5.2700000000000005</v>
      </c>
      <c r="L36" s="30">
        <f>O36-I36</f>
        <v>-0.38</v>
      </c>
      <c r="M36" s="5"/>
      <c r="N36" s="27">
        <v>5.65</v>
      </c>
      <c r="O36" s="156"/>
    </row>
    <row r="37" spans="1:15" ht="14.5" thickBot="1" x14ac:dyDescent="0.35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4.43</v>
      </c>
      <c r="L37" s="30">
        <f>O37-I37</f>
        <v>-0.52</v>
      </c>
      <c r="M37" s="5"/>
      <c r="N37" s="27">
        <v>4.95</v>
      </c>
      <c r="O37" s="156"/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5.52</v>
      </c>
      <c r="L38" s="30">
        <f t="shared" si="1"/>
        <v>-0.75</v>
      </c>
      <c r="M38" s="5"/>
      <c r="N38" s="27">
        <v>6.27</v>
      </c>
      <c r="O38" s="27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11.64</v>
      </c>
      <c r="M39" s="5"/>
      <c r="N39" s="27"/>
      <c r="O39" s="27">
        <v>12.59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6.4</v>
      </c>
      <c r="L40" s="30">
        <f t="shared" si="1"/>
        <v>-0.6</v>
      </c>
      <c r="M40" s="5"/>
      <c r="N40" s="27">
        <v>7</v>
      </c>
      <c r="O40" s="27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2.97</v>
      </c>
      <c r="L41" s="30">
        <f t="shared" si="1"/>
        <v>-0.25</v>
      </c>
      <c r="M41" s="5"/>
      <c r="N41" s="27">
        <v>3.22</v>
      </c>
      <c r="O41" s="27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4.5" thickBot="1" x14ac:dyDescent="0.35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8.14</v>
      </c>
      <c r="M43" s="5"/>
      <c r="N43" s="156"/>
      <c r="O43" s="27">
        <v>9.07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9.18</v>
      </c>
      <c r="M44" s="5"/>
      <c r="N44" s="27"/>
      <c r="O44" s="27">
        <v>9.52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4.82</v>
      </c>
      <c r="L45" s="30">
        <f t="shared" si="1"/>
        <v>-0.67</v>
      </c>
      <c r="M45" s="5"/>
      <c r="N45" s="27">
        <v>5.49</v>
      </c>
      <c r="O45" s="27"/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4.2</v>
      </c>
      <c r="L46" s="30">
        <f t="shared" si="1"/>
        <v>-1</v>
      </c>
      <c r="M46" s="5"/>
      <c r="N46" s="27">
        <v>5.2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4.66</v>
      </c>
      <c r="M47" s="5"/>
      <c r="N47" s="27"/>
      <c r="O47" s="27">
        <v>4.9000000000000004</v>
      </c>
    </row>
    <row r="48" spans="1:15" ht="14.5" thickBot="1" x14ac:dyDescent="0.35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6.4</v>
      </c>
      <c r="L48" s="30">
        <f t="shared" si="1"/>
        <v>-0.5</v>
      </c>
      <c r="M48" s="5"/>
      <c r="N48" s="27">
        <v>6.9</v>
      </c>
      <c r="O48" s="156"/>
    </row>
    <row r="49" spans="1:15" ht="14.5" thickBot="1" x14ac:dyDescent="0.35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14.700000000000001</v>
      </c>
      <c r="M49" s="5"/>
      <c r="N49" s="156"/>
      <c r="O49" s="27">
        <v>15.55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3.23</v>
      </c>
      <c r="L50" s="30">
        <f>O50-I50</f>
        <v>-0.60000000000000009</v>
      </c>
      <c r="M50" s="5"/>
      <c r="N50" s="27">
        <v>3.83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7.2700000000000005</v>
      </c>
      <c r="M51" s="5"/>
      <c r="N51" s="27"/>
      <c r="O51" s="27">
        <v>8.2200000000000006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3.84</v>
      </c>
      <c r="L52" s="30">
        <f>O52-I52</f>
        <v>-0.75</v>
      </c>
      <c r="M52" s="5"/>
      <c r="N52" s="27">
        <v>4.59</v>
      </c>
      <c r="O52" s="27"/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3.3899999999999997</v>
      </c>
      <c r="L53" s="30">
        <f>O53-I53</f>
        <v>-0.7</v>
      </c>
      <c r="M53" s="5"/>
      <c r="N53" s="169">
        <v>4.09</v>
      </c>
      <c r="O53" s="27"/>
    </row>
  </sheetData>
  <mergeCells count="7">
    <mergeCell ref="N25:O25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O53"/>
  <sheetViews>
    <sheetView topLeftCell="A27" workbookViewId="0">
      <selection sqref="A1:O53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237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87" t="s">
        <v>241</v>
      </c>
      <c r="O5" s="27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3.41</v>
      </c>
      <c r="L6" s="30">
        <f t="shared" ref="L6:L48" si="1">O6-I6</f>
        <v>-0.33</v>
      </c>
      <c r="M6" s="5"/>
      <c r="N6" s="187">
        <v>3.74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27" t="s">
        <v>228</v>
      </c>
      <c r="O7" s="27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-0.6</v>
      </c>
      <c r="L8" s="30">
        <f t="shared" si="1"/>
        <v>-0.6</v>
      </c>
      <c r="M8" s="5"/>
      <c r="N8" s="27"/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8.07</v>
      </c>
      <c r="L9" s="30">
        <f t="shared" si="1"/>
        <v>-0.84</v>
      </c>
      <c r="M9" s="5"/>
      <c r="N9" s="187">
        <v>8.91</v>
      </c>
      <c r="O9" s="18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2.75</v>
      </c>
      <c r="L10" s="30">
        <f t="shared" si="1"/>
        <v>-0.5</v>
      </c>
      <c r="M10" s="5"/>
      <c r="N10" s="187">
        <v>3.25</v>
      </c>
      <c r="O10" s="18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4.49</v>
      </c>
      <c r="M11" s="5"/>
      <c r="N11" s="187"/>
      <c r="O11" s="187">
        <v>4.99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47" t="s">
        <v>64</v>
      </c>
      <c r="O12" s="248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2.97</v>
      </c>
      <c r="L13" s="30">
        <f t="shared" si="1"/>
        <v>-0.73</v>
      </c>
      <c r="M13" s="5"/>
      <c r="N13" s="187">
        <v>3.7</v>
      </c>
      <c r="O13" s="18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4.51</v>
      </c>
      <c r="L14" s="30">
        <f t="shared" si="1"/>
        <v>-0.8</v>
      </c>
      <c r="M14" s="5"/>
      <c r="N14" s="187">
        <v>5.31</v>
      </c>
      <c r="O14" s="18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3.41</v>
      </c>
      <c r="L15" s="30">
        <f t="shared" si="1"/>
        <v>-0.38</v>
      </c>
      <c r="M15" s="5"/>
      <c r="N15" s="187">
        <v>3.79</v>
      </c>
      <c r="O15" s="18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47" t="s">
        <v>160</v>
      </c>
      <c r="O16" s="248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0.92999999999999994</v>
      </c>
      <c r="L17" s="30">
        <f t="shared" si="1"/>
        <v>-1.18</v>
      </c>
      <c r="M17" s="5"/>
      <c r="N17" s="187">
        <v>2.11</v>
      </c>
      <c r="O17" s="18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4.51</v>
      </c>
      <c r="L18" s="30">
        <f t="shared" si="1"/>
        <v>-0.8</v>
      </c>
      <c r="M18" s="5"/>
      <c r="N18" s="187">
        <v>5.31</v>
      </c>
      <c r="O18" s="18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3.4400000000000004</v>
      </c>
      <c r="L19" s="30">
        <f t="shared" si="1"/>
        <v>-1</v>
      </c>
      <c r="M19" s="5"/>
      <c r="N19" s="187">
        <v>4.4400000000000004</v>
      </c>
      <c r="O19" s="18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1.7699999999999998</v>
      </c>
      <c r="L20" s="30">
        <f t="shared" si="1"/>
        <v>-0.78</v>
      </c>
      <c r="M20" s="5"/>
      <c r="N20" s="187">
        <v>2.5499999999999998</v>
      </c>
      <c r="O20" s="18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4.49</v>
      </c>
      <c r="L21" s="30">
        <f t="shared" si="1"/>
        <v>-0.8</v>
      </c>
      <c r="M21" s="5"/>
      <c r="N21" s="187">
        <v>5.29</v>
      </c>
      <c r="O21" s="18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2.29</v>
      </c>
      <c r="L22" s="30">
        <f t="shared" si="1"/>
        <v>-0.8</v>
      </c>
      <c r="M22" s="5"/>
      <c r="N22" s="187">
        <v>3.09</v>
      </c>
      <c r="O22" s="18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4.0299999999999994</v>
      </c>
      <c r="L23" s="30">
        <f t="shared" si="1"/>
        <v>-0.9</v>
      </c>
      <c r="M23" s="5"/>
      <c r="N23" s="187">
        <v>4.93</v>
      </c>
      <c r="O23" s="187"/>
    </row>
    <row r="24" spans="1:15" ht="13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3.39</v>
      </c>
      <c r="L24" s="30">
        <f t="shared" si="1"/>
        <v>-1.1499999999999999</v>
      </c>
      <c r="M24" s="5"/>
      <c r="N24" s="187">
        <v>4.54</v>
      </c>
      <c r="O24" s="18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31" t="e">
        <f t="shared" si="2"/>
        <v>#VALUE!</v>
      </c>
      <c r="L25" s="30">
        <f t="shared" si="1"/>
        <v>0</v>
      </c>
      <c r="M25" s="3"/>
      <c r="N25" s="253" t="s">
        <v>228</v>
      </c>
      <c r="O25" s="261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7.9399999999999995</v>
      </c>
      <c r="L26" s="30">
        <f t="shared" si="1"/>
        <v>-0.43</v>
      </c>
      <c r="N26" s="187">
        <v>8.3699999999999992</v>
      </c>
      <c r="O26" s="187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9.14</v>
      </c>
      <c r="M27" s="3"/>
      <c r="N27" s="187"/>
      <c r="O27" s="187">
        <v>10.27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-0.28000000000000003</v>
      </c>
      <c r="L28" s="30">
        <f t="shared" si="1"/>
        <v>-0.28000000000000003</v>
      </c>
      <c r="N28" s="188"/>
      <c r="O28" s="188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-0.55000000000000004</v>
      </c>
      <c r="M29" s="3"/>
      <c r="N29" s="187"/>
      <c r="O29" s="187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-0.6</v>
      </c>
      <c r="N30" s="187"/>
      <c r="O30" s="187"/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-0.85</v>
      </c>
      <c r="M31" s="3"/>
      <c r="N31" s="187"/>
      <c r="O31" s="187"/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5.33</v>
      </c>
      <c r="L32" s="30">
        <f>O32-I32</f>
        <v>-0.45</v>
      </c>
      <c r="N32" s="187">
        <v>5.78</v>
      </c>
      <c r="O32" s="188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7.62</v>
      </c>
      <c r="M33" s="3"/>
      <c r="N33" s="187"/>
      <c r="O33" s="187">
        <v>8.07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-0.2</v>
      </c>
      <c r="M34" s="3"/>
      <c r="N34" s="187"/>
      <c r="O34" s="187"/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2.8299999999999996</v>
      </c>
      <c r="L35" s="30">
        <f t="shared" si="1"/>
        <v>-0.68</v>
      </c>
      <c r="N35" s="187">
        <v>3.51</v>
      </c>
      <c r="O35" s="188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4.2</v>
      </c>
      <c r="L36" s="30">
        <f>O36-I36</f>
        <v>-0.38</v>
      </c>
      <c r="M36" s="5"/>
      <c r="N36" s="187">
        <v>4.58</v>
      </c>
    </row>
    <row r="37" spans="1:15" ht="14.5" thickBot="1" x14ac:dyDescent="0.35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-0.52</v>
      </c>
      <c r="L37" s="30">
        <f>O37-I37</f>
        <v>4.99</v>
      </c>
      <c r="M37" s="5"/>
      <c r="N37" s="187"/>
      <c r="O37" s="188">
        <v>5.51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4.45</v>
      </c>
      <c r="L38" s="30">
        <f t="shared" si="1"/>
        <v>-0.75</v>
      </c>
      <c r="M38" s="5"/>
      <c r="N38" s="187">
        <v>5.2</v>
      </c>
      <c r="O38" s="187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9.6100000000000012</v>
      </c>
      <c r="L39" s="30">
        <f t="shared" si="1"/>
        <v>-0.95</v>
      </c>
      <c r="M39" s="5"/>
      <c r="N39" s="187">
        <v>10.56</v>
      </c>
      <c r="O39" s="18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7.5600000000000005</v>
      </c>
      <c r="M40" s="5"/>
      <c r="N40" s="187"/>
      <c r="O40" s="187">
        <v>8.16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1.53</v>
      </c>
      <c r="L41" s="30">
        <f t="shared" si="1"/>
        <v>-0.25</v>
      </c>
      <c r="M41" s="5"/>
      <c r="N41" s="187">
        <v>1.78</v>
      </c>
      <c r="O41" s="187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43" t="s">
        <v>130</v>
      </c>
      <c r="O42" s="43"/>
    </row>
    <row r="43" spans="1:15" ht="14.5" thickBot="1" x14ac:dyDescent="0.35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3.7499999999999996</v>
      </c>
      <c r="M43" s="5"/>
      <c r="N43" s="188"/>
      <c r="O43" s="187">
        <v>4.68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-0.34</v>
      </c>
      <c r="M44" s="5"/>
      <c r="N44" s="187"/>
      <c r="O44" s="187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3.83</v>
      </c>
      <c r="L45" s="30">
        <f t="shared" si="1"/>
        <v>-0.67</v>
      </c>
      <c r="M45" s="5"/>
      <c r="N45" s="187">
        <v>4.5</v>
      </c>
      <c r="O45" s="187"/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3.33</v>
      </c>
      <c r="L46" s="30">
        <f t="shared" si="1"/>
        <v>-1</v>
      </c>
      <c r="M46" s="5"/>
      <c r="N46" s="187">
        <v>4.33</v>
      </c>
      <c r="O46" s="18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4.18</v>
      </c>
      <c r="L47" s="30">
        <f t="shared" si="1"/>
        <v>-0.24</v>
      </c>
      <c r="M47" s="5"/>
      <c r="N47" s="187">
        <v>4.42</v>
      </c>
      <c r="O47" s="187"/>
    </row>
    <row r="48" spans="1:15" ht="14.5" thickBot="1" x14ac:dyDescent="0.35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6.27</v>
      </c>
      <c r="L48" s="30">
        <f t="shared" si="1"/>
        <v>-0.5</v>
      </c>
      <c r="M48" s="5"/>
      <c r="N48" s="187">
        <v>6.77</v>
      </c>
      <c r="O48" s="188"/>
    </row>
    <row r="49" spans="1:15" ht="14.5" thickBot="1" x14ac:dyDescent="0.35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5.3100000000000005</v>
      </c>
      <c r="M49" s="5"/>
      <c r="N49" s="188"/>
      <c r="O49" s="187">
        <v>6.16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187" t="s">
        <v>204</v>
      </c>
      <c r="O50" s="18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6.79</v>
      </c>
      <c r="M51" s="5"/>
      <c r="N51" s="187"/>
      <c r="O51" s="187">
        <v>7.74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2.78</v>
      </c>
      <c r="L52" s="30">
        <f>O52-I52</f>
        <v>-0.75</v>
      </c>
      <c r="M52" s="5"/>
      <c r="N52" s="187">
        <v>3.53</v>
      </c>
      <c r="O52" s="187"/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6.14</v>
      </c>
      <c r="M53" s="5"/>
      <c r="N53" s="189"/>
      <c r="O53" s="187">
        <v>6.84</v>
      </c>
    </row>
  </sheetData>
  <mergeCells count="7">
    <mergeCell ref="N25:O25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O53"/>
  <sheetViews>
    <sheetView zoomScale="80" zoomScaleNormal="80" workbookViewId="0">
      <selection sqref="A1:O53"/>
    </sheetView>
  </sheetViews>
  <sheetFormatPr baseColWidth="10" defaultColWidth="9.1796875" defaultRowHeight="12.5" x14ac:dyDescent="0.25"/>
  <cols>
    <col min="1" max="1" width="11.453125" customWidth="1"/>
    <col min="2" max="2" width="37.7265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242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262" t="s">
        <v>243</v>
      </c>
      <c r="O5" s="266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2.6999999999999997</v>
      </c>
      <c r="L6" s="30">
        <f t="shared" ref="L6:L48" si="1">O6-I6</f>
        <v>-0.33</v>
      </c>
      <c r="M6" s="5"/>
      <c r="N6" s="27">
        <v>3.03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02" t="s">
        <v>228</v>
      </c>
      <c r="O7" s="102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2.33</v>
      </c>
      <c r="L8" s="30">
        <f t="shared" si="1"/>
        <v>-0.6</v>
      </c>
      <c r="M8" s="5"/>
      <c r="N8" s="27">
        <v>2.93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7.4600000000000009</v>
      </c>
      <c r="L9" s="30">
        <f t="shared" si="1"/>
        <v>-0.84</v>
      </c>
      <c r="M9" s="5"/>
      <c r="N9" s="27">
        <v>8.3000000000000007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3.17</v>
      </c>
      <c r="L10" s="30">
        <f t="shared" si="1"/>
        <v>-0.5</v>
      </c>
      <c r="M10" s="5"/>
      <c r="N10" s="27">
        <v>3.67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4.37</v>
      </c>
      <c r="M11" s="5"/>
      <c r="N11" s="27"/>
      <c r="O11" s="27">
        <v>4.87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64" t="s">
        <v>64</v>
      </c>
      <c r="O12" s="265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1.6600000000000001</v>
      </c>
      <c r="L13" s="30">
        <f t="shared" si="1"/>
        <v>-0.73</v>
      </c>
      <c r="M13" s="5"/>
      <c r="N13" s="27">
        <v>2.39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4.2700000000000005</v>
      </c>
      <c r="L14" s="30">
        <f t="shared" si="1"/>
        <v>-0.8</v>
      </c>
      <c r="M14" s="5"/>
      <c r="N14" s="27">
        <v>5.07</v>
      </c>
      <c r="O14" s="2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 t="e">
        <f t="shared" si="2"/>
        <v>#VALUE!</v>
      </c>
      <c r="L15" s="30">
        <f t="shared" si="1"/>
        <v>-0.38</v>
      </c>
      <c r="M15" s="5"/>
      <c r="N15" s="27" t="s">
        <v>244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64" t="s">
        <v>160</v>
      </c>
      <c r="O16" s="265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0.90000000000000013</v>
      </c>
      <c r="L17" s="30">
        <f t="shared" si="1"/>
        <v>-1.18</v>
      </c>
      <c r="M17" s="5"/>
      <c r="N17" s="27">
        <v>2.08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4.47</v>
      </c>
      <c r="L18" s="30">
        <f t="shared" si="1"/>
        <v>-0.8</v>
      </c>
      <c r="M18" s="5"/>
      <c r="N18" s="27">
        <v>5.27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2.5</v>
      </c>
      <c r="L19" s="30">
        <f t="shared" si="1"/>
        <v>-1</v>
      </c>
      <c r="M19" s="5"/>
      <c r="N19" s="27">
        <v>3.5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1.32</v>
      </c>
      <c r="L20" s="30">
        <f t="shared" si="1"/>
        <v>-0.78</v>
      </c>
      <c r="M20" s="5"/>
      <c r="N20" s="27">
        <v>2.1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4.3500000000000005</v>
      </c>
      <c r="L21" s="30">
        <f t="shared" si="1"/>
        <v>-0.8</v>
      </c>
      <c r="M21" s="5"/>
      <c r="N21" s="27">
        <v>5.15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1.93</v>
      </c>
      <c r="L22" s="30">
        <f t="shared" si="1"/>
        <v>-0.8</v>
      </c>
      <c r="M22" s="5"/>
      <c r="N22" s="27">
        <v>2.73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3.73</v>
      </c>
      <c r="L23" s="30">
        <f t="shared" si="1"/>
        <v>-0.9</v>
      </c>
      <c r="M23" s="5"/>
      <c r="N23" s="27">
        <v>4.63</v>
      </c>
      <c r="O23" s="27"/>
    </row>
    <row r="24" spans="1:15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2.7600000000000002</v>
      </c>
      <c r="L24" s="30">
        <f t="shared" si="1"/>
        <v>-1.1499999999999999</v>
      </c>
      <c r="M24" s="5"/>
      <c r="N24" s="27">
        <v>3.91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62" t="s">
        <v>228</v>
      </c>
      <c r="O25" s="263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4.84</v>
      </c>
      <c r="L26" s="30">
        <f t="shared" si="1"/>
        <v>-0.43</v>
      </c>
      <c r="N26" s="27">
        <v>5.27</v>
      </c>
      <c r="O26" s="27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5.89</v>
      </c>
      <c r="M27" s="3"/>
      <c r="N27" s="27"/>
      <c r="O27" s="27">
        <v>7.02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2.5499999999999998</v>
      </c>
      <c r="L28" s="30">
        <f t="shared" si="1"/>
        <v>-0.28000000000000003</v>
      </c>
      <c r="N28" s="156">
        <v>2.83</v>
      </c>
      <c r="O28" s="156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3.4800000000000004</v>
      </c>
      <c r="L29" s="30">
        <f>O29-I29</f>
        <v>-0.55000000000000004</v>
      </c>
      <c r="M29" s="3"/>
      <c r="N29" s="27">
        <v>4.03</v>
      </c>
      <c r="O29" s="27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3.8299999999999996</v>
      </c>
      <c r="L30" s="30">
        <f t="shared" si="1"/>
        <v>-0.6</v>
      </c>
      <c r="N30" s="27">
        <v>4.43</v>
      </c>
      <c r="O30" s="27"/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2.9899999999999998</v>
      </c>
      <c r="L31" s="30">
        <f t="shared" si="1"/>
        <v>-0.85</v>
      </c>
      <c r="M31" s="3"/>
      <c r="N31" s="27">
        <v>3.84</v>
      </c>
      <c r="O31" s="27"/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3.7</v>
      </c>
      <c r="L32" s="30">
        <f>O32-I32</f>
        <v>-0.45</v>
      </c>
      <c r="N32" s="27">
        <v>4.1500000000000004</v>
      </c>
      <c r="O32" s="156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3.8499999999999996</v>
      </c>
      <c r="L33" s="30">
        <f>O33-I33</f>
        <v>-0.45</v>
      </c>
      <c r="M33" s="3"/>
      <c r="N33" s="27">
        <v>4.3</v>
      </c>
      <c r="O33" s="27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2.5499999999999998</v>
      </c>
      <c r="L34" s="30">
        <f t="shared" si="1"/>
        <v>-0.2</v>
      </c>
      <c r="M34" s="3"/>
      <c r="N34" s="27">
        <v>2.75</v>
      </c>
      <c r="O34" s="27"/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3.69</v>
      </c>
      <c r="L35" s="30">
        <f t="shared" si="1"/>
        <v>-0.68</v>
      </c>
      <c r="N35" s="27">
        <v>4.37</v>
      </c>
      <c r="O35" s="156"/>
    </row>
    <row r="36" spans="1:15" ht="14.5" thickBot="1" x14ac:dyDescent="0.35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4.47</v>
      </c>
      <c r="L36" s="30">
        <f>O36-I36</f>
        <v>-0.38</v>
      </c>
      <c r="M36" s="5"/>
      <c r="N36" s="27">
        <v>4.8499999999999996</v>
      </c>
      <c r="O36" s="156"/>
    </row>
    <row r="37" spans="1:15" ht="14.5" thickBot="1" x14ac:dyDescent="0.35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-0.52</v>
      </c>
      <c r="L37" s="30">
        <f>O37-I37</f>
        <v>5.5399999999999991</v>
      </c>
      <c r="M37" s="5"/>
      <c r="N37" s="27"/>
      <c r="O37" s="156">
        <v>6.06</v>
      </c>
    </row>
    <row r="38" spans="1:15" ht="14.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3.5199999999999996</v>
      </c>
      <c r="L38" s="30">
        <f t="shared" si="1"/>
        <v>-0.75</v>
      </c>
      <c r="M38" s="5"/>
      <c r="N38" s="156">
        <v>4.2699999999999996</v>
      </c>
      <c r="O38" s="27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5.77</v>
      </c>
      <c r="L39" s="30">
        <f t="shared" si="1"/>
        <v>-0.95</v>
      </c>
      <c r="M39" s="5"/>
      <c r="N39" s="27">
        <v>6.72</v>
      </c>
      <c r="O39" s="27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4.4400000000000004</v>
      </c>
      <c r="L40" s="30">
        <f t="shared" si="1"/>
        <v>-0.6</v>
      </c>
      <c r="M40" s="5"/>
      <c r="N40" s="27">
        <v>5.04</v>
      </c>
      <c r="O40" s="27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1.33</v>
      </c>
      <c r="L41" s="30">
        <f t="shared" si="1"/>
        <v>-0.25</v>
      </c>
      <c r="M41" s="5"/>
      <c r="N41" s="27">
        <v>1.58</v>
      </c>
      <c r="O41" s="27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64" t="s">
        <v>130</v>
      </c>
      <c r="O42" s="265"/>
    </row>
    <row r="43" spans="1:15" ht="14.5" thickBot="1" x14ac:dyDescent="0.35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 t="e">
        <f t="shared" si="2"/>
        <v>#VALUE!</v>
      </c>
      <c r="L43" s="30">
        <f t="shared" si="1"/>
        <v>-0.93</v>
      </c>
      <c r="M43" s="5"/>
      <c r="N43" s="156" t="s">
        <v>245</v>
      </c>
      <c r="O43" s="27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3.21</v>
      </c>
      <c r="L44" s="30">
        <f t="shared" si="1"/>
        <v>-0.34</v>
      </c>
      <c r="M44" s="5"/>
      <c r="N44" s="27">
        <v>3.55</v>
      </c>
      <c r="O44" s="27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3.8100000000000005</v>
      </c>
      <c r="M45" s="5"/>
      <c r="N45" s="27"/>
      <c r="O45" s="27">
        <v>4.4800000000000004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3.37</v>
      </c>
      <c r="L46" s="30">
        <f t="shared" si="1"/>
        <v>-1</v>
      </c>
      <c r="M46" s="5"/>
      <c r="N46" s="27">
        <v>4.37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3.7199999999999998</v>
      </c>
      <c r="L47" s="30">
        <f t="shared" si="1"/>
        <v>-0.24</v>
      </c>
      <c r="M47" s="5"/>
      <c r="N47" s="27">
        <v>3.96</v>
      </c>
      <c r="O47" s="27"/>
    </row>
    <row r="48" spans="1:15" ht="14.5" thickBot="1" x14ac:dyDescent="0.35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4.7</v>
      </c>
      <c r="L48" s="30">
        <f t="shared" si="1"/>
        <v>-0.5</v>
      </c>
      <c r="M48" s="5"/>
      <c r="N48" s="27">
        <v>5.2</v>
      </c>
      <c r="O48" s="156"/>
    </row>
    <row r="49" spans="1:15" ht="14.5" thickBot="1" x14ac:dyDescent="0.35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10.280000000000001</v>
      </c>
      <c r="M49" s="5"/>
      <c r="N49" s="156"/>
      <c r="O49" s="27">
        <v>11.13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2.82</v>
      </c>
      <c r="L50" s="30">
        <f>O50-I50</f>
        <v>-0.60000000000000009</v>
      </c>
      <c r="M50" s="5"/>
      <c r="N50" s="27">
        <v>3.42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 t="e">
        <f>N51-I51</f>
        <v>#VALUE!</v>
      </c>
      <c r="L51" s="30">
        <f>O51-I51</f>
        <v>-0.95</v>
      </c>
      <c r="M51" s="5"/>
      <c r="N51" s="27" t="s">
        <v>245</v>
      </c>
      <c r="O51" s="27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3.24</v>
      </c>
      <c r="L52" s="30">
        <f>O52-I52</f>
        <v>-0.75</v>
      </c>
      <c r="M52" s="5"/>
      <c r="N52" s="27">
        <v>3.99</v>
      </c>
      <c r="O52" s="27"/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 t="e">
        <f>N53-I53</f>
        <v>#VALUE!</v>
      </c>
      <c r="L53" s="30">
        <f>O53-I53</f>
        <v>-0.7</v>
      </c>
      <c r="M53" s="5"/>
      <c r="N53" s="169" t="s">
        <v>245</v>
      </c>
      <c r="O53" s="27"/>
    </row>
  </sheetData>
  <mergeCells count="10">
    <mergeCell ref="N25:O25"/>
    <mergeCell ref="N42:O42"/>
    <mergeCell ref="N5:O5"/>
    <mergeCell ref="K25:L25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O53"/>
  <sheetViews>
    <sheetView topLeftCell="A4" workbookViewId="0">
      <selection activeCell="B18" sqref="B18:O18"/>
    </sheetView>
  </sheetViews>
  <sheetFormatPr baseColWidth="10" defaultColWidth="9.1796875" defaultRowHeight="12.5" x14ac:dyDescent="0.25"/>
  <cols>
    <col min="1" max="1" width="11.453125" customWidth="1"/>
    <col min="2" max="2" width="37.7265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113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262" t="s">
        <v>243</v>
      </c>
      <c r="O5" s="266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 t="e">
        <f t="shared" si="0"/>
        <v>#VALUE!</v>
      </c>
      <c r="L6" s="30">
        <f t="shared" ref="L6:L48" si="1">O6-I6</f>
        <v>-0.33</v>
      </c>
      <c r="M6" s="5"/>
      <c r="N6" s="267" t="s">
        <v>246</v>
      </c>
      <c r="O6" s="268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02" t="s">
        <v>228</v>
      </c>
      <c r="O7" s="102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5"/>
      <c r="N8" s="267" t="s">
        <v>247</v>
      </c>
      <c r="O8" s="268"/>
    </row>
    <row r="9" spans="1:15" ht="14.5" thickBot="1" x14ac:dyDescent="0.3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1.1600000000000001</v>
      </c>
      <c r="L9" s="30">
        <f t="shared" si="1"/>
        <v>-0.84</v>
      </c>
      <c r="M9" s="5"/>
      <c r="N9" s="190">
        <f>17-15</f>
        <v>2</v>
      </c>
      <c r="O9" s="190"/>
    </row>
    <row r="10" spans="1:15" ht="14.5" thickBot="1" x14ac:dyDescent="0.3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1.7100000000000009</v>
      </c>
      <c r="L10" s="30">
        <f t="shared" si="1"/>
        <v>-0.5</v>
      </c>
      <c r="M10" s="5"/>
      <c r="N10" s="190">
        <f>17.21-15</f>
        <v>2.2100000000000009</v>
      </c>
      <c r="O10" s="190"/>
    </row>
    <row r="11" spans="1:15" ht="14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3.3599999999999994</v>
      </c>
      <c r="M11" s="5"/>
      <c r="N11" s="190"/>
      <c r="O11" s="190">
        <f>18.86-15</f>
        <v>3.8599999999999994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64" t="s">
        <v>64</v>
      </c>
      <c r="O12" s="265"/>
    </row>
    <row r="13" spans="1:15" ht="14.5" thickBot="1" x14ac:dyDescent="0.3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2.0700000000000007</v>
      </c>
      <c r="L13" s="30">
        <f t="shared" si="1"/>
        <v>-0.73</v>
      </c>
      <c r="M13" s="5"/>
      <c r="N13" s="190">
        <f>17.8-15</f>
        <v>2.8000000000000007</v>
      </c>
      <c r="O13" s="190"/>
    </row>
    <row r="14" spans="1:15" ht="14.5" thickBot="1" x14ac:dyDescent="0.3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3.95</v>
      </c>
      <c r="L14" s="30">
        <f t="shared" si="1"/>
        <v>-0.8</v>
      </c>
      <c r="M14" s="5"/>
      <c r="N14" s="190">
        <v>4.75</v>
      </c>
      <c r="O14" s="190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 t="e">
        <f t="shared" si="2"/>
        <v>#VALUE!</v>
      </c>
      <c r="L15" s="30">
        <f t="shared" si="1"/>
        <v>-0.38</v>
      </c>
      <c r="M15" s="5"/>
      <c r="N15" s="191" t="s">
        <v>248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64" t="s">
        <v>160</v>
      </c>
      <c r="O16" s="265"/>
    </row>
    <row r="17" spans="1:15" ht="14.5" thickBot="1" x14ac:dyDescent="0.3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0.17000000000000148</v>
      </c>
      <c r="L17" s="30">
        <f t="shared" si="1"/>
        <v>-1.18</v>
      </c>
      <c r="M17" s="5"/>
      <c r="N17" s="190">
        <f>16.35-15</f>
        <v>1.3500000000000014</v>
      </c>
      <c r="O17" s="190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 t="e">
        <f t="shared" si="2"/>
        <v>#VALUE!</v>
      </c>
      <c r="L18" s="30">
        <f t="shared" si="1"/>
        <v>-0.8</v>
      </c>
      <c r="M18" s="5"/>
      <c r="N18" s="267" t="s">
        <v>249</v>
      </c>
      <c r="O18" s="268"/>
    </row>
    <row r="19" spans="1:15" ht="14.5" thickBot="1" x14ac:dyDescent="0.3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0.92999999999999972</v>
      </c>
      <c r="L19" s="30">
        <f t="shared" si="1"/>
        <v>-1</v>
      </c>
      <c r="M19" s="5"/>
      <c r="N19" s="190">
        <f>16.93-15</f>
        <v>1.9299999999999997</v>
      </c>
      <c r="O19" s="190"/>
    </row>
    <row r="20" spans="1:15" ht="14.5" thickBot="1" x14ac:dyDescent="0.3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0.59999999999999898</v>
      </c>
      <c r="L20" s="30">
        <f t="shared" si="1"/>
        <v>-0.78</v>
      </c>
      <c r="M20" s="5"/>
      <c r="N20" s="190">
        <f>16.38-15</f>
        <v>1.379999999999999</v>
      </c>
      <c r="O20" s="190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 t="e">
        <f t="shared" si="2"/>
        <v>#VALUE!</v>
      </c>
      <c r="L21" s="30">
        <f t="shared" si="1"/>
        <v>-0.8</v>
      </c>
      <c r="M21" s="5"/>
      <c r="N21" s="267" t="s">
        <v>247</v>
      </c>
      <c r="O21" s="268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 t="e">
        <f t="shared" si="2"/>
        <v>#VALUE!</v>
      </c>
      <c r="L22" s="30">
        <f t="shared" si="1"/>
        <v>-0.8</v>
      </c>
      <c r="M22" s="5"/>
      <c r="N22" s="267" t="s">
        <v>247</v>
      </c>
      <c r="O22" s="268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e">
        <f t="shared" si="2"/>
        <v>#VALUE!</v>
      </c>
      <c r="L23" s="30">
        <f t="shared" si="1"/>
        <v>-0.9</v>
      </c>
      <c r="M23" s="5"/>
      <c r="N23" s="267" t="s">
        <v>247</v>
      </c>
      <c r="O23" s="268"/>
    </row>
    <row r="24" spans="1:15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 t="e">
        <f t="shared" si="2"/>
        <v>#VALUE!</v>
      </c>
      <c r="L24" s="30">
        <f t="shared" si="1"/>
        <v>-1.1499999999999999</v>
      </c>
      <c r="M24" s="5"/>
      <c r="N24" s="267" t="s">
        <v>247</v>
      </c>
      <c r="O24" s="268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62" t="s">
        <v>228</v>
      </c>
      <c r="O25" s="263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0.55000000000000049</v>
      </c>
      <c r="L26" s="30">
        <f t="shared" si="1"/>
        <v>-0.43</v>
      </c>
      <c r="N26" s="190">
        <f>15.98-15</f>
        <v>0.98000000000000043</v>
      </c>
      <c r="O26" s="190"/>
    </row>
    <row r="27" spans="1:15" ht="14.5" thickBot="1" x14ac:dyDescent="0.3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1.6900000000000004</v>
      </c>
      <c r="M27" s="3"/>
      <c r="N27" s="190"/>
      <c r="O27" s="190">
        <f>17.82-15</f>
        <v>2.8200000000000003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0.47</v>
      </c>
      <c r="L28" s="30">
        <f t="shared" si="1"/>
        <v>-0.28000000000000003</v>
      </c>
      <c r="N28" s="190">
        <f>15.75-15</f>
        <v>0.75</v>
      </c>
      <c r="O28" s="190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 t="e">
        <f>N29-I29</f>
        <v>#VALUE!</v>
      </c>
      <c r="L29" s="30">
        <f>O29-I29</f>
        <v>-0.55000000000000004</v>
      </c>
      <c r="M29" s="3"/>
      <c r="N29" s="267" t="s">
        <v>247</v>
      </c>
      <c r="O29" s="268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 t="e">
        <f t="shared" si="2"/>
        <v>#VALUE!</v>
      </c>
      <c r="L30" s="30">
        <f t="shared" si="1"/>
        <v>-0.6</v>
      </c>
      <c r="N30" s="267" t="s">
        <v>247</v>
      </c>
      <c r="O30" s="268"/>
    </row>
    <row r="31" spans="1:15" ht="14.5" thickBot="1" x14ac:dyDescent="0.3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8.9799999999999986</v>
      </c>
      <c r="M31" s="3"/>
      <c r="N31" s="190"/>
      <c r="O31" s="190">
        <f>24.83-15</f>
        <v>9.8299999999999983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2.3599999999999985</v>
      </c>
      <c r="L32" s="30">
        <f>O32-I32</f>
        <v>-0.45</v>
      </c>
      <c r="N32" s="190">
        <f>17.81-15</f>
        <v>2.8099999999999987</v>
      </c>
      <c r="O32" s="190"/>
    </row>
    <row r="33" spans="1:15" ht="14.5" thickBot="1" x14ac:dyDescent="0.3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2.5300000000000002</v>
      </c>
      <c r="L33" s="30">
        <f>O33-I33</f>
        <v>-0.45</v>
      </c>
      <c r="M33" s="3"/>
      <c r="N33" s="190">
        <f>17.98-15</f>
        <v>2.9800000000000004</v>
      </c>
      <c r="O33" s="190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3"/>
      <c r="N34" s="267" t="s">
        <v>246</v>
      </c>
      <c r="O34" s="268"/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2.359999999999999</v>
      </c>
      <c r="L35" s="30">
        <f t="shared" si="1"/>
        <v>-0.68</v>
      </c>
      <c r="N35" s="190">
        <f>18.04-15</f>
        <v>3.0399999999999991</v>
      </c>
      <c r="O35" s="190"/>
    </row>
    <row r="36" spans="1:15" ht="14.5" thickBot="1" x14ac:dyDescent="0.35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4.0400000000000018</v>
      </c>
      <c r="L36" s="30">
        <f>O36-I36</f>
        <v>-0.38</v>
      </c>
      <c r="M36" s="5"/>
      <c r="N36" s="190">
        <f>19.42-15</f>
        <v>4.4200000000000017</v>
      </c>
    </row>
    <row r="37" spans="1:15" ht="14.5" thickBot="1" x14ac:dyDescent="0.35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-0.52</v>
      </c>
      <c r="L37" s="30">
        <f>O37-I37</f>
        <v>5.490000000000002</v>
      </c>
      <c r="M37" s="5"/>
      <c r="O37" s="190">
        <f>21.01-15</f>
        <v>6.0100000000000016</v>
      </c>
    </row>
    <row r="38" spans="1:15" ht="14.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0.83999999999999986</v>
      </c>
      <c r="L38" s="30">
        <f t="shared" si="1"/>
        <v>-0.75</v>
      </c>
      <c r="M38" s="5"/>
      <c r="N38" s="190">
        <f>16.59-15</f>
        <v>1.5899999999999999</v>
      </c>
      <c r="O38" s="190"/>
    </row>
    <row r="39" spans="1:15" ht="14.5" thickBot="1" x14ac:dyDescent="0.35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2.3599999999999985</v>
      </c>
      <c r="L39" s="30">
        <f t="shared" si="1"/>
        <v>-0.95</v>
      </c>
      <c r="M39" s="5"/>
      <c r="N39" s="190">
        <f>18.31-15</f>
        <v>3.3099999999999987</v>
      </c>
      <c r="O39" s="190"/>
    </row>
    <row r="40" spans="1:15" ht="14.5" thickBot="1" x14ac:dyDescent="0.35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2.1399999999999983</v>
      </c>
      <c r="M40" s="5"/>
      <c r="N40" s="190"/>
      <c r="O40" s="190">
        <f>17.74-15</f>
        <v>2.7399999999999984</v>
      </c>
    </row>
    <row r="41" spans="1:15" ht="14.5" thickBot="1" x14ac:dyDescent="0.35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0.33999999999999986</v>
      </c>
      <c r="L41" s="30">
        <f t="shared" si="1"/>
        <v>-0.25</v>
      </c>
      <c r="M41" s="5"/>
      <c r="N41" s="190">
        <f>15.59-15</f>
        <v>0.58999999999999986</v>
      </c>
      <c r="O41" s="190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64" t="s">
        <v>130</v>
      </c>
      <c r="O42" s="265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 t="e">
        <f t="shared" si="2"/>
        <v>#VALUE!</v>
      </c>
      <c r="L43" s="30">
        <f t="shared" si="1"/>
        <v>-0.93</v>
      </c>
      <c r="M43" s="5"/>
      <c r="N43" s="267" t="s">
        <v>246</v>
      </c>
      <c r="O43" s="268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5"/>
      <c r="N44" s="267" t="s">
        <v>246</v>
      </c>
      <c r="O44" s="268"/>
    </row>
    <row r="45" spans="1:15" ht="14.5" thickBot="1" x14ac:dyDescent="0.35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0.90000000000000024</v>
      </c>
      <c r="M45" s="5"/>
      <c r="N45" s="190"/>
      <c r="O45" s="190">
        <f>16.57-15</f>
        <v>1.5700000000000003</v>
      </c>
    </row>
    <row r="46" spans="1:15" ht="14.5" thickBot="1" x14ac:dyDescent="0.35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2.4499999999999993</v>
      </c>
      <c r="L46" s="30">
        <f t="shared" si="1"/>
        <v>-1</v>
      </c>
      <c r="M46" s="5"/>
      <c r="N46" s="190">
        <f>18.45-15</f>
        <v>3.4499999999999993</v>
      </c>
      <c r="O46" s="190"/>
    </row>
    <row r="47" spans="1:15" ht="14.5" thickBot="1" x14ac:dyDescent="0.35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1.5899999999999983</v>
      </c>
      <c r="L47" s="30">
        <f t="shared" si="1"/>
        <v>-0.24</v>
      </c>
      <c r="M47" s="5"/>
      <c r="N47" s="190">
        <f>16.83-15</f>
        <v>1.8299999999999983</v>
      </c>
      <c r="O47" s="190"/>
    </row>
    <row r="48" spans="1:15" ht="14.5" thickBot="1" x14ac:dyDescent="0.35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1.4200000000000017</v>
      </c>
      <c r="L48" s="30">
        <f t="shared" si="1"/>
        <v>-0.5</v>
      </c>
      <c r="M48" s="5"/>
      <c r="N48" s="190">
        <f>16.92-15</f>
        <v>1.9200000000000017</v>
      </c>
      <c r="O48" s="190"/>
    </row>
    <row r="49" spans="1:15" ht="14.5" thickBot="1" x14ac:dyDescent="0.35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8.9999999999999525E-2</v>
      </c>
      <c r="L49" s="30">
        <f>O49-I49</f>
        <v>-0.85</v>
      </c>
      <c r="M49" s="5"/>
      <c r="N49" s="190">
        <f>15.94-15</f>
        <v>0.9399999999999995</v>
      </c>
      <c r="O49" s="190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267" t="s">
        <v>182</v>
      </c>
      <c r="O50" s="268"/>
    </row>
    <row r="51" spans="1:15" ht="14.5" thickBot="1" x14ac:dyDescent="0.35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6.0100000000000007</v>
      </c>
      <c r="M51" s="5"/>
      <c r="N51" s="190"/>
      <c r="O51" s="190">
        <f>21.96-15</f>
        <v>6.9600000000000009</v>
      </c>
    </row>
    <row r="52" spans="1:15" ht="14.5" thickBot="1" x14ac:dyDescent="0.35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5.5100000000000016</v>
      </c>
      <c r="M52" s="5"/>
      <c r="N52" s="190"/>
      <c r="O52" s="190">
        <f>21.26-15</f>
        <v>6.2600000000000016</v>
      </c>
    </row>
    <row r="53" spans="1:15" ht="14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4.7600000000000007</v>
      </c>
      <c r="M53" s="5"/>
      <c r="N53" s="190"/>
      <c r="O53" s="190">
        <f>20.46-15</f>
        <v>5.4600000000000009</v>
      </c>
    </row>
  </sheetData>
  <mergeCells count="23">
    <mergeCell ref="N43:O43"/>
    <mergeCell ref="N44:O44"/>
    <mergeCell ref="N50:O50"/>
    <mergeCell ref="K16:L16"/>
    <mergeCell ref="N16:O16"/>
    <mergeCell ref="K25:L25"/>
    <mergeCell ref="N25:O25"/>
    <mergeCell ref="N42:O42"/>
    <mergeCell ref="N18:O18"/>
    <mergeCell ref="N21:O21"/>
    <mergeCell ref="N22:O22"/>
    <mergeCell ref="N23:O23"/>
    <mergeCell ref="N24:O24"/>
    <mergeCell ref="N29:O29"/>
    <mergeCell ref="N30:O30"/>
    <mergeCell ref="N34:O34"/>
    <mergeCell ref="N3:O3"/>
    <mergeCell ref="N5:O5"/>
    <mergeCell ref="K7:L7"/>
    <mergeCell ref="K12:L12"/>
    <mergeCell ref="N12:O12"/>
    <mergeCell ref="N6:O6"/>
    <mergeCell ref="N8:O8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O53"/>
  <sheetViews>
    <sheetView topLeftCell="A19" workbookViewId="0">
      <selection activeCell="K49" sqref="K49"/>
    </sheetView>
  </sheetViews>
  <sheetFormatPr baseColWidth="10" defaultColWidth="9.1796875" defaultRowHeight="12.5" x14ac:dyDescent="0.25"/>
  <cols>
    <col min="1" max="1" width="11.453125" customWidth="1"/>
    <col min="2" max="2" width="37.7265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250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91" t="s">
        <v>251</v>
      </c>
      <c r="O5" s="191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 t="e">
        <f t="shared" si="0"/>
        <v>#VALUE!</v>
      </c>
      <c r="L6" s="30">
        <f t="shared" ref="L6:L48" si="1">O6-I6</f>
        <v>-0.33</v>
      </c>
      <c r="M6" s="5"/>
      <c r="N6" s="267" t="s">
        <v>252</v>
      </c>
      <c r="O6" s="268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02" t="s">
        <v>228</v>
      </c>
      <c r="O7" s="102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5"/>
      <c r="N8" s="267" t="s">
        <v>252</v>
      </c>
      <c r="O8" s="268"/>
    </row>
    <row r="9" spans="1:15" ht="14.5" thickBot="1" x14ac:dyDescent="0.35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5.28</v>
      </c>
      <c r="L9" s="30">
        <f t="shared" si="1"/>
        <v>-0.84</v>
      </c>
      <c r="M9" s="5"/>
      <c r="N9" s="190">
        <v>6.12</v>
      </c>
      <c r="O9" s="190"/>
    </row>
    <row r="10" spans="1:15" ht="14.5" thickBot="1" x14ac:dyDescent="0.35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1.7999999999999998</v>
      </c>
      <c r="L10" s="30">
        <f t="shared" si="1"/>
        <v>-0.5</v>
      </c>
      <c r="M10" s="5"/>
      <c r="N10" s="190">
        <v>2.2999999999999998</v>
      </c>
      <c r="O10" s="190"/>
    </row>
    <row r="11" spans="1:15" ht="14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1.81</v>
      </c>
      <c r="L11" s="30">
        <f t="shared" si="1"/>
        <v>-0.5</v>
      </c>
      <c r="M11" s="5"/>
      <c r="N11" s="190">
        <v>2.31</v>
      </c>
      <c r="O11" s="190"/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64" t="s">
        <v>64</v>
      </c>
      <c r="O12" s="265"/>
    </row>
    <row r="13" spans="1:15" ht="14.5" thickBot="1" x14ac:dyDescent="0.35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1.4</v>
      </c>
      <c r="L13" s="30">
        <f t="shared" si="1"/>
        <v>-0.73</v>
      </c>
      <c r="M13" s="5"/>
      <c r="N13" s="190">
        <v>2.13</v>
      </c>
      <c r="O13" s="190"/>
    </row>
    <row r="14" spans="1:15" ht="14.5" thickBot="1" x14ac:dyDescent="0.35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3.95</v>
      </c>
      <c r="L14" s="30">
        <f t="shared" si="1"/>
        <v>-0.8</v>
      </c>
      <c r="M14" s="5"/>
      <c r="N14" s="190">
        <v>4.75</v>
      </c>
      <c r="O14" s="190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3.41</v>
      </c>
      <c r="L15" s="30">
        <f t="shared" si="1"/>
        <v>-0.38</v>
      </c>
      <c r="M15" s="5"/>
      <c r="N15" s="192">
        <v>3.79</v>
      </c>
      <c r="O15" s="193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64" t="s">
        <v>160</v>
      </c>
      <c r="O16" s="265"/>
    </row>
    <row r="17" spans="1:15" ht="14.5" thickBot="1" x14ac:dyDescent="0.35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5.58</v>
      </c>
      <c r="L17" s="30">
        <f t="shared" si="1"/>
        <v>-1.18</v>
      </c>
      <c r="M17" s="5"/>
      <c r="N17" s="190">
        <v>6.76</v>
      </c>
      <c r="O17" s="190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3.08</v>
      </c>
      <c r="L18" s="30">
        <f t="shared" si="1"/>
        <v>-0.8</v>
      </c>
      <c r="M18" s="5"/>
      <c r="N18" s="192">
        <v>3.88</v>
      </c>
      <c r="O18" s="193"/>
    </row>
    <row r="19" spans="1:15" ht="14.5" thickBot="1" x14ac:dyDescent="0.35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0.35000000000000009</v>
      </c>
      <c r="L19" s="30">
        <f t="shared" si="1"/>
        <v>-1</v>
      </c>
      <c r="M19" s="5"/>
      <c r="N19" s="190">
        <v>1.35</v>
      </c>
      <c r="O19" s="190"/>
    </row>
    <row r="20" spans="1:15" ht="14.5" thickBot="1" x14ac:dyDescent="0.35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0.3899999999999999</v>
      </c>
      <c r="L20" s="30">
        <f t="shared" si="1"/>
        <v>-0.78</v>
      </c>
      <c r="M20" s="5"/>
      <c r="N20" s="190">
        <v>1.17</v>
      </c>
      <c r="O20" s="190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1.6700000000000002</v>
      </c>
      <c r="L21" s="30">
        <f t="shared" si="1"/>
        <v>-0.8</v>
      </c>
      <c r="M21" s="5"/>
      <c r="N21" s="267">
        <v>2.4700000000000002</v>
      </c>
      <c r="O21" s="268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 t="e">
        <f t="shared" si="2"/>
        <v>#VALUE!</v>
      </c>
      <c r="L22" s="30">
        <f t="shared" si="1"/>
        <v>-0.8</v>
      </c>
      <c r="M22" s="5"/>
      <c r="N22" s="267" t="s">
        <v>247</v>
      </c>
      <c r="O22" s="268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 t="e">
        <f t="shared" si="2"/>
        <v>#VALUE!</v>
      </c>
      <c r="L23" s="30">
        <f t="shared" si="1"/>
        <v>-0.9</v>
      </c>
      <c r="M23" s="5"/>
      <c r="N23" s="267" t="s">
        <v>247</v>
      </c>
      <c r="O23" s="268"/>
    </row>
    <row r="24" spans="1:15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 t="e">
        <f t="shared" si="2"/>
        <v>#VALUE!</v>
      </c>
      <c r="L24" s="30">
        <f t="shared" si="1"/>
        <v>-1.1499999999999999</v>
      </c>
      <c r="M24" s="5"/>
      <c r="N24" s="267" t="s">
        <v>247</v>
      </c>
      <c r="O24" s="268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62" t="s">
        <v>228</v>
      </c>
      <c r="O25" s="263"/>
    </row>
    <row r="26" spans="1:15" ht="14.5" thickBot="1" x14ac:dyDescent="0.35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0.91000000000000014</v>
      </c>
      <c r="L26" s="30">
        <f t="shared" si="1"/>
        <v>-0.43</v>
      </c>
      <c r="N26" s="190">
        <v>1.34</v>
      </c>
      <c r="O26" s="190"/>
    </row>
    <row r="27" spans="1:15" ht="14.5" thickBot="1" x14ac:dyDescent="0.35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1.0100000000000002</v>
      </c>
      <c r="L27" s="30">
        <f t="shared" si="1"/>
        <v>-1.1299999999999999</v>
      </c>
      <c r="M27" s="3"/>
      <c r="N27" s="190">
        <v>2.14</v>
      </c>
      <c r="O27" s="190"/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1.01</v>
      </c>
      <c r="L28" s="30">
        <f t="shared" si="1"/>
        <v>-0.28000000000000003</v>
      </c>
      <c r="N28" s="190">
        <v>1.29</v>
      </c>
      <c r="O28" s="190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2.8</v>
      </c>
      <c r="L29" s="30">
        <f>O29-I29</f>
        <v>-0.55000000000000004</v>
      </c>
      <c r="M29" s="3"/>
      <c r="N29" s="192">
        <v>3.35</v>
      </c>
      <c r="O29" s="193"/>
    </row>
    <row r="30" spans="1:15" ht="14.5" thickBot="1" x14ac:dyDescent="0.35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6.73</v>
      </c>
      <c r="N30" s="156"/>
      <c r="O30" s="192">
        <v>7.33</v>
      </c>
    </row>
    <row r="31" spans="1:15" ht="14.5" thickBot="1" x14ac:dyDescent="0.35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9.09</v>
      </c>
      <c r="M31" s="3"/>
      <c r="N31" s="190"/>
      <c r="O31" s="190">
        <v>9.94</v>
      </c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2.3299999999999996</v>
      </c>
      <c r="L32" s="30">
        <f>O32-I32</f>
        <v>-0.45</v>
      </c>
      <c r="N32" s="190">
        <v>2.78</v>
      </c>
      <c r="O32" s="190"/>
    </row>
    <row r="33" spans="1:15" ht="14.5" thickBot="1" x14ac:dyDescent="0.35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2.48</v>
      </c>
      <c r="L33" s="30">
        <f>O33-I33</f>
        <v>-0.45</v>
      </c>
      <c r="M33" s="3"/>
      <c r="N33" s="190">
        <v>2.93</v>
      </c>
      <c r="O33" s="190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3"/>
      <c r="N34" s="267" t="s">
        <v>253</v>
      </c>
      <c r="O34" s="268"/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3.1399999999999997</v>
      </c>
      <c r="L35" s="30">
        <f t="shared" si="1"/>
        <v>-0.68</v>
      </c>
      <c r="N35" s="190">
        <v>3.82</v>
      </c>
      <c r="O35" s="190"/>
    </row>
    <row r="36" spans="1:15" ht="14.5" thickBot="1" x14ac:dyDescent="0.35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 t="e">
        <f>N36-I36</f>
        <v>#VALUE!</v>
      </c>
      <c r="L36" s="30">
        <f>O36-I36</f>
        <v>-0.38</v>
      </c>
      <c r="M36" s="5"/>
      <c r="N36" s="269" t="s">
        <v>254</v>
      </c>
      <c r="O36" s="270"/>
    </row>
    <row r="37" spans="1:15" ht="14.5" thickBot="1" x14ac:dyDescent="0.35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 t="e">
        <f>N37-I37</f>
        <v>#VALUE!</v>
      </c>
      <c r="L37" s="30">
        <f>O37-I37</f>
        <v>-0.52</v>
      </c>
      <c r="M37" s="5"/>
      <c r="N37" s="269" t="s">
        <v>254</v>
      </c>
      <c r="O37" s="270"/>
    </row>
    <row r="38" spans="1:15" ht="14.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 t="e">
        <f t="shared" si="2"/>
        <v>#VALUE!</v>
      </c>
      <c r="L38" s="30">
        <f t="shared" si="1"/>
        <v>-0.75</v>
      </c>
      <c r="M38" s="5"/>
      <c r="N38" s="269" t="s">
        <v>254</v>
      </c>
      <c r="O38" s="270"/>
    </row>
    <row r="39" spans="1:15" ht="14.5" thickBot="1" x14ac:dyDescent="0.35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3.62</v>
      </c>
      <c r="M39" s="5"/>
      <c r="N39" s="190"/>
      <c r="O39" s="190">
        <v>4.57</v>
      </c>
    </row>
    <row r="40" spans="1:15" ht="14.5" thickBot="1" x14ac:dyDescent="0.35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2.15</v>
      </c>
      <c r="L40" s="30">
        <f t="shared" si="1"/>
        <v>-0.6</v>
      </c>
      <c r="M40" s="5"/>
      <c r="N40" s="190">
        <v>2.75</v>
      </c>
      <c r="O40" s="190"/>
    </row>
    <row r="41" spans="1:15" ht="14.5" thickBot="1" x14ac:dyDescent="0.35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0.44999999999999996</v>
      </c>
      <c r="L41" s="30">
        <f t="shared" si="1"/>
        <v>-0.25</v>
      </c>
      <c r="M41" s="5"/>
      <c r="N41" s="190">
        <v>0.7</v>
      </c>
      <c r="O41" s="190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64" t="s">
        <v>130</v>
      </c>
      <c r="O42" s="265"/>
    </row>
    <row r="43" spans="1:15" ht="14.5" thickBot="1" x14ac:dyDescent="0.35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4.3100000000000005</v>
      </c>
      <c r="M43" s="5"/>
      <c r="N43" s="156"/>
      <c r="O43" s="192">
        <v>5.24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5"/>
      <c r="N44" s="267" t="s">
        <v>255</v>
      </c>
      <c r="O44" s="268"/>
    </row>
    <row r="45" spans="1:15" ht="14.5" thickBot="1" x14ac:dyDescent="0.35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 t="e">
        <f t="shared" si="2"/>
        <v>#VALUE!</v>
      </c>
      <c r="L45" s="30">
        <f t="shared" si="1"/>
        <v>-0.67</v>
      </c>
      <c r="M45" s="5"/>
      <c r="N45" s="269" t="s">
        <v>254</v>
      </c>
      <c r="O45" s="271"/>
    </row>
    <row r="46" spans="1:15" ht="14.5" thickBot="1" x14ac:dyDescent="0.35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2.2400000000000002</v>
      </c>
      <c r="L46" s="30">
        <f t="shared" si="1"/>
        <v>-1</v>
      </c>
      <c r="M46" s="5"/>
      <c r="N46" s="190">
        <v>3.24</v>
      </c>
      <c r="O46" s="190"/>
    </row>
    <row r="47" spans="1:15" ht="14.5" thickBot="1" x14ac:dyDescent="0.35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0.69000000000000006</v>
      </c>
      <c r="L47" s="30">
        <f t="shared" si="1"/>
        <v>-0.24</v>
      </c>
      <c r="M47" s="5"/>
      <c r="N47" s="190">
        <v>0.93</v>
      </c>
      <c r="O47" s="190"/>
    </row>
    <row r="48" spans="1:15" ht="14.5" thickBot="1" x14ac:dyDescent="0.35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 t="e">
        <f t="shared" si="2"/>
        <v>#VALUE!</v>
      </c>
      <c r="L48" s="30">
        <f t="shared" si="1"/>
        <v>-0.5</v>
      </c>
      <c r="M48" s="5"/>
      <c r="N48" s="269" t="s">
        <v>247</v>
      </c>
      <c r="O48" s="270"/>
    </row>
    <row r="49" spans="1:15" ht="14.5" thickBot="1" x14ac:dyDescent="0.35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-0.29999999999999993</v>
      </c>
      <c r="L49" s="30">
        <f>O49-I49</f>
        <v>-0.85</v>
      </c>
      <c r="M49" s="5"/>
      <c r="N49" s="190">
        <v>0.55000000000000004</v>
      </c>
      <c r="O49" s="190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267" t="s">
        <v>182</v>
      </c>
      <c r="O50" s="268"/>
    </row>
    <row r="51" spans="1:15" ht="14.5" thickBot="1" x14ac:dyDescent="0.35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4.91</v>
      </c>
      <c r="M51" s="5"/>
      <c r="N51" s="190"/>
      <c r="O51" s="190">
        <v>5.86</v>
      </c>
    </row>
    <row r="52" spans="1:15" ht="14.5" thickBot="1" x14ac:dyDescent="0.35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5.6</v>
      </c>
      <c r="M52" s="5"/>
      <c r="N52" s="190"/>
      <c r="O52" s="190">
        <v>6.35</v>
      </c>
    </row>
    <row r="53" spans="1:15" ht="14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3.09</v>
      </c>
      <c r="L53" s="30">
        <f>O53-I53</f>
        <v>-0.7</v>
      </c>
      <c r="M53" s="5"/>
      <c r="N53" s="190">
        <v>3.79</v>
      </c>
      <c r="O53" s="190"/>
    </row>
  </sheetData>
  <mergeCells count="23">
    <mergeCell ref="N3:O3"/>
    <mergeCell ref="N6:O6"/>
    <mergeCell ref="K7:L7"/>
    <mergeCell ref="N8:O8"/>
    <mergeCell ref="K12:L12"/>
    <mergeCell ref="N12:O12"/>
    <mergeCell ref="N24:O24"/>
    <mergeCell ref="K25:L25"/>
    <mergeCell ref="N25:O25"/>
    <mergeCell ref="N34:O34"/>
    <mergeCell ref="K16:L16"/>
    <mergeCell ref="N16:O16"/>
    <mergeCell ref="N21:O21"/>
    <mergeCell ref="N22:O22"/>
    <mergeCell ref="N23:O23"/>
    <mergeCell ref="N48:O48"/>
    <mergeCell ref="N42:O42"/>
    <mergeCell ref="N44:O44"/>
    <mergeCell ref="N50:O50"/>
    <mergeCell ref="N36:O36"/>
    <mergeCell ref="N37:O37"/>
    <mergeCell ref="N38:O38"/>
    <mergeCell ref="N45:O45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O53"/>
  <sheetViews>
    <sheetView topLeftCell="A5" zoomScale="80" zoomScaleNormal="80" workbookViewId="0">
      <selection sqref="A1:O53"/>
    </sheetView>
  </sheetViews>
  <sheetFormatPr baseColWidth="10" defaultColWidth="9.1796875" defaultRowHeight="12.5" x14ac:dyDescent="0.25"/>
  <cols>
    <col min="1" max="1" width="11.453125" customWidth="1"/>
    <col min="2" max="2" width="37.7265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256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91" t="s">
        <v>251</v>
      </c>
      <c r="O5" s="191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 t="e">
        <f t="shared" si="0"/>
        <v>#VALUE!</v>
      </c>
      <c r="L6" s="30">
        <f t="shared" ref="L6:L48" si="1">O6-I6</f>
        <v>-0.33</v>
      </c>
      <c r="M6" s="5"/>
      <c r="N6" s="267" t="s">
        <v>252</v>
      </c>
      <c r="O6" s="268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02" t="s">
        <v>228</v>
      </c>
      <c r="O7" s="102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5"/>
      <c r="N8" s="267" t="s">
        <v>252</v>
      </c>
      <c r="O8" s="268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4.16</v>
      </c>
      <c r="L9" s="30">
        <f t="shared" si="1"/>
        <v>-0.84</v>
      </c>
      <c r="M9" s="5"/>
      <c r="N9" s="27">
        <v>5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1.1299999999999999</v>
      </c>
      <c r="L10" s="30">
        <f t="shared" si="1"/>
        <v>-0.5</v>
      </c>
      <c r="M10" s="5"/>
      <c r="N10" s="27">
        <v>1.63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2.59</v>
      </c>
      <c r="M11" s="5"/>
      <c r="N11" s="27"/>
      <c r="O11" s="27">
        <v>3.09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64" t="s">
        <v>64</v>
      </c>
      <c r="O12" s="265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1.9700000000000002</v>
      </c>
      <c r="L13" s="30">
        <f t="shared" si="1"/>
        <v>-0.73</v>
      </c>
      <c r="M13" s="5"/>
      <c r="N13" s="27">
        <v>2.7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3.41</v>
      </c>
      <c r="L14" s="30">
        <f t="shared" si="1"/>
        <v>-0.8</v>
      </c>
      <c r="M14" s="5"/>
      <c r="N14" s="27">
        <v>4.21</v>
      </c>
      <c r="O14" s="2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 t="e">
        <f t="shared" si="2"/>
        <v>#VALUE!</v>
      </c>
      <c r="L15" s="30">
        <f t="shared" si="1"/>
        <v>-0.38</v>
      </c>
      <c r="M15" s="5"/>
      <c r="N15" s="191" t="s">
        <v>248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64" t="s">
        <v>160</v>
      </c>
      <c r="O16" s="265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0.22999999999999998</v>
      </c>
      <c r="L17" s="30">
        <f t="shared" si="1"/>
        <v>-1.18</v>
      </c>
      <c r="M17" s="5"/>
      <c r="N17" s="27">
        <v>1.41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1.7099999999999997</v>
      </c>
      <c r="L18" s="30">
        <f t="shared" si="1"/>
        <v>-0.8</v>
      </c>
      <c r="M18" s="5"/>
      <c r="N18" s="27">
        <v>2.5099999999999998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-0.12</v>
      </c>
      <c r="L19" s="30">
        <f t="shared" si="1"/>
        <v>-1</v>
      </c>
      <c r="M19" s="5"/>
      <c r="N19" s="27">
        <v>0.88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-3.0000000000000027E-2</v>
      </c>
      <c r="L20" s="30">
        <f t="shared" si="1"/>
        <v>-0.78</v>
      </c>
      <c r="M20" s="5"/>
      <c r="N20" s="27">
        <v>0.75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1.0899999999999999</v>
      </c>
      <c r="L21" s="30">
        <f t="shared" si="1"/>
        <v>-0.8</v>
      </c>
      <c r="M21" s="5"/>
      <c r="N21" s="27">
        <v>1.89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0.39999999999999991</v>
      </c>
      <c r="L22" s="30">
        <f t="shared" si="1"/>
        <v>-0.8</v>
      </c>
      <c r="M22" s="5"/>
      <c r="N22" s="27">
        <v>1.2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1.65</v>
      </c>
      <c r="L23" s="30">
        <f t="shared" si="1"/>
        <v>-0.9</v>
      </c>
      <c r="M23" s="5"/>
      <c r="N23" s="27">
        <v>2.5499999999999998</v>
      </c>
      <c r="O23" s="27"/>
    </row>
    <row r="24" spans="1:15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0.14000000000000012</v>
      </c>
      <c r="L24" s="30">
        <f t="shared" si="1"/>
        <v>-1.1499999999999999</v>
      </c>
      <c r="M24" s="5"/>
      <c r="N24" s="27">
        <v>1.29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62" t="s">
        <v>228</v>
      </c>
      <c r="O25" s="263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0.84000000000000008</v>
      </c>
      <c r="L26" s="30">
        <f t="shared" si="1"/>
        <v>-0.43</v>
      </c>
      <c r="N26" s="27">
        <v>1.27</v>
      </c>
      <c r="O26" s="27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0.57000000000000006</v>
      </c>
      <c r="L27" s="30">
        <f t="shared" si="1"/>
        <v>-1.1299999999999999</v>
      </c>
      <c r="M27" s="3"/>
      <c r="N27" s="27">
        <v>1.7</v>
      </c>
      <c r="O27" s="27"/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0.47</v>
      </c>
      <c r="L28" s="30">
        <f t="shared" si="1"/>
        <v>-0.28000000000000003</v>
      </c>
      <c r="N28" s="156">
        <v>0.75</v>
      </c>
      <c r="O28" s="156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1.8</v>
      </c>
      <c r="L29" s="30">
        <f>O29-I29</f>
        <v>-0.55000000000000004</v>
      </c>
      <c r="M29" s="3"/>
      <c r="N29" s="27">
        <v>2.35</v>
      </c>
      <c r="O29" s="27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5.8500000000000005</v>
      </c>
      <c r="N30" s="27"/>
      <c r="O30" s="27">
        <v>6.45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1.83</v>
      </c>
      <c r="L31" s="30">
        <f t="shared" si="1"/>
        <v>-0.85</v>
      </c>
      <c r="M31" s="3"/>
      <c r="N31" s="27">
        <v>2.68</v>
      </c>
      <c r="O31" s="27"/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8.4500000000000011</v>
      </c>
      <c r="L32" s="30">
        <f>O32-I32</f>
        <v>-0.45</v>
      </c>
      <c r="N32" s="27">
        <v>8.9</v>
      </c>
      <c r="O32" s="156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4.84</v>
      </c>
      <c r="L33" s="30">
        <f>O33-I33</f>
        <v>-0.45</v>
      </c>
      <c r="M33" s="3"/>
      <c r="N33" s="27">
        <v>5.29</v>
      </c>
      <c r="O33" s="27"/>
    </row>
    <row r="34" spans="1:15" ht="14.5" thickBot="1" x14ac:dyDescent="0.35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3"/>
      <c r="N34" s="272" t="s">
        <v>206</v>
      </c>
      <c r="O34" s="273"/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1.6999999999999997</v>
      </c>
      <c r="L35" s="30">
        <f t="shared" si="1"/>
        <v>-0.68</v>
      </c>
      <c r="N35" s="27">
        <v>2.38</v>
      </c>
      <c r="O35" s="156"/>
    </row>
    <row r="36" spans="1:15" ht="14.5" thickBot="1" x14ac:dyDescent="0.35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3.39</v>
      </c>
      <c r="L36" s="30">
        <f>O36-I36</f>
        <v>-0.38</v>
      </c>
      <c r="M36" s="5"/>
      <c r="N36" s="27">
        <v>3.77</v>
      </c>
      <c r="O36" s="156"/>
    </row>
    <row r="37" spans="1:15" ht="14.5" thickBot="1" x14ac:dyDescent="0.35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3.05</v>
      </c>
      <c r="L37" s="30">
        <f>O37-I37</f>
        <v>-0.52</v>
      </c>
      <c r="M37" s="5"/>
      <c r="N37" s="27">
        <v>3.57</v>
      </c>
      <c r="O37" s="156"/>
    </row>
    <row r="38" spans="1:15" ht="14.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0.98</v>
      </c>
      <c r="M38" s="5"/>
      <c r="N38" s="156"/>
      <c r="O38" s="27">
        <v>1.73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3.29</v>
      </c>
      <c r="M39" s="5"/>
      <c r="N39" s="27"/>
      <c r="O39" s="27">
        <v>4.24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1.25</v>
      </c>
      <c r="M40" s="5"/>
      <c r="N40" s="27"/>
      <c r="O40" s="27">
        <v>1.85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0.31000000000000005</v>
      </c>
      <c r="L41" s="30">
        <f t="shared" si="1"/>
        <v>-0.25</v>
      </c>
      <c r="M41" s="5"/>
      <c r="N41" s="27">
        <v>0.56000000000000005</v>
      </c>
      <c r="O41" s="27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64" t="s">
        <v>130</v>
      </c>
      <c r="O42" s="265"/>
    </row>
    <row r="43" spans="1:15" ht="14.5" thickBot="1" x14ac:dyDescent="0.35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 t="e">
        <f t="shared" si="2"/>
        <v>#VALUE!</v>
      </c>
      <c r="L43" s="30">
        <f t="shared" si="1"/>
        <v>-0.93</v>
      </c>
      <c r="M43" s="5"/>
      <c r="N43" s="272" t="s">
        <v>245</v>
      </c>
      <c r="O43" s="273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5"/>
      <c r="N44" s="253" t="s">
        <v>206</v>
      </c>
      <c r="O44" s="254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-0.52</v>
      </c>
      <c r="M45" s="5"/>
      <c r="N45" s="27"/>
      <c r="O45" s="27">
        <v>0.15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1.7200000000000002</v>
      </c>
      <c r="L46" s="30">
        <f t="shared" si="1"/>
        <v>-1</v>
      </c>
      <c r="M46" s="5"/>
      <c r="N46" s="27">
        <v>2.72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0.24</v>
      </c>
      <c r="L47" s="30">
        <f t="shared" si="1"/>
        <v>-0.24</v>
      </c>
      <c r="M47" s="5"/>
      <c r="N47" s="27">
        <v>0.48</v>
      </c>
      <c r="O47" s="27"/>
    </row>
    <row r="48" spans="1:15" ht="14.5" thickBot="1" x14ac:dyDescent="0.35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0.31999999999999995</v>
      </c>
      <c r="L48" s="30">
        <f t="shared" si="1"/>
        <v>-0.5</v>
      </c>
      <c r="M48" s="5"/>
      <c r="N48" s="27">
        <v>0.82</v>
      </c>
      <c r="O48" s="156"/>
    </row>
    <row r="49" spans="1:15" ht="14.5" thickBot="1" x14ac:dyDescent="0.35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-0.85</v>
      </c>
      <c r="M49" s="5"/>
      <c r="N49" s="156">
        <v>0</v>
      </c>
      <c r="O49" s="27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1.9</v>
      </c>
      <c r="L50" s="30">
        <f>O50-I50</f>
        <v>-0.60000000000000009</v>
      </c>
      <c r="M50" s="5"/>
      <c r="N50" s="27">
        <v>2.5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3.49</v>
      </c>
      <c r="L51" s="30">
        <f>O51-I51</f>
        <v>-0.95</v>
      </c>
      <c r="M51" s="5"/>
      <c r="N51" s="27">
        <v>4.4400000000000004</v>
      </c>
      <c r="O51" s="27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5.4</v>
      </c>
      <c r="M52" s="5"/>
      <c r="N52" s="27"/>
      <c r="O52" s="27">
        <v>6.15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3.3599999999999994</v>
      </c>
      <c r="M53" s="5"/>
      <c r="N53" s="169"/>
      <c r="O53" s="27">
        <v>4.0599999999999996</v>
      </c>
    </row>
  </sheetData>
  <mergeCells count="14">
    <mergeCell ref="K16:L16"/>
    <mergeCell ref="N16:O16"/>
    <mergeCell ref="N3:O3"/>
    <mergeCell ref="N6:O6"/>
    <mergeCell ref="K7:L7"/>
    <mergeCell ref="N8:O8"/>
    <mergeCell ref="K12:L12"/>
    <mergeCell ref="N12:O12"/>
    <mergeCell ref="N42:O42"/>
    <mergeCell ref="N44:O44"/>
    <mergeCell ref="N43:O43"/>
    <mergeCell ref="K25:L25"/>
    <mergeCell ref="N25:O25"/>
    <mergeCell ref="N34:O34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O53"/>
  <sheetViews>
    <sheetView zoomScale="70" zoomScaleNormal="70" workbookViewId="0">
      <selection activeCell="O53" sqref="A1:O53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257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91" t="s">
        <v>251</v>
      </c>
      <c r="O5" s="191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2.4899999999999998</v>
      </c>
      <c r="L6" s="30">
        <f t="shared" ref="L6:L48" si="1">O6-I6</f>
        <v>-0.33</v>
      </c>
      <c r="M6" s="5"/>
      <c r="N6" s="27">
        <v>2.82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02" t="s">
        <v>228</v>
      </c>
      <c r="O7" s="102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1.85</v>
      </c>
      <c r="L8" s="30">
        <f t="shared" si="1"/>
        <v>-0.6</v>
      </c>
      <c r="M8" s="5"/>
      <c r="N8" s="27">
        <v>2.4500000000000002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5.49</v>
      </c>
      <c r="L9" s="30">
        <f t="shared" si="1"/>
        <v>-0.84</v>
      </c>
      <c r="M9" s="5"/>
      <c r="N9" s="27">
        <v>6.33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2.16</v>
      </c>
      <c r="L10" s="30">
        <f t="shared" si="1"/>
        <v>-0.5</v>
      </c>
      <c r="M10" s="5"/>
      <c r="N10" s="27">
        <v>2.66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3.8600000000000003</v>
      </c>
      <c r="M11" s="5"/>
      <c r="N11" s="27"/>
      <c r="O11" s="27">
        <v>4.3600000000000003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64" t="s">
        <v>64</v>
      </c>
      <c r="O12" s="265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2.75</v>
      </c>
      <c r="L13" s="30">
        <f t="shared" si="1"/>
        <v>-0.73</v>
      </c>
      <c r="M13" s="5"/>
      <c r="N13" s="27">
        <v>3.48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4.13</v>
      </c>
      <c r="L14" s="30">
        <f t="shared" si="1"/>
        <v>-0.8</v>
      </c>
      <c r="M14" s="5"/>
      <c r="N14" s="27">
        <v>4.93</v>
      </c>
      <c r="O14" s="27"/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3.2600000000000002</v>
      </c>
      <c r="L15" s="30">
        <f t="shared" si="1"/>
        <v>-0.38</v>
      </c>
      <c r="M15" s="5"/>
      <c r="N15" s="27">
        <v>3.64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64" t="s">
        <v>160</v>
      </c>
      <c r="O16" s="265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0.81</v>
      </c>
      <c r="L17" s="30">
        <f t="shared" si="1"/>
        <v>-1.18</v>
      </c>
      <c r="M17" s="5"/>
      <c r="N17" s="27">
        <v>1.99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3.79</v>
      </c>
      <c r="L18" s="30">
        <f t="shared" si="1"/>
        <v>-0.8</v>
      </c>
      <c r="M18" s="5"/>
      <c r="N18" s="27">
        <v>4.59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1.1400000000000001</v>
      </c>
      <c r="L19" s="30">
        <f t="shared" si="1"/>
        <v>-1</v>
      </c>
      <c r="M19" s="5"/>
      <c r="N19" s="27">
        <v>2.14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0.92999999999999994</v>
      </c>
      <c r="L20" s="30">
        <f t="shared" si="1"/>
        <v>-0.78</v>
      </c>
      <c r="M20" s="5"/>
      <c r="N20" s="27">
        <v>1.71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2.41</v>
      </c>
      <c r="L21" s="30">
        <f t="shared" si="1"/>
        <v>-0.8</v>
      </c>
      <c r="M21" s="5"/>
      <c r="N21" s="27">
        <v>3.21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0.96</v>
      </c>
      <c r="L22" s="30">
        <f t="shared" si="1"/>
        <v>-0.8</v>
      </c>
      <c r="M22" s="5"/>
      <c r="N22" s="27">
        <v>1.76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3.0700000000000003</v>
      </c>
      <c r="L23" s="30">
        <f t="shared" si="1"/>
        <v>-0.9</v>
      </c>
      <c r="M23" s="5"/>
      <c r="N23" s="27">
        <v>3.97</v>
      </c>
      <c r="O23" s="27"/>
    </row>
    <row r="24" spans="1:15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1</v>
      </c>
      <c r="L24" s="30">
        <f t="shared" si="1"/>
        <v>-1.1499999999999999</v>
      </c>
      <c r="M24" s="5"/>
      <c r="N24" s="27">
        <v>2.15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62" t="s">
        <v>228</v>
      </c>
      <c r="O25" s="263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1.01</v>
      </c>
      <c r="L26" s="30">
        <f t="shared" si="1"/>
        <v>-0.43</v>
      </c>
      <c r="N26" s="27">
        <v>1.44</v>
      </c>
      <c r="O26" s="27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1.94</v>
      </c>
      <c r="M27" s="3"/>
      <c r="N27" s="27"/>
      <c r="O27" s="27">
        <v>3.07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1.42</v>
      </c>
      <c r="L28" s="30">
        <f t="shared" si="1"/>
        <v>-0.28000000000000003</v>
      </c>
      <c r="N28" s="156">
        <v>1.7</v>
      </c>
      <c r="O28" s="156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2.6100000000000003</v>
      </c>
      <c r="L29" s="30">
        <f>O29-I29</f>
        <v>-0.55000000000000004</v>
      </c>
      <c r="M29" s="3"/>
      <c r="N29" s="27">
        <v>3.16</v>
      </c>
      <c r="O29" s="27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3.07</v>
      </c>
      <c r="L30" s="30">
        <f t="shared" si="1"/>
        <v>-0.6</v>
      </c>
      <c r="N30" s="27">
        <v>3.67</v>
      </c>
      <c r="O30" s="27"/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2.62</v>
      </c>
      <c r="L31" s="30">
        <f t="shared" si="1"/>
        <v>-0.85</v>
      </c>
      <c r="M31" s="3"/>
      <c r="N31" s="27">
        <v>3.47</v>
      </c>
      <c r="O31" s="27"/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2.6999999999999997</v>
      </c>
      <c r="L32" s="30">
        <f>O32-I32</f>
        <v>-0.45</v>
      </c>
      <c r="N32" s="27">
        <v>3.15</v>
      </c>
      <c r="O32" s="156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2.82</v>
      </c>
      <c r="L33" s="30">
        <f>O33-I33</f>
        <v>-0.45</v>
      </c>
      <c r="M33" s="3"/>
      <c r="N33" s="27">
        <v>3.27</v>
      </c>
      <c r="O33" s="27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2.36</v>
      </c>
      <c r="L34" s="30">
        <f t="shared" si="1"/>
        <v>-0.2</v>
      </c>
      <c r="M34" s="3"/>
      <c r="N34" s="27">
        <v>2.56</v>
      </c>
      <c r="O34" s="27"/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 t="shared" si="2"/>
        <v>3.27</v>
      </c>
      <c r="L35" s="30">
        <f t="shared" si="1"/>
        <v>-0.68</v>
      </c>
      <c r="N35" s="27">
        <v>3.95</v>
      </c>
      <c r="O35" s="156"/>
    </row>
    <row r="36" spans="1:15" ht="14.5" thickBot="1" x14ac:dyDescent="0.35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4.12</v>
      </c>
      <c r="L36" s="30">
        <f>O36-I36</f>
        <v>-0.38</v>
      </c>
      <c r="M36" s="5"/>
      <c r="N36" s="27">
        <v>4.5</v>
      </c>
      <c r="O36" s="156"/>
    </row>
    <row r="37" spans="1:15" ht="14.5" thickBot="1" x14ac:dyDescent="0.35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-0.52</v>
      </c>
      <c r="L37" s="30">
        <f>O37-I37</f>
        <v>4.82</v>
      </c>
      <c r="M37" s="5"/>
      <c r="N37" s="27"/>
      <c r="O37" s="156">
        <v>5.34</v>
      </c>
    </row>
    <row r="38" spans="1:15" ht="14.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1.18</v>
      </c>
      <c r="L38" s="30">
        <f t="shared" si="1"/>
        <v>-0.75</v>
      </c>
      <c r="M38" s="5"/>
      <c r="N38" s="156">
        <v>1.93</v>
      </c>
      <c r="O38" s="27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3.75</v>
      </c>
      <c r="M39" s="5"/>
      <c r="N39" s="27"/>
      <c r="O39" s="27">
        <v>4.7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8.18</v>
      </c>
      <c r="M40" s="5"/>
      <c r="N40" s="27"/>
      <c r="O40" s="27">
        <v>8.7799999999999994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0.75</v>
      </c>
      <c r="L41" s="30">
        <f t="shared" si="1"/>
        <v>-0.25</v>
      </c>
      <c r="M41" s="5"/>
      <c r="N41" s="27">
        <v>1</v>
      </c>
      <c r="O41" s="27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64" t="s">
        <v>130</v>
      </c>
      <c r="O42" s="265"/>
    </row>
    <row r="43" spans="1:15" ht="14.5" thickBot="1" x14ac:dyDescent="0.35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4.04</v>
      </c>
      <c r="M43" s="5"/>
      <c r="N43" s="156"/>
      <c r="O43" s="27">
        <v>4.97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2.74</v>
      </c>
      <c r="L44" s="30">
        <f t="shared" si="1"/>
        <v>-0.34</v>
      </c>
      <c r="M44" s="5"/>
      <c r="N44" s="27">
        <v>3.08</v>
      </c>
      <c r="O44" s="27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0.96999999999999986</v>
      </c>
      <c r="M45" s="5"/>
      <c r="N45" s="27"/>
      <c r="O45" s="27">
        <v>1.64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/>
      <c r="F46" s="6"/>
      <c r="G46" s="6"/>
      <c r="H46" s="16"/>
      <c r="I46" s="8">
        <v>1</v>
      </c>
      <c r="J46" s="16"/>
      <c r="K46" s="31">
        <f>N46-I46</f>
        <v>2.4700000000000002</v>
      </c>
      <c r="L46" s="30">
        <f t="shared" si="1"/>
        <v>-1</v>
      </c>
      <c r="M46" s="5"/>
      <c r="N46" s="27">
        <v>3.47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/>
      <c r="F47" s="6"/>
      <c r="G47" s="6"/>
      <c r="H47" s="16"/>
      <c r="I47" s="8">
        <v>0.24</v>
      </c>
      <c r="J47" s="16">
        <v>9</v>
      </c>
      <c r="K47" s="31">
        <f t="shared" si="2"/>
        <v>1.26</v>
      </c>
      <c r="L47" s="30">
        <f t="shared" si="1"/>
        <v>-0.24</v>
      </c>
      <c r="M47" s="5"/>
      <c r="N47" s="27">
        <v>1.5</v>
      </c>
      <c r="O47" s="27"/>
    </row>
    <row r="48" spans="1:15" ht="14.5" thickBot="1" x14ac:dyDescent="0.35">
      <c r="A48" s="21">
        <v>46</v>
      </c>
      <c r="B48" s="10" t="s">
        <v>165</v>
      </c>
      <c r="C48" s="16" t="s">
        <v>166</v>
      </c>
      <c r="D48" s="10" t="s">
        <v>14</v>
      </c>
      <c r="E48" s="6"/>
      <c r="F48" s="6"/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-0.5</v>
      </c>
      <c r="M48" s="5"/>
      <c r="N48" s="27"/>
      <c r="O48" s="156"/>
    </row>
    <row r="49" spans="1:15" ht="14.5" thickBot="1" x14ac:dyDescent="0.35">
      <c r="A49" s="21">
        <v>47</v>
      </c>
      <c r="B49" s="10" t="s">
        <v>169</v>
      </c>
      <c r="C49" s="16" t="s">
        <v>166</v>
      </c>
      <c r="D49" s="10" t="s">
        <v>14</v>
      </c>
      <c r="E49" s="6"/>
      <c r="F49" s="6"/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10.93</v>
      </c>
      <c r="M49" s="5"/>
      <c r="N49" s="156"/>
      <c r="O49" s="27">
        <v>11.78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2.48</v>
      </c>
      <c r="L50" s="30">
        <f>O50-I50</f>
        <v>-0.60000000000000009</v>
      </c>
      <c r="M50" s="5"/>
      <c r="N50" s="27">
        <v>3.08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5.92</v>
      </c>
      <c r="L51" s="30">
        <f>O51-I51</f>
        <v>-0.95</v>
      </c>
      <c r="M51" s="5"/>
      <c r="N51" s="27">
        <v>6.87</v>
      </c>
      <c r="O51" s="27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0.12</v>
      </c>
      <c r="M52" s="5"/>
      <c r="N52" s="27"/>
      <c r="O52" s="27">
        <v>0.87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3.2700000000000005</v>
      </c>
      <c r="L53" s="30">
        <f>O53-I53</f>
        <v>-0.7</v>
      </c>
      <c r="M53" s="5"/>
      <c r="N53" s="169">
        <v>3.97</v>
      </c>
      <c r="O53" s="27"/>
    </row>
  </sheetData>
  <mergeCells count="9">
    <mergeCell ref="K25:L25"/>
    <mergeCell ref="N25:O25"/>
    <mergeCell ref="N42:O42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O53"/>
  <sheetViews>
    <sheetView zoomScale="90" zoomScaleNormal="90" workbookViewId="0">
      <selection activeCell="O53" sqref="A1:O53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258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91" t="s">
        <v>251</v>
      </c>
      <c r="O5" s="191"/>
    </row>
    <row r="6" spans="1:15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2.86</v>
      </c>
      <c r="L6" s="30">
        <f t="shared" ref="L6:L48" si="1">O6-I6</f>
        <v>-0.33</v>
      </c>
      <c r="M6" s="5"/>
      <c r="N6" s="27">
        <v>3.19</v>
      </c>
      <c r="O6" s="27"/>
    </row>
    <row r="7" spans="1:15" ht="13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02" t="s">
        <v>228</v>
      </c>
      <c r="O7" s="102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2.56</v>
      </c>
      <c r="L8" s="30">
        <f t="shared" si="1"/>
        <v>-0.6</v>
      </c>
      <c r="M8" s="5"/>
      <c r="N8" s="27">
        <v>3.16</v>
      </c>
      <c r="O8" s="27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7.0600000000000005</v>
      </c>
      <c r="L9" s="30">
        <f t="shared" si="1"/>
        <v>-0.84</v>
      </c>
      <c r="M9" s="5"/>
      <c r="N9" s="27">
        <v>7.9</v>
      </c>
      <c r="O9" s="27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2.52</v>
      </c>
      <c r="L10" s="30">
        <f t="shared" si="1"/>
        <v>-0.5</v>
      </c>
      <c r="M10" s="5"/>
      <c r="N10" s="27">
        <v>3.02</v>
      </c>
      <c r="O10" s="27"/>
    </row>
    <row r="11" spans="1:15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4.34</v>
      </c>
      <c r="M11" s="5"/>
      <c r="N11" s="27"/>
      <c r="O11" s="27">
        <v>4.84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64" t="s">
        <v>64</v>
      </c>
      <c r="O12" s="265"/>
    </row>
    <row r="13" spans="1:15" ht="13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2.97</v>
      </c>
      <c r="L13" s="30">
        <f t="shared" si="1"/>
        <v>-0.73</v>
      </c>
      <c r="M13" s="5"/>
      <c r="N13" s="27">
        <v>3.7</v>
      </c>
      <c r="O13" s="27"/>
    </row>
    <row r="14" spans="1:15" ht="13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-0.8</v>
      </c>
      <c r="L14" s="30">
        <f t="shared" si="1"/>
        <v>8.2899999999999991</v>
      </c>
      <c r="M14" s="5"/>
      <c r="N14" s="27"/>
      <c r="O14" s="27">
        <v>9.09</v>
      </c>
    </row>
    <row r="15" spans="1:15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4.03</v>
      </c>
      <c r="L15" s="30">
        <f t="shared" si="1"/>
        <v>-0.38</v>
      </c>
      <c r="M15" s="5"/>
      <c r="N15" s="27">
        <v>4.41</v>
      </c>
      <c r="O15" s="27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64" t="s">
        <v>160</v>
      </c>
      <c r="O16" s="265"/>
    </row>
    <row r="17" spans="1:15" ht="13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1.0999999999999999</v>
      </c>
      <c r="L17" s="30">
        <f t="shared" si="1"/>
        <v>-1.18</v>
      </c>
      <c r="M17" s="5"/>
      <c r="N17" s="27">
        <v>2.2799999999999998</v>
      </c>
      <c r="O17" s="27"/>
    </row>
    <row r="18" spans="1:15" ht="13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4.7</v>
      </c>
      <c r="L18" s="30">
        <f t="shared" si="1"/>
        <v>-0.8</v>
      </c>
      <c r="M18" s="5"/>
      <c r="N18" s="27">
        <v>5.5</v>
      </c>
      <c r="O18" s="27"/>
    </row>
    <row r="19" spans="1:15" ht="13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2.4500000000000002</v>
      </c>
      <c r="L19" s="30">
        <f t="shared" si="1"/>
        <v>-1</v>
      </c>
      <c r="M19" s="5"/>
      <c r="N19" s="27">
        <v>3.45</v>
      </c>
      <c r="O19" s="27"/>
    </row>
    <row r="20" spans="1:15" ht="13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1.34</v>
      </c>
      <c r="L20" s="30">
        <f t="shared" si="1"/>
        <v>-0.78</v>
      </c>
      <c r="M20" s="5"/>
      <c r="N20" s="27">
        <v>2.12</v>
      </c>
      <c r="O20" s="27"/>
    </row>
    <row r="21" spans="1:15" ht="13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4.12</v>
      </c>
      <c r="L21" s="30">
        <f t="shared" si="1"/>
        <v>-0.8</v>
      </c>
      <c r="M21" s="5"/>
      <c r="N21" s="27">
        <v>4.92</v>
      </c>
      <c r="O21" s="27"/>
    </row>
    <row r="22" spans="1:15" ht="13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1.5999999999999999</v>
      </c>
      <c r="L22" s="30">
        <f t="shared" si="1"/>
        <v>-0.8</v>
      </c>
      <c r="M22" s="5"/>
      <c r="N22" s="27">
        <v>2.4</v>
      </c>
      <c r="O22" s="27"/>
    </row>
    <row r="23" spans="1:15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3.57</v>
      </c>
      <c r="L23" s="30">
        <f t="shared" si="1"/>
        <v>-0.9</v>
      </c>
      <c r="M23" s="5"/>
      <c r="N23" s="27">
        <v>4.47</v>
      </c>
      <c r="O23" s="27"/>
    </row>
    <row r="24" spans="1:15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2.5500000000000003</v>
      </c>
      <c r="L24" s="30">
        <f t="shared" si="1"/>
        <v>-1.1499999999999999</v>
      </c>
      <c r="M24" s="5"/>
      <c r="N24" s="27">
        <v>3.7</v>
      </c>
      <c r="O24" s="27"/>
    </row>
    <row r="25" spans="1:15" ht="13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62" t="s">
        <v>228</v>
      </c>
      <c r="O25" s="263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1.4300000000000002</v>
      </c>
      <c r="L26" s="30">
        <f t="shared" si="1"/>
        <v>-0.43</v>
      </c>
      <c r="N26" s="27">
        <v>1.86</v>
      </c>
      <c r="O26" s="27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2.33</v>
      </c>
      <c r="M27" s="3"/>
      <c r="N27" s="27"/>
      <c r="O27" s="27">
        <v>3.46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2.5199999999999996</v>
      </c>
      <c r="L28" s="30">
        <f t="shared" si="1"/>
        <v>-0.28000000000000003</v>
      </c>
      <c r="N28" s="156">
        <v>2.8</v>
      </c>
      <c r="O28" s="156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6.17</v>
      </c>
      <c r="M29" s="3"/>
      <c r="N29" s="27"/>
      <c r="O29" s="27">
        <v>6.72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-0.6</v>
      </c>
      <c r="N30" s="27"/>
      <c r="O30" s="27"/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2.9299999999999997</v>
      </c>
      <c r="L31" s="30">
        <f t="shared" si="1"/>
        <v>-0.85</v>
      </c>
      <c r="M31" s="3"/>
      <c r="N31" s="27">
        <v>3.78</v>
      </c>
      <c r="O31" s="27"/>
    </row>
    <row r="32" spans="1:15" ht="14.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3.5699999999999994</v>
      </c>
      <c r="L32" s="30">
        <f>O32-I32</f>
        <v>-0.45</v>
      </c>
      <c r="N32" s="27">
        <v>4.0199999999999996</v>
      </c>
      <c r="O32" s="156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7.9300000000000006</v>
      </c>
      <c r="M33" s="3"/>
      <c r="N33" s="27"/>
      <c r="O33" s="27">
        <v>8.3800000000000008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8.34</v>
      </c>
      <c r="M34" s="3"/>
      <c r="N34" s="27"/>
      <c r="O34" s="27">
        <v>8.5399999999999991</v>
      </c>
    </row>
    <row r="35" spans="1:15" ht="14.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3.77</v>
      </c>
      <c r="L35" s="30">
        <f>O35-I35</f>
        <v>-0.68</v>
      </c>
      <c r="N35" s="27">
        <v>4.45</v>
      </c>
      <c r="O35" s="156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4.42</v>
      </c>
      <c r="L36" s="30">
        <f>O36-I36</f>
        <v>-0.38</v>
      </c>
      <c r="M36" s="5"/>
      <c r="N36" s="27">
        <v>4.8</v>
      </c>
    </row>
    <row r="37" spans="1:15" ht="14.5" thickBot="1" x14ac:dyDescent="0.35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-0.52</v>
      </c>
      <c r="L37" s="30">
        <f>O37-I37</f>
        <v>4.7300000000000004</v>
      </c>
      <c r="M37" s="5"/>
      <c r="O37" s="156">
        <v>5.25</v>
      </c>
    </row>
    <row r="38" spans="1:15" ht="14.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3.12</v>
      </c>
      <c r="M38" s="5"/>
      <c r="N38" s="156"/>
      <c r="O38" s="27">
        <v>3.87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4.3</v>
      </c>
      <c r="M39" s="5"/>
      <c r="N39" s="27"/>
      <c r="O39" s="27">
        <v>5.25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5.1800000000000006</v>
      </c>
      <c r="L40" s="30">
        <f t="shared" si="1"/>
        <v>-0.6</v>
      </c>
      <c r="M40" s="5"/>
      <c r="N40" s="27">
        <v>5.78</v>
      </c>
      <c r="O40" s="27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1.9</v>
      </c>
      <c r="L41" s="30">
        <f t="shared" si="1"/>
        <v>-0.25</v>
      </c>
      <c r="M41" s="5"/>
      <c r="N41" s="27">
        <v>2.15</v>
      </c>
      <c r="O41" s="27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64" t="s">
        <v>130</v>
      </c>
      <c r="O42" s="265"/>
    </row>
    <row r="43" spans="1:15" ht="14.5" thickBot="1" x14ac:dyDescent="0.35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6.12</v>
      </c>
      <c r="M43" s="5"/>
      <c r="N43" s="156"/>
      <c r="O43" s="27">
        <v>7.05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3.76</v>
      </c>
      <c r="L44" s="30">
        <f t="shared" si="1"/>
        <v>-0.34</v>
      </c>
      <c r="M44" s="5"/>
      <c r="N44" s="27">
        <v>4.0999999999999996</v>
      </c>
      <c r="O44" s="27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2.3200000000000003</v>
      </c>
      <c r="M45" s="5"/>
      <c r="N45" s="27"/>
      <c r="O45" s="27">
        <v>2.99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334440</v>
      </c>
      <c r="F46" s="6">
        <v>258224</v>
      </c>
      <c r="G46" s="6"/>
      <c r="H46" s="16"/>
      <c r="I46" s="8">
        <v>1</v>
      </c>
      <c r="J46" s="16"/>
      <c r="K46" s="31">
        <f>N46-I46</f>
        <v>2.4500000000000002</v>
      </c>
      <c r="L46" s="30">
        <f t="shared" si="1"/>
        <v>-1</v>
      </c>
      <c r="M46" s="5"/>
      <c r="N46" s="27">
        <v>3.45</v>
      </c>
      <c r="O46" s="27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334588</v>
      </c>
      <c r="F47" s="6">
        <v>258495</v>
      </c>
      <c r="G47" s="6"/>
      <c r="H47" s="16"/>
      <c r="I47" s="8">
        <v>0.24</v>
      </c>
      <c r="J47" s="16">
        <v>9</v>
      </c>
      <c r="K47" s="31">
        <f t="shared" si="2"/>
        <v>2.9000000000000004</v>
      </c>
      <c r="L47" s="30">
        <f t="shared" si="1"/>
        <v>-0.24</v>
      </c>
      <c r="M47" s="5"/>
      <c r="N47" s="27">
        <v>3.14</v>
      </c>
      <c r="O47" s="27"/>
    </row>
    <row r="48" spans="1:15" ht="14.5" thickBot="1" x14ac:dyDescent="0.35">
      <c r="A48" s="21">
        <v>46</v>
      </c>
      <c r="B48" s="10" t="s">
        <v>165</v>
      </c>
      <c r="C48" s="16" t="s">
        <v>166</v>
      </c>
      <c r="D48" s="10" t="s">
        <v>14</v>
      </c>
      <c r="E48" s="6">
        <v>335786</v>
      </c>
      <c r="F48" s="6">
        <v>253123</v>
      </c>
      <c r="G48" s="6"/>
      <c r="H48" s="16"/>
      <c r="I48" s="8">
        <v>0.5</v>
      </c>
      <c r="J48" s="16">
        <v>21</v>
      </c>
      <c r="K48" s="31">
        <f t="shared" si="2"/>
        <v>2.6</v>
      </c>
      <c r="L48" s="30">
        <f t="shared" si="1"/>
        <v>-0.5</v>
      </c>
      <c r="M48" s="5"/>
      <c r="N48" s="27">
        <v>3.1</v>
      </c>
      <c r="O48" s="156"/>
    </row>
    <row r="49" spans="1:15" ht="14.5" thickBot="1" x14ac:dyDescent="0.35">
      <c r="A49" s="21">
        <v>47</v>
      </c>
      <c r="B49" s="10" t="s">
        <v>169</v>
      </c>
      <c r="C49" s="16" t="s">
        <v>166</v>
      </c>
      <c r="D49" s="10" t="s">
        <v>14</v>
      </c>
      <c r="E49" s="6">
        <v>334128</v>
      </c>
      <c r="F49" s="6">
        <v>258254</v>
      </c>
      <c r="G49" s="6"/>
      <c r="H49" s="16"/>
      <c r="I49" s="8">
        <v>0.85</v>
      </c>
      <c r="J49" s="16">
        <v>27</v>
      </c>
      <c r="K49" s="31">
        <f>N49-I49</f>
        <v>2.4499999999999997</v>
      </c>
      <c r="L49" s="30">
        <f>O49-I49</f>
        <v>-0.85</v>
      </c>
      <c r="M49" s="5"/>
      <c r="N49" s="156">
        <v>3.3</v>
      </c>
      <c r="O49" s="27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3.05</v>
      </c>
      <c r="L50" s="30">
        <f>O50-I50</f>
        <v>-0.60000000000000009</v>
      </c>
      <c r="M50" s="5"/>
      <c r="N50" s="27">
        <v>3.65</v>
      </c>
      <c r="O50" s="27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4.8</v>
      </c>
      <c r="L51" s="30">
        <f>O51-I51</f>
        <v>-0.95</v>
      </c>
      <c r="M51" s="5"/>
      <c r="N51" s="27">
        <v>5.75</v>
      </c>
      <c r="O51" s="27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5.61</v>
      </c>
      <c r="M52" s="5"/>
      <c r="N52" s="27"/>
      <c r="O52" s="27">
        <v>6.36</v>
      </c>
    </row>
    <row r="53" spans="1:15" ht="13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3.34</v>
      </c>
      <c r="L53" s="30">
        <f>O53-I53</f>
        <v>-0.7</v>
      </c>
      <c r="M53" s="5"/>
      <c r="N53" s="169">
        <v>4.04</v>
      </c>
      <c r="O53" s="27"/>
    </row>
  </sheetData>
  <mergeCells count="9">
    <mergeCell ref="K25:L25"/>
    <mergeCell ref="N25:O25"/>
    <mergeCell ref="N42:O42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O53"/>
  <sheetViews>
    <sheetView zoomScale="90" zoomScaleNormal="90" workbookViewId="0">
      <selection activeCell="O37" sqref="O37"/>
    </sheetView>
  </sheetViews>
  <sheetFormatPr baseColWidth="10" defaultColWidth="9.1796875" defaultRowHeight="12.5" x14ac:dyDescent="0.25"/>
  <cols>
    <col min="1" max="1" width="11.453125" customWidth="1"/>
    <col min="2" max="2" width="39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258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91" t="s">
        <v>251</v>
      </c>
      <c r="O5" s="191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3.51</v>
      </c>
      <c r="L6" s="30">
        <f t="shared" ref="L6:L48" si="1">O6-I6</f>
        <v>-0.33</v>
      </c>
      <c r="M6" s="5"/>
      <c r="N6" s="194">
        <v>3.84</v>
      </c>
      <c r="O6" s="195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96" t="s">
        <v>228</v>
      </c>
      <c r="O7" s="197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3.03</v>
      </c>
      <c r="L8" s="30">
        <f t="shared" si="1"/>
        <v>-0.6</v>
      </c>
      <c r="M8" s="5"/>
      <c r="N8" s="198">
        <v>3.63</v>
      </c>
      <c r="O8" s="199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7.8000000000000007</v>
      </c>
      <c r="L9" s="30">
        <f t="shared" si="1"/>
        <v>-0.84</v>
      </c>
      <c r="M9" s="5"/>
      <c r="N9" s="198">
        <v>8.64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2.91</v>
      </c>
      <c r="L10" s="30">
        <f t="shared" si="1"/>
        <v>-0.5</v>
      </c>
      <c r="M10" s="5"/>
      <c r="N10" s="198">
        <v>3.41</v>
      </c>
      <c r="O10" s="199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4.9400000000000004</v>
      </c>
      <c r="M11" s="5"/>
      <c r="N11" s="198"/>
      <c r="O11" s="199">
        <v>5.44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</v>
      </c>
      <c r="L13" s="30">
        <f t="shared" si="1"/>
        <v>-0.73</v>
      </c>
      <c r="M13" s="5"/>
      <c r="N13" s="198">
        <v>3.73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-0.8</v>
      </c>
      <c r="L14" s="30">
        <f t="shared" si="1"/>
        <v>8.26</v>
      </c>
      <c r="M14" s="5"/>
      <c r="N14" s="198"/>
      <c r="O14" s="199">
        <v>9.06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5.0200000000000005</v>
      </c>
      <c r="L15" s="30">
        <f t="shared" si="1"/>
        <v>-0.38</v>
      </c>
      <c r="M15" s="5"/>
      <c r="N15" s="198">
        <v>5.4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1.24</v>
      </c>
      <c r="L17" s="30">
        <f t="shared" si="1"/>
        <v>-1.18</v>
      </c>
      <c r="M17" s="5"/>
      <c r="N17" s="198">
        <v>2.42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3.76</v>
      </c>
      <c r="L18" s="30">
        <f t="shared" si="1"/>
        <v>-0.8</v>
      </c>
      <c r="M18" s="5"/>
      <c r="N18" s="198">
        <v>4.5599999999999996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-1</v>
      </c>
      <c r="L19" s="30">
        <f t="shared" si="1"/>
        <v>4.03</v>
      </c>
      <c r="M19" s="5"/>
      <c r="N19" s="198"/>
      <c r="O19" s="199">
        <v>5.03</v>
      </c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1.9200000000000002</v>
      </c>
      <c r="L20" s="30">
        <f t="shared" si="1"/>
        <v>-0.78</v>
      </c>
      <c r="M20" s="5"/>
      <c r="N20" s="198">
        <v>2.7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3.62</v>
      </c>
      <c r="L21" s="30">
        <f t="shared" si="1"/>
        <v>-0.8</v>
      </c>
      <c r="M21" s="5"/>
      <c r="N21" s="198">
        <v>4.42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2.3600000000000003</v>
      </c>
      <c r="L22" s="30">
        <f t="shared" si="1"/>
        <v>-0.8</v>
      </c>
      <c r="M22" s="5"/>
      <c r="N22" s="198">
        <v>3.16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4.2799999999999994</v>
      </c>
      <c r="L23" s="30">
        <f t="shared" si="1"/>
        <v>-0.9</v>
      </c>
      <c r="M23" s="5"/>
      <c r="N23" s="198">
        <v>5.18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3.5500000000000003</v>
      </c>
      <c r="L24" s="30">
        <f t="shared" si="1"/>
        <v>-1.1499999999999999</v>
      </c>
      <c r="M24" s="5"/>
      <c r="N24" s="198">
        <v>4.7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2.8</v>
      </c>
      <c r="L26" s="30">
        <f t="shared" si="1"/>
        <v>-0.43</v>
      </c>
      <c r="N26" s="198">
        <v>3.23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3.13</v>
      </c>
      <c r="M27" s="3"/>
      <c r="N27" s="198"/>
      <c r="O27" s="199">
        <v>4.26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3.2800000000000002</v>
      </c>
      <c r="L28" s="30">
        <f t="shared" si="1"/>
        <v>-0.28000000000000003</v>
      </c>
      <c r="N28" s="200">
        <v>3.56</v>
      </c>
      <c r="O28" s="200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5.01</v>
      </c>
      <c r="L29" s="30">
        <f>O29-I29</f>
        <v>-0.55000000000000004</v>
      </c>
      <c r="M29" s="3"/>
      <c r="N29" s="198">
        <v>5.56</v>
      </c>
      <c r="O29" s="199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8.870000000000001</v>
      </c>
      <c r="N30" s="198"/>
      <c r="O30" s="199">
        <v>9.4700000000000006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9.7000000000000011</v>
      </c>
      <c r="M31" s="3"/>
      <c r="N31" s="198"/>
      <c r="O31" s="199">
        <v>10.55</v>
      </c>
    </row>
    <row r="32" spans="1:15" ht="1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4.3099999999999996</v>
      </c>
      <c r="L32" s="30">
        <f>O32-I32</f>
        <v>-0.45</v>
      </c>
      <c r="N32" s="198">
        <v>4.76</v>
      </c>
      <c r="O32" s="200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6.79</v>
      </c>
      <c r="M33" s="3"/>
      <c r="N33" s="198"/>
      <c r="O33" s="199">
        <v>7.24</v>
      </c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10.030000000000001</v>
      </c>
      <c r="M34" s="3"/>
      <c r="N34" s="198"/>
      <c r="O34" s="199">
        <v>10.23</v>
      </c>
    </row>
    <row r="35" spans="1:15" ht="1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3.9099999999999997</v>
      </c>
      <c r="L35" s="30">
        <f>O35-I35</f>
        <v>-0.68</v>
      </c>
      <c r="N35" s="198">
        <v>4.59</v>
      </c>
      <c r="O35" s="201"/>
    </row>
    <row r="36" spans="1:15" ht="15" thickBot="1" x14ac:dyDescent="0.4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4.28</v>
      </c>
      <c r="L36" s="30">
        <f>O36-I36</f>
        <v>-0.38</v>
      </c>
      <c r="M36" s="5"/>
      <c r="N36" s="198">
        <v>4.66</v>
      </c>
      <c r="O36" s="202"/>
    </row>
    <row r="37" spans="1:15" ht="15" thickBot="1" x14ac:dyDescent="0.4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-0.52</v>
      </c>
      <c r="L37" s="30">
        <f>O37-I37</f>
        <v>4.5399999999999991</v>
      </c>
      <c r="M37" s="5"/>
      <c r="N37" s="202"/>
      <c r="O37" s="200">
        <v>5.0599999999999996</v>
      </c>
    </row>
    <row r="38" spans="1:15" ht="1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4.13</v>
      </c>
      <c r="M38" s="5"/>
      <c r="N38" s="203"/>
      <c r="O38" s="199">
        <v>4.88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6.34</v>
      </c>
      <c r="M39" s="5"/>
      <c r="N39" s="198"/>
      <c r="O39" s="199">
        <v>7.29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23.049999999999997</v>
      </c>
      <c r="M40" s="5"/>
      <c r="N40" s="198"/>
      <c r="O40" s="199">
        <v>23.65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2.97</v>
      </c>
      <c r="L41" s="30">
        <f t="shared" si="1"/>
        <v>-0.25</v>
      </c>
      <c r="M41" s="5"/>
      <c r="N41" s="198">
        <v>3.22</v>
      </c>
      <c r="O41" s="199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76" t="s">
        <v>130</v>
      </c>
      <c r="O42" s="277"/>
    </row>
    <row r="43" spans="1:15" ht="15" thickBot="1" x14ac:dyDescent="0.35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8.1</v>
      </c>
      <c r="M43" s="5"/>
      <c r="N43" s="203"/>
      <c r="O43" s="199">
        <v>9.0299999999999994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3.76</v>
      </c>
      <c r="L44" s="30">
        <f t="shared" si="1"/>
        <v>-0.34</v>
      </c>
      <c r="M44" s="5"/>
      <c r="N44" s="198">
        <v>4.0999999999999996</v>
      </c>
      <c r="O44" s="199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3.11</v>
      </c>
      <c r="M45" s="5"/>
      <c r="N45" s="198"/>
      <c r="O45" s="199">
        <v>3.78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334440</v>
      </c>
      <c r="F46" s="6">
        <v>258224</v>
      </c>
      <c r="G46" s="6"/>
      <c r="H46" s="16"/>
      <c r="I46" s="8">
        <v>1</v>
      </c>
      <c r="J46" s="16"/>
      <c r="K46" s="31">
        <f>N46-I46</f>
        <v>4.28</v>
      </c>
      <c r="L46" s="30">
        <f t="shared" si="1"/>
        <v>-1</v>
      </c>
      <c r="M46" s="5"/>
      <c r="N46" s="198">
        <v>5.28</v>
      </c>
      <c r="O46" s="199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334588</v>
      </c>
      <c r="F47" s="6">
        <v>258495</v>
      </c>
      <c r="G47" s="6"/>
      <c r="H47" s="16"/>
      <c r="I47" s="8">
        <v>0.24</v>
      </c>
      <c r="J47" s="16">
        <v>9</v>
      </c>
      <c r="K47" s="31">
        <f t="shared" si="2"/>
        <v>3.6900000000000004</v>
      </c>
      <c r="L47" s="30">
        <f t="shared" si="1"/>
        <v>-0.24</v>
      </c>
      <c r="M47" s="5"/>
      <c r="N47" s="198">
        <v>3.93</v>
      </c>
      <c r="O47" s="199"/>
    </row>
    <row r="48" spans="1:15" ht="15" thickBot="1" x14ac:dyDescent="0.35">
      <c r="A48" s="21">
        <v>46</v>
      </c>
      <c r="B48" s="10" t="s">
        <v>165</v>
      </c>
      <c r="C48" s="16" t="s">
        <v>166</v>
      </c>
      <c r="D48" s="10" t="s">
        <v>14</v>
      </c>
      <c r="E48" s="6">
        <v>335786</v>
      </c>
      <c r="F48" s="6">
        <v>253123</v>
      </c>
      <c r="G48" s="6"/>
      <c r="H48" s="16"/>
      <c r="I48" s="8">
        <v>0.5</v>
      </c>
      <c r="J48" s="16">
        <v>21</v>
      </c>
      <c r="K48" s="31">
        <f t="shared" si="2"/>
        <v>4.1500000000000004</v>
      </c>
      <c r="L48" s="30">
        <f t="shared" si="1"/>
        <v>-0.5</v>
      </c>
      <c r="M48" s="5"/>
      <c r="N48" s="198">
        <v>4.6500000000000004</v>
      </c>
      <c r="O48" s="200"/>
    </row>
    <row r="49" spans="1:15" ht="15" thickBot="1" x14ac:dyDescent="0.35">
      <c r="A49" s="21">
        <v>47</v>
      </c>
      <c r="B49" s="10" t="s">
        <v>169</v>
      </c>
      <c r="C49" s="16" t="s">
        <v>166</v>
      </c>
      <c r="D49" s="10" t="s">
        <v>14</v>
      </c>
      <c r="E49" s="6">
        <v>334128</v>
      </c>
      <c r="F49" s="6">
        <v>258254</v>
      </c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8.18</v>
      </c>
      <c r="M49" s="5"/>
      <c r="N49" s="203"/>
      <c r="O49" s="199">
        <v>9.0299999999999994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3.05</v>
      </c>
      <c r="L50" s="30">
        <f>O50-I50</f>
        <v>-0.60000000000000009</v>
      </c>
      <c r="M50" s="5"/>
      <c r="N50" s="198">
        <v>3.65</v>
      </c>
      <c r="O50" s="199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5.46</v>
      </c>
      <c r="L51" s="30">
        <f>O51-I51</f>
        <v>-0.95</v>
      </c>
      <c r="M51" s="5"/>
      <c r="N51" s="198">
        <v>6.41</v>
      </c>
      <c r="O51" s="199"/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4.09</v>
      </c>
      <c r="L52" s="30">
        <f>O52-I52</f>
        <v>-0.75</v>
      </c>
      <c r="M52" s="5"/>
      <c r="N52" s="198">
        <v>4.84</v>
      </c>
      <c r="O52" s="199"/>
    </row>
    <row r="53" spans="1:15" ht="15" thickBot="1" x14ac:dyDescent="0.35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3.34</v>
      </c>
      <c r="L53" s="30">
        <f>O53-I53</f>
        <v>-0.7</v>
      </c>
      <c r="M53" s="5"/>
      <c r="N53" s="204">
        <v>4.04</v>
      </c>
      <c r="O53" s="199"/>
    </row>
  </sheetData>
  <mergeCells count="9">
    <mergeCell ref="K25:L25"/>
    <mergeCell ref="N25:O25"/>
    <mergeCell ref="N42:O42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  <pageSetup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O53"/>
  <sheetViews>
    <sheetView topLeftCell="E28" workbookViewId="0">
      <selection activeCell="M19" sqref="M19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259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91" t="s">
        <v>251</v>
      </c>
      <c r="O5" s="191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4.18</v>
      </c>
      <c r="L6" s="30">
        <f t="shared" ref="L6:L48" si="1">O6-I6</f>
        <v>-0.33</v>
      </c>
      <c r="M6" s="5"/>
      <c r="N6" s="194">
        <v>4.51</v>
      </c>
      <c r="O6" s="195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96" t="s">
        <v>228</v>
      </c>
      <c r="O7" s="197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3.4499999999999997</v>
      </c>
      <c r="L8" s="30">
        <f t="shared" si="1"/>
        <v>-0.6</v>
      </c>
      <c r="M8" s="5"/>
      <c r="N8" s="198">
        <v>4.05</v>
      </c>
      <c r="O8" s="199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8.24</v>
      </c>
      <c r="L9" s="30">
        <f t="shared" si="1"/>
        <v>-0.84</v>
      </c>
      <c r="M9" s="5"/>
      <c r="N9" s="198">
        <v>9.08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-0.5</v>
      </c>
      <c r="L10" s="30">
        <f t="shared" si="1"/>
        <v>4.88</v>
      </c>
      <c r="M10" s="5"/>
      <c r="N10" s="198"/>
      <c r="O10" s="199">
        <v>5.38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6.61</v>
      </c>
      <c r="M11" s="5"/>
      <c r="N11" s="198"/>
      <c r="O11" s="199">
        <v>7.11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3.4200000000000004</v>
      </c>
      <c r="L13" s="30">
        <f t="shared" si="1"/>
        <v>-0.73</v>
      </c>
      <c r="M13" s="5"/>
      <c r="N13" s="198">
        <v>4.1500000000000004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-0.8</v>
      </c>
      <c r="L14" s="30">
        <f t="shared" si="1"/>
        <v>6.98</v>
      </c>
      <c r="M14" s="5"/>
      <c r="N14" s="198"/>
      <c r="O14" s="199">
        <v>7.78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5.88</v>
      </c>
      <c r="L15" s="30">
        <f t="shared" si="1"/>
        <v>-0.38</v>
      </c>
      <c r="M15" s="5"/>
      <c r="N15" s="198">
        <v>6.26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1.2900000000000003</v>
      </c>
      <c r="L17" s="30">
        <f t="shared" si="1"/>
        <v>-1.18</v>
      </c>
      <c r="M17" s="5"/>
      <c r="N17" s="198">
        <v>2.4700000000000002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5.37</v>
      </c>
      <c r="L18" s="30">
        <f t="shared" si="1"/>
        <v>-0.8</v>
      </c>
      <c r="M18" s="5"/>
      <c r="N18" s="198">
        <v>6.17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4.05</v>
      </c>
      <c r="L19" s="30">
        <f t="shared" si="1"/>
        <v>-1</v>
      </c>
      <c r="M19" s="5"/>
      <c r="N19" s="198">
        <v>5.05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2.4000000000000004</v>
      </c>
      <c r="L20" s="30">
        <f t="shared" si="1"/>
        <v>-0.78</v>
      </c>
      <c r="M20" s="5"/>
      <c r="N20" s="198">
        <v>3.18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4.92</v>
      </c>
      <c r="L21" s="30">
        <f t="shared" si="1"/>
        <v>-0.8</v>
      </c>
      <c r="M21" s="5"/>
      <c r="N21" s="198">
        <v>5.72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4.66</v>
      </c>
      <c r="L22" s="30">
        <f t="shared" si="1"/>
        <v>-0.8</v>
      </c>
      <c r="M22" s="5"/>
      <c r="N22" s="198">
        <v>5.46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5.0599999999999996</v>
      </c>
      <c r="L23" s="30">
        <f t="shared" si="1"/>
        <v>-0.9</v>
      </c>
      <c r="M23" s="5"/>
      <c r="N23" s="198">
        <v>5.96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4.3499999999999996</v>
      </c>
      <c r="L24" s="30">
        <f t="shared" si="1"/>
        <v>-1.1499999999999999</v>
      </c>
      <c r="M24" s="5"/>
      <c r="N24" s="198">
        <v>5.5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3.7899999999999996</v>
      </c>
      <c r="L26" s="30">
        <f t="shared" si="1"/>
        <v>-0.43</v>
      </c>
      <c r="N26" s="198">
        <v>4.22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4.51</v>
      </c>
      <c r="L27" s="30">
        <f t="shared" si="1"/>
        <v>-1.1299999999999999</v>
      </c>
      <c r="M27" s="3"/>
      <c r="N27" s="198">
        <v>5.64</v>
      </c>
      <c r="O27" s="199"/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3.7699999999999996</v>
      </c>
      <c r="L28" s="30">
        <f t="shared" si="1"/>
        <v>-0.28000000000000003</v>
      </c>
      <c r="N28" s="200">
        <v>4.05</v>
      </c>
      <c r="O28" s="200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8.7899999999999991</v>
      </c>
      <c r="M29" s="3"/>
      <c r="N29" s="198"/>
      <c r="O29" s="199">
        <v>9.34</v>
      </c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12.18</v>
      </c>
      <c r="N30" s="198"/>
      <c r="O30" s="199">
        <v>12.78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10.73</v>
      </c>
      <c r="M31" s="3"/>
      <c r="N31" s="198"/>
      <c r="O31" s="199">
        <v>11.58</v>
      </c>
    </row>
    <row r="32" spans="1:15" ht="1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4.9799999999999995</v>
      </c>
      <c r="L32" s="30">
        <f>O32-I32</f>
        <v>-0.45</v>
      </c>
      <c r="N32" s="198">
        <v>5.43</v>
      </c>
      <c r="O32" s="200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-0.45</v>
      </c>
      <c r="L33" s="30">
        <f>O33-I33</f>
        <v>7.6499999999999995</v>
      </c>
      <c r="M33" s="3"/>
      <c r="N33" s="198"/>
      <c r="O33" s="199">
        <v>8.1</v>
      </c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11.9</v>
      </c>
      <c r="M34" s="3"/>
      <c r="N34" s="198"/>
      <c r="O34" s="199">
        <v>12.1</v>
      </c>
    </row>
    <row r="35" spans="1:15" ht="1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4.29</v>
      </c>
      <c r="L35" s="30">
        <f>O35-I35</f>
        <v>-0.68</v>
      </c>
      <c r="N35" s="198">
        <v>4.97</v>
      </c>
      <c r="O35" s="201"/>
    </row>
    <row r="36" spans="1:15" ht="15" thickBot="1" x14ac:dyDescent="0.4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4.38</v>
      </c>
      <c r="L36" s="30">
        <f>O36-I36</f>
        <v>-0.38</v>
      </c>
      <c r="M36" s="5"/>
      <c r="N36" s="202">
        <v>4.76</v>
      </c>
      <c r="O36" s="202"/>
    </row>
    <row r="37" spans="1:15" ht="15" thickBot="1" x14ac:dyDescent="0.4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-0.52</v>
      </c>
      <c r="L37" s="30">
        <f>O37-I37</f>
        <v>4.75</v>
      </c>
      <c r="M37" s="5"/>
      <c r="N37" s="202"/>
      <c r="O37" s="202">
        <v>5.27</v>
      </c>
    </row>
    <row r="38" spans="1:15" ht="1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5.21</v>
      </c>
      <c r="M38" s="5"/>
      <c r="N38" s="203"/>
      <c r="O38" s="199">
        <v>5.96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8.56</v>
      </c>
      <c r="M39" s="5"/>
      <c r="N39" s="198"/>
      <c r="O39" s="199">
        <v>9.51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26.869999999999997</v>
      </c>
      <c r="M40" s="5"/>
      <c r="N40" s="198"/>
      <c r="O40" s="199">
        <v>27.47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4.87</v>
      </c>
      <c r="M41" s="5"/>
      <c r="N41" s="198"/>
      <c r="O41" s="199">
        <v>5.12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76" t="s">
        <v>130</v>
      </c>
      <c r="O42" s="277"/>
    </row>
    <row r="43" spans="1:15" ht="15" thickBot="1" x14ac:dyDescent="0.35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9.9700000000000006</v>
      </c>
      <c r="M43" s="5"/>
      <c r="N43" s="203"/>
      <c r="O43" s="199">
        <v>10.9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4.8900000000000006</v>
      </c>
      <c r="L44" s="30">
        <f t="shared" si="1"/>
        <v>-0.34</v>
      </c>
      <c r="M44" s="5"/>
      <c r="N44" s="198">
        <v>5.23</v>
      </c>
      <c r="O44" s="199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3.5700000000000003</v>
      </c>
      <c r="M45" s="5"/>
      <c r="N45" s="198"/>
      <c r="O45" s="199">
        <v>4.24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334440</v>
      </c>
      <c r="F46" s="6">
        <v>258224</v>
      </c>
      <c r="G46" s="6"/>
      <c r="H46" s="16"/>
      <c r="I46" s="8">
        <v>1</v>
      </c>
      <c r="J46" s="16"/>
      <c r="K46" s="31">
        <f>N46-I46</f>
        <v>5.0999999999999996</v>
      </c>
      <c r="L46" s="30">
        <f t="shared" si="1"/>
        <v>-1</v>
      </c>
      <c r="M46" s="5"/>
      <c r="N46" s="198">
        <v>6.1</v>
      </c>
      <c r="O46" s="199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334588</v>
      </c>
      <c r="F47" s="6">
        <v>258495</v>
      </c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6.02</v>
      </c>
      <c r="M47" s="5"/>
      <c r="N47" s="198"/>
      <c r="O47" s="199">
        <v>6.26</v>
      </c>
    </row>
    <row r="48" spans="1:15" ht="15" thickBot="1" x14ac:dyDescent="0.35">
      <c r="A48" s="21">
        <v>46</v>
      </c>
      <c r="B48" s="10" t="s">
        <v>165</v>
      </c>
      <c r="C48" s="16" t="s">
        <v>166</v>
      </c>
      <c r="D48" s="10" t="s">
        <v>14</v>
      </c>
      <c r="E48" s="6">
        <v>335786</v>
      </c>
      <c r="F48" s="6">
        <v>253123</v>
      </c>
      <c r="G48" s="6"/>
      <c r="H48" s="16"/>
      <c r="I48" s="8">
        <v>0.5</v>
      </c>
      <c r="J48" s="16">
        <v>21</v>
      </c>
      <c r="K48" s="31">
        <f t="shared" si="2"/>
        <v>5.07</v>
      </c>
      <c r="L48" s="30">
        <f t="shared" si="1"/>
        <v>-0.5</v>
      </c>
      <c r="M48" s="5"/>
      <c r="N48" s="198">
        <v>5.57</v>
      </c>
      <c r="O48" s="200"/>
    </row>
    <row r="49" spans="1:15" ht="15" thickBot="1" x14ac:dyDescent="0.35">
      <c r="A49" s="21">
        <v>47</v>
      </c>
      <c r="B49" s="10" t="s">
        <v>169</v>
      </c>
      <c r="C49" s="16" t="s">
        <v>166</v>
      </c>
      <c r="D49" s="10" t="s">
        <v>14</v>
      </c>
      <c r="E49" s="6">
        <v>334128</v>
      </c>
      <c r="F49" s="6">
        <v>258254</v>
      </c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10.120000000000001</v>
      </c>
      <c r="M49" s="5"/>
      <c r="N49" s="203"/>
      <c r="O49" s="199">
        <v>10.97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3.34</v>
      </c>
      <c r="L50" s="30">
        <f>O50-I50</f>
        <v>-0.60000000000000009</v>
      </c>
      <c r="M50" s="5"/>
      <c r="N50" s="198">
        <v>3.94</v>
      </c>
      <c r="O50" s="199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7.02</v>
      </c>
      <c r="M51" s="5"/>
      <c r="N51" s="198"/>
      <c r="O51" s="199">
        <v>7.97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5.63</v>
      </c>
      <c r="M52" s="5"/>
      <c r="N52" s="198"/>
      <c r="O52" s="199">
        <v>6.38</v>
      </c>
    </row>
    <row r="53" spans="1:15" ht="15" thickBot="1" x14ac:dyDescent="0.35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3.5300000000000002</v>
      </c>
      <c r="L53" s="30">
        <f>O53-I53</f>
        <v>-0.7</v>
      </c>
      <c r="M53" s="5"/>
      <c r="N53" s="204">
        <v>4.2300000000000004</v>
      </c>
      <c r="O53" s="199"/>
    </row>
  </sheetData>
  <mergeCells count="9">
    <mergeCell ref="K25:L25"/>
    <mergeCell ref="N25:O25"/>
    <mergeCell ref="N42:O42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O53"/>
  <sheetViews>
    <sheetView topLeftCell="A19" zoomScale="80" zoomScaleNormal="80" workbookViewId="0">
      <selection sqref="A1:O53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260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91" t="s">
        <v>251</v>
      </c>
      <c r="O5" s="191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4.8899999999999997</v>
      </c>
      <c r="L6" s="30">
        <f t="shared" ref="L6:L48" si="1">O6-I6</f>
        <v>-0.33</v>
      </c>
      <c r="M6" s="5"/>
      <c r="N6" s="194">
        <v>5.22</v>
      </c>
      <c r="O6" s="195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96" t="s">
        <v>228</v>
      </c>
      <c r="O7" s="197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3.9099999999999997</v>
      </c>
      <c r="L8" s="30">
        <f t="shared" si="1"/>
        <v>-0.6</v>
      </c>
      <c r="M8" s="5"/>
      <c r="N8" s="198">
        <v>4.51</v>
      </c>
      <c r="O8" s="199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8.61</v>
      </c>
      <c r="L9" s="30">
        <f t="shared" si="1"/>
        <v>-0.84</v>
      </c>
      <c r="M9" s="5"/>
      <c r="N9" s="198">
        <v>9.4499999999999993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-0.5</v>
      </c>
      <c r="L10" s="30">
        <f t="shared" si="1"/>
        <v>5.48</v>
      </c>
      <c r="M10" s="5"/>
      <c r="N10" s="198"/>
      <c r="O10" s="199">
        <v>5.98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7.48</v>
      </c>
      <c r="M11" s="5"/>
      <c r="N11" s="198"/>
      <c r="O11" s="199">
        <v>7.98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3.69</v>
      </c>
      <c r="L13" s="30">
        <f t="shared" si="1"/>
        <v>-0.73</v>
      </c>
      <c r="M13" s="5"/>
      <c r="N13" s="198">
        <v>4.42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-0.8</v>
      </c>
      <c r="L14" s="30">
        <f t="shared" si="1"/>
        <v>7.87</v>
      </c>
      <c r="M14" s="5"/>
      <c r="N14" s="198"/>
      <c r="O14" s="199">
        <v>8.67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7.6000000000000005</v>
      </c>
      <c r="L15" s="30">
        <f t="shared" si="1"/>
        <v>-0.38</v>
      </c>
      <c r="M15" s="5"/>
      <c r="N15" s="198">
        <v>7.98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1.2900000000000003</v>
      </c>
      <c r="L17" s="30">
        <f t="shared" si="1"/>
        <v>-1.18</v>
      </c>
      <c r="M17" s="5"/>
      <c r="N17" s="198">
        <v>2.4700000000000002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5.58</v>
      </c>
      <c r="L18" s="30">
        <f t="shared" si="1"/>
        <v>-0.8</v>
      </c>
      <c r="M18" s="5"/>
      <c r="N18" s="198">
        <v>6.38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4.58</v>
      </c>
      <c r="L19" s="30">
        <f t="shared" si="1"/>
        <v>-1</v>
      </c>
      <c r="M19" s="5"/>
      <c r="N19" s="198">
        <v>5.58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1.9000000000000001</v>
      </c>
      <c r="L20" s="30">
        <f t="shared" si="1"/>
        <v>-0.78</v>
      </c>
      <c r="M20" s="5"/>
      <c r="N20" s="198">
        <v>2.68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</v>
      </c>
      <c r="L21" s="30">
        <f t="shared" si="1"/>
        <v>-0.8</v>
      </c>
      <c r="M21" s="5"/>
      <c r="N21" s="198">
        <v>5.8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3.0599999999999996</v>
      </c>
      <c r="L22" s="30">
        <f t="shared" si="1"/>
        <v>-0.8</v>
      </c>
      <c r="M22" s="5"/>
      <c r="N22" s="198">
        <v>3.86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5.54</v>
      </c>
      <c r="L23" s="30">
        <f t="shared" si="1"/>
        <v>-0.9</v>
      </c>
      <c r="M23" s="5"/>
      <c r="N23" s="198">
        <v>6.44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5.0199999999999996</v>
      </c>
      <c r="L24" s="30">
        <f t="shared" si="1"/>
        <v>-1.1499999999999999</v>
      </c>
      <c r="M24" s="5"/>
      <c r="N24" s="198">
        <v>6.17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4.9300000000000006</v>
      </c>
      <c r="L26" s="30">
        <f t="shared" si="1"/>
        <v>-0.43</v>
      </c>
      <c r="N26" s="198">
        <v>5.36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5.55</v>
      </c>
      <c r="M27" s="3"/>
      <c r="N27" s="198"/>
      <c r="O27" s="199">
        <v>6.68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4.09</v>
      </c>
      <c r="L28" s="30">
        <f t="shared" si="1"/>
        <v>-0.28000000000000003</v>
      </c>
      <c r="N28" s="200">
        <v>4.37</v>
      </c>
      <c r="O28" s="200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8.3099999999999987</v>
      </c>
      <c r="M29" s="3"/>
      <c r="N29" s="198"/>
      <c r="O29" s="199">
        <v>8.86</v>
      </c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15.92</v>
      </c>
      <c r="N30" s="198"/>
      <c r="O30" s="199">
        <v>16.52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11.72</v>
      </c>
      <c r="M31" s="3"/>
      <c r="N31" s="198"/>
      <c r="O31" s="199">
        <v>12.57</v>
      </c>
    </row>
    <row r="32" spans="1:15" ht="1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5.6099999999999994</v>
      </c>
      <c r="L32" s="30">
        <f>O32-I32</f>
        <v>-0.45</v>
      </c>
      <c r="N32" s="198">
        <v>6.06</v>
      </c>
      <c r="O32" s="200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5.89</v>
      </c>
      <c r="L33" s="30">
        <f>O33-I33</f>
        <v>-0.45</v>
      </c>
      <c r="M33" s="3"/>
      <c r="N33" s="198">
        <v>6.34</v>
      </c>
      <c r="O33" s="199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4.34</v>
      </c>
      <c r="L34" s="30">
        <f t="shared" si="1"/>
        <v>-0.2</v>
      </c>
      <c r="M34" s="3"/>
      <c r="N34" s="198">
        <v>4.54</v>
      </c>
      <c r="O34" s="199"/>
    </row>
    <row r="35" spans="1:15" ht="1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4.38</v>
      </c>
      <c r="L35" s="30">
        <f>O35-I35</f>
        <v>-0.68</v>
      </c>
      <c r="N35" s="198">
        <v>5.0599999999999996</v>
      </c>
      <c r="O35" s="201"/>
    </row>
    <row r="36" spans="1:15" ht="15" thickBot="1" x14ac:dyDescent="0.4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-0.38</v>
      </c>
      <c r="L36" s="30">
        <f>O36-I36</f>
        <v>3.9800000000000004</v>
      </c>
      <c r="M36" s="5"/>
      <c r="N36" s="202"/>
      <c r="O36" s="202">
        <v>4.3600000000000003</v>
      </c>
    </row>
    <row r="37" spans="1:15" ht="15" thickBot="1" x14ac:dyDescent="0.4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4.2899999999999991</v>
      </c>
      <c r="L37" s="30">
        <f>O37-I37</f>
        <v>-0.52</v>
      </c>
      <c r="M37" s="5"/>
      <c r="N37" s="202">
        <v>4.8099999999999996</v>
      </c>
      <c r="O37" s="202"/>
    </row>
    <row r="38" spans="1:15" ht="1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6.54</v>
      </c>
      <c r="M38" s="5"/>
      <c r="N38" s="203"/>
      <c r="O38" s="199">
        <v>7.29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7.3</v>
      </c>
      <c r="L39" s="30">
        <f t="shared" si="1"/>
        <v>-0.95</v>
      </c>
      <c r="M39" s="5"/>
      <c r="N39" s="198">
        <v>8.25</v>
      </c>
      <c r="O39" s="199"/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13.1</v>
      </c>
      <c r="M40" s="5"/>
      <c r="N40" s="198"/>
      <c r="O40" s="199">
        <v>13.7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4.8899999999999997</v>
      </c>
      <c r="M41" s="5"/>
      <c r="N41" s="198"/>
      <c r="O41" s="199">
        <v>5.14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76" t="s">
        <v>130</v>
      </c>
      <c r="O42" s="277"/>
    </row>
    <row r="43" spans="1:15" ht="15" thickBot="1" x14ac:dyDescent="0.35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11.41</v>
      </c>
      <c r="M43" s="5"/>
      <c r="N43" s="203"/>
      <c r="O43" s="199">
        <v>12.34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4.78</v>
      </c>
      <c r="L44" s="30">
        <f t="shared" si="1"/>
        <v>-0.34</v>
      </c>
      <c r="M44" s="5"/>
      <c r="N44" s="198">
        <v>5.12</v>
      </c>
      <c r="O44" s="199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3.7700000000000005</v>
      </c>
      <c r="M45" s="5"/>
      <c r="N45" s="198"/>
      <c r="O45" s="199">
        <v>4.4400000000000004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334440</v>
      </c>
      <c r="F46" s="6">
        <v>258224</v>
      </c>
      <c r="G46" s="6"/>
      <c r="H46" s="16"/>
      <c r="I46" s="8">
        <v>1</v>
      </c>
      <c r="J46" s="16"/>
      <c r="K46" s="31">
        <f>N46-I46</f>
        <v>3.83</v>
      </c>
      <c r="L46" s="30">
        <f t="shared" si="1"/>
        <v>-1</v>
      </c>
      <c r="M46" s="5"/>
      <c r="N46" s="198">
        <v>4.83</v>
      </c>
      <c r="O46" s="199"/>
    </row>
    <row r="47" spans="1:15" ht="29.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334588</v>
      </c>
      <c r="F47" s="6">
        <v>258495</v>
      </c>
      <c r="G47" s="6"/>
      <c r="H47" s="16"/>
      <c r="I47" s="8">
        <v>0.24</v>
      </c>
      <c r="J47" s="16">
        <v>9</v>
      </c>
      <c r="K47" s="31" t="e">
        <f t="shared" si="2"/>
        <v>#VALUE!</v>
      </c>
      <c r="L47" s="30">
        <f t="shared" si="1"/>
        <v>-0.24</v>
      </c>
      <c r="M47" s="5"/>
      <c r="N47" s="198" t="s">
        <v>185</v>
      </c>
      <c r="O47" s="199"/>
    </row>
    <row r="48" spans="1:15" ht="15" thickBot="1" x14ac:dyDescent="0.35">
      <c r="A48" s="21">
        <v>46</v>
      </c>
      <c r="B48" s="10" t="s">
        <v>165</v>
      </c>
      <c r="C48" s="16" t="s">
        <v>166</v>
      </c>
      <c r="D48" s="10" t="s">
        <v>14</v>
      </c>
      <c r="E48" s="6">
        <v>335786</v>
      </c>
      <c r="F48" s="6">
        <v>253123</v>
      </c>
      <c r="G48" s="6"/>
      <c r="H48" s="16"/>
      <c r="I48" s="8">
        <v>0.5</v>
      </c>
      <c r="J48" s="16">
        <v>21</v>
      </c>
      <c r="K48" s="31">
        <f t="shared" si="2"/>
        <v>5.88</v>
      </c>
      <c r="L48" s="30">
        <f t="shared" si="1"/>
        <v>-0.5</v>
      </c>
      <c r="M48" s="5"/>
      <c r="N48" s="198">
        <v>6.38</v>
      </c>
      <c r="O48" s="200"/>
    </row>
    <row r="49" spans="1:15" ht="29.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334128</v>
      </c>
      <c r="F49" s="6">
        <v>258254</v>
      </c>
      <c r="G49" s="6"/>
      <c r="H49" s="16"/>
      <c r="I49" s="8">
        <v>0.85</v>
      </c>
      <c r="J49" s="16">
        <v>27</v>
      </c>
      <c r="K49" s="31" t="e">
        <f>N49-I49</f>
        <v>#VALUE!</v>
      </c>
      <c r="L49" s="30">
        <f>O49-I49</f>
        <v>-0.85</v>
      </c>
      <c r="M49" s="5"/>
      <c r="N49" s="198" t="s">
        <v>185</v>
      </c>
      <c r="O49" s="199"/>
    </row>
    <row r="50" spans="1:15" ht="29.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198" t="s">
        <v>185</v>
      </c>
      <c r="O50" s="199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5.26</v>
      </c>
      <c r="L51" s="30">
        <f>O51-I51</f>
        <v>-0.95</v>
      </c>
      <c r="M51" s="5"/>
      <c r="N51" s="198">
        <v>6.21</v>
      </c>
      <c r="O51" s="199"/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5.65</v>
      </c>
      <c r="M52" s="5"/>
      <c r="N52" s="198"/>
      <c r="O52" s="199">
        <v>6.4</v>
      </c>
    </row>
    <row r="53" spans="1:15" ht="15" thickBot="1" x14ac:dyDescent="0.35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3.5199999999999996</v>
      </c>
      <c r="L53" s="30">
        <f>O53-I53</f>
        <v>-0.7</v>
      </c>
      <c r="M53" s="5"/>
      <c r="N53" s="204">
        <v>4.22</v>
      </c>
      <c r="O53" s="199"/>
    </row>
  </sheetData>
  <mergeCells count="9">
    <mergeCell ref="K25:L25"/>
    <mergeCell ref="N25:O25"/>
    <mergeCell ref="N42:O42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O53"/>
  <sheetViews>
    <sheetView topLeftCell="A19" workbookViewId="0">
      <selection sqref="A1:O53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262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91" t="s">
        <v>251</v>
      </c>
      <c r="O5" s="191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5.67</v>
      </c>
      <c r="L6" s="30">
        <f t="shared" ref="L6:L48" si="1">O6-I6</f>
        <v>-0.33</v>
      </c>
      <c r="M6" s="5"/>
      <c r="N6" s="194">
        <v>6</v>
      </c>
      <c r="O6" s="195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96" t="s">
        <v>228</v>
      </c>
      <c r="O7" s="197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4.37</v>
      </c>
      <c r="L8" s="30">
        <f t="shared" si="1"/>
        <v>-0.6</v>
      </c>
      <c r="M8" s="5"/>
      <c r="N8" s="198">
        <v>4.97</v>
      </c>
      <c r="O8" s="199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9.0400000000000009</v>
      </c>
      <c r="L9" s="30">
        <f t="shared" si="1"/>
        <v>-0.84</v>
      </c>
      <c r="M9" s="5"/>
      <c r="N9" s="198">
        <v>9.8800000000000008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5.44</v>
      </c>
      <c r="L10" s="30">
        <f t="shared" si="1"/>
        <v>5.48</v>
      </c>
      <c r="M10" s="5"/>
      <c r="N10" s="198">
        <v>5.94</v>
      </c>
      <c r="O10" s="199">
        <v>5.98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8.67</v>
      </c>
      <c r="M11" s="5"/>
      <c r="N11" s="198"/>
      <c r="O11" s="199">
        <v>9.17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4.51</v>
      </c>
      <c r="L13" s="30">
        <f t="shared" si="1"/>
        <v>-0.73</v>
      </c>
      <c r="M13" s="5"/>
      <c r="N13" s="198">
        <v>5.24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-0.8</v>
      </c>
      <c r="L14" s="30">
        <f t="shared" si="1"/>
        <v>11.18</v>
      </c>
      <c r="M14" s="5"/>
      <c r="N14" s="198"/>
      <c r="O14" s="199">
        <v>11.98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7.8199999999999994</v>
      </c>
      <c r="L15" s="30">
        <f t="shared" si="1"/>
        <v>-0.38</v>
      </c>
      <c r="M15" s="5"/>
      <c r="N15" s="198">
        <v>8.1999999999999993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1.76</v>
      </c>
      <c r="L17" s="30">
        <f t="shared" si="1"/>
        <v>-1.18</v>
      </c>
      <c r="M17" s="5"/>
      <c r="N17" s="198">
        <v>2.94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6.01</v>
      </c>
      <c r="L18" s="30">
        <f t="shared" si="1"/>
        <v>-0.8</v>
      </c>
      <c r="M18" s="5"/>
      <c r="N18" s="198">
        <v>6.81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-1</v>
      </c>
      <c r="L19" s="30">
        <f t="shared" si="1"/>
        <v>5.75</v>
      </c>
      <c r="M19" s="5"/>
      <c r="N19" s="198"/>
      <c r="O19" s="199">
        <v>6.75</v>
      </c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2.29</v>
      </c>
      <c r="L20" s="30">
        <f t="shared" si="1"/>
        <v>-0.78</v>
      </c>
      <c r="M20" s="5"/>
      <c r="N20" s="198">
        <v>3.07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5.24</v>
      </c>
      <c r="L21" s="30">
        <f t="shared" si="1"/>
        <v>-0.8</v>
      </c>
      <c r="M21" s="5"/>
      <c r="N21" s="198">
        <v>6.04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3.55</v>
      </c>
      <c r="L22" s="30">
        <f t="shared" si="1"/>
        <v>-0.8</v>
      </c>
      <c r="M22" s="5"/>
      <c r="N22" s="198">
        <v>4.3499999999999996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6.27</v>
      </c>
      <c r="L23" s="30">
        <f t="shared" si="1"/>
        <v>-0.9</v>
      </c>
      <c r="M23" s="5"/>
      <c r="N23" s="198">
        <v>7.17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5.74</v>
      </c>
      <c r="L24" s="30">
        <f t="shared" si="1"/>
        <v>-1.1499999999999999</v>
      </c>
      <c r="M24" s="5"/>
      <c r="N24" s="198">
        <v>6.89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6.7200000000000006</v>
      </c>
      <c r="N26" s="198"/>
      <c r="O26" s="199">
        <v>7.15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16.27</v>
      </c>
      <c r="M27" s="3"/>
      <c r="N27" s="198"/>
      <c r="O27" s="199">
        <v>17.399999999999999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4.5699999999999994</v>
      </c>
      <c r="L28" s="30">
        <f t="shared" si="1"/>
        <v>-0.28000000000000003</v>
      </c>
      <c r="N28" s="200">
        <v>4.8499999999999996</v>
      </c>
      <c r="O28" s="200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10.299999999999999</v>
      </c>
      <c r="M29" s="3"/>
      <c r="N29" s="198"/>
      <c r="O29" s="199">
        <v>10.85</v>
      </c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15.979999999999999</v>
      </c>
      <c r="N30" s="198"/>
      <c r="O30" s="199">
        <v>16.579999999999998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12.540000000000001</v>
      </c>
      <c r="M31" s="3"/>
      <c r="N31" s="198"/>
      <c r="O31" s="199">
        <v>13.39</v>
      </c>
    </row>
    <row r="32" spans="1:15" ht="1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5.7299999999999995</v>
      </c>
      <c r="L32" s="30">
        <f>O32-I32</f>
        <v>-0.45</v>
      </c>
      <c r="N32" s="198">
        <v>6.18</v>
      </c>
      <c r="O32" s="200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5.93</v>
      </c>
      <c r="L33" s="30">
        <f>O33-I33</f>
        <v>-0.45</v>
      </c>
      <c r="M33" s="3"/>
      <c r="N33" s="198">
        <v>6.38</v>
      </c>
      <c r="O33" s="199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-0.2</v>
      </c>
      <c r="L34" s="30">
        <f t="shared" si="1"/>
        <v>14.58</v>
      </c>
      <c r="M34" s="3"/>
      <c r="N34" s="198"/>
      <c r="O34" s="199">
        <v>14.78</v>
      </c>
    </row>
    <row r="35" spans="1:15" ht="1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4.82</v>
      </c>
      <c r="L35" s="30">
        <f>O35-I35</f>
        <v>-0.68</v>
      </c>
      <c r="N35" s="198">
        <v>5.5</v>
      </c>
      <c r="O35" s="201"/>
    </row>
    <row r="36" spans="1:15" ht="15" thickBot="1" x14ac:dyDescent="0.4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-0.38</v>
      </c>
      <c r="L36" s="30">
        <f>O36-I36</f>
        <v>5.16</v>
      </c>
      <c r="M36" s="5"/>
      <c r="N36" s="202"/>
      <c r="O36" s="202">
        <v>5.54</v>
      </c>
    </row>
    <row r="37" spans="1:15" ht="15" thickBot="1" x14ac:dyDescent="0.4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4.4700000000000006</v>
      </c>
      <c r="L37" s="30">
        <f>O37-I37</f>
        <v>-0.52</v>
      </c>
      <c r="M37" s="5"/>
      <c r="N37" s="202">
        <v>4.99</v>
      </c>
      <c r="O37" s="202"/>
    </row>
    <row r="38" spans="1:15" ht="1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12.12</v>
      </c>
      <c r="M38" s="5"/>
      <c r="N38" s="203"/>
      <c r="O38" s="199">
        <v>12.87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3.2699999999999996</v>
      </c>
      <c r="L39" s="30">
        <f t="shared" si="1"/>
        <v>-0.95</v>
      </c>
      <c r="M39" s="5"/>
      <c r="N39" s="198">
        <v>4.22</v>
      </c>
      <c r="O39" s="199"/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17.139999999999997</v>
      </c>
      <c r="M40" s="5"/>
      <c r="N40" s="198"/>
      <c r="O40" s="199">
        <v>17.739999999999998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5.63</v>
      </c>
      <c r="M41" s="5"/>
      <c r="N41" s="198"/>
      <c r="O41" s="199">
        <v>5.88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76" t="s">
        <v>130</v>
      </c>
      <c r="O42" s="277"/>
    </row>
    <row r="43" spans="1:15" ht="15" thickBot="1" x14ac:dyDescent="0.35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13.25</v>
      </c>
      <c r="M43" s="5"/>
      <c r="N43" s="203"/>
      <c r="O43" s="199">
        <v>14.18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6.01</v>
      </c>
      <c r="L44" s="30">
        <f t="shared" si="1"/>
        <v>-0.34</v>
      </c>
      <c r="M44" s="5"/>
      <c r="N44" s="198">
        <v>6.35</v>
      </c>
      <c r="O44" s="199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4.2300000000000004</v>
      </c>
      <c r="M45" s="5"/>
      <c r="N45" s="198"/>
      <c r="O45" s="199">
        <v>4.9000000000000004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334440</v>
      </c>
      <c r="F46" s="6">
        <v>258224</v>
      </c>
      <c r="G46" s="6"/>
      <c r="H46" s="16"/>
      <c r="I46" s="8">
        <v>1</v>
      </c>
      <c r="J46" s="16"/>
      <c r="K46" s="31">
        <f>N46-I46</f>
        <v>4.25</v>
      </c>
      <c r="L46" s="30">
        <f t="shared" si="1"/>
        <v>-1</v>
      </c>
      <c r="M46" s="5"/>
      <c r="N46" s="198">
        <v>5.25</v>
      </c>
      <c r="O46" s="199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334588</v>
      </c>
      <c r="F47" s="6">
        <v>258495</v>
      </c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6.87</v>
      </c>
      <c r="M47" s="5"/>
      <c r="N47" s="198"/>
      <c r="O47" s="199">
        <v>7.11</v>
      </c>
    </row>
    <row r="48" spans="1:15" ht="15" thickBot="1" x14ac:dyDescent="0.35">
      <c r="A48" s="21">
        <v>46</v>
      </c>
      <c r="B48" s="10" t="s">
        <v>165</v>
      </c>
      <c r="C48" s="16" t="s">
        <v>166</v>
      </c>
      <c r="D48" s="10" t="s">
        <v>14</v>
      </c>
      <c r="E48" s="6">
        <v>335786</v>
      </c>
      <c r="F48" s="6">
        <v>253123</v>
      </c>
      <c r="G48" s="6"/>
      <c r="H48" s="16"/>
      <c r="I48" s="8">
        <v>0.5</v>
      </c>
      <c r="J48" s="16">
        <v>21</v>
      </c>
      <c r="K48" s="31">
        <f t="shared" si="2"/>
        <v>6.79</v>
      </c>
      <c r="L48" s="30">
        <f t="shared" si="1"/>
        <v>-0.5</v>
      </c>
      <c r="M48" s="5"/>
      <c r="N48" s="198">
        <v>7.29</v>
      </c>
      <c r="O48" s="200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334128</v>
      </c>
      <c r="F49" s="6">
        <v>258254</v>
      </c>
      <c r="G49" s="6"/>
      <c r="H49" s="16"/>
      <c r="I49" s="8">
        <v>0.85</v>
      </c>
      <c r="J49" s="16">
        <v>27</v>
      </c>
      <c r="K49" s="31">
        <f>N49-I49</f>
        <v>4.62</v>
      </c>
      <c r="L49" s="30">
        <f>O49-I49</f>
        <v>-0.85</v>
      </c>
      <c r="M49" s="5"/>
      <c r="N49" s="198">
        <v>5.47</v>
      </c>
      <c r="O49" s="199"/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4.7899999999999991</v>
      </c>
      <c r="L50" s="30">
        <f>O50-I50</f>
        <v>-0.60000000000000009</v>
      </c>
      <c r="M50" s="5"/>
      <c r="N50" s="198">
        <v>5.39</v>
      </c>
      <c r="O50" s="199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7.22</v>
      </c>
      <c r="M51" s="5"/>
      <c r="N51" s="198"/>
      <c r="O51" s="199">
        <v>8.17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10.59</v>
      </c>
      <c r="M52" s="5"/>
      <c r="N52" s="198"/>
      <c r="O52" s="199">
        <v>11.34</v>
      </c>
    </row>
    <row r="53" spans="1:15" ht="15" thickBot="1" x14ac:dyDescent="0.35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3.88</v>
      </c>
      <c r="L53" s="30">
        <f>O53-I53</f>
        <v>-0.7</v>
      </c>
      <c r="M53" s="5"/>
      <c r="N53" s="204">
        <v>4.58</v>
      </c>
      <c r="O53" s="199"/>
    </row>
  </sheetData>
  <mergeCells count="9">
    <mergeCell ref="K25:L25"/>
    <mergeCell ref="N25:O25"/>
    <mergeCell ref="N42:O42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O53"/>
  <sheetViews>
    <sheetView topLeftCell="A32" workbookViewId="0">
      <selection activeCell="N50" sqref="A1:O53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263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91" t="s">
        <v>251</v>
      </c>
      <c r="O5" s="191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6.17</v>
      </c>
      <c r="L6" s="30">
        <f t="shared" ref="L6:L48" si="1">O6-I6</f>
        <v>-0.33</v>
      </c>
      <c r="M6" s="5"/>
      <c r="N6" s="194">
        <v>6.5</v>
      </c>
      <c r="O6" s="195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96" t="s">
        <v>228</v>
      </c>
      <c r="O7" s="197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4.8100000000000005</v>
      </c>
      <c r="L8" s="30">
        <f t="shared" si="1"/>
        <v>-0.6</v>
      </c>
      <c r="M8" s="5"/>
      <c r="N8" s="198">
        <v>5.41</v>
      </c>
      <c r="O8" s="199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9.16</v>
      </c>
      <c r="L9" s="30">
        <f t="shared" si="1"/>
        <v>-0.84</v>
      </c>
      <c r="M9" s="5"/>
      <c r="N9" s="198">
        <v>10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5.64</v>
      </c>
      <c r="L10" s="30">
        <f t="shared" si="1"/>
        <v>-0.5</v>
      </c>
      <c r="M10" s="5"/>
      <c r="N10" s="198">
        <v>6.14</v>
      </c>
      <c r="O10" s="199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8.7100000000000009</v>
      </c>
      <c r="M11" s="5"/>
      <c r="N11" s="198"/>
      <c r="O11" s="199">
        <v>9.2100000000000009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4.6500000000000004</v>
      </c>
      <c r="L13" s="30">
        <f t="shared" si="1"/>
        <v>-0.73</v>
      </c>
      <c r="M13" s="5"/>
      <c r="N13" s="198">
        <v>5.38</v>
      </c>
      <c r="O13" s="199"/>
    </row>
    <row r="14" spans="1:15" ht="45.75" customHeight="1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2"/>
        <v>#VALUE!</v>
      </c>
      <c r="L14" s="30">
        <f t="shared" si="1"/>
        <v>-0.8</v>
      </c>
      <c r="M14" s="5"/>
      <c r="N14" s="282" t="s">
        <v>264</v>
      </c>
      <c r="O14" s="283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6.8</v>
      </c>
      <c r="L15" s="30">
        <f t="shared" si="1"/>
        <v>-0.38</v>
      </c>
      <c r="M15" s="5"/>
      <c r="N15" s="198">
        <v>7.18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1.49</v>
      </c>
      <c r="L17" s="30">
        <f t="shared" si="1"/>
        <v>-1.18</v>
      </c>
      <c r="M17" s="5"/>
      <c r="N17" s="198">
        <v>2.67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6.0200000000000005</v>
      </c>
      <c r="L18" s="30">
        <f t="shared" si="1"/>
        <v>-0.8</v>
      </c>
      <c r="M18" s="5"/>
      <c r="N18" s="198">
        <v>6.82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6.22</v>
      </c>
      <c r="L19" s="30">
        <f t="shared" si="1"/>
        <v>-1</v>
      </c>
      <c r="M19" s="5"/>
      <c r="N19" s="198">
        <v>7.22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1.9999999999999998</v>
      </c>
      <c r="L20" s="30">
        <f t="shared" si="1"/>
        <v>-0.78</v>
      </c>
      <c r="M20" s="5"/>
      <c r="N20" s="198">
        <v>2.78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2.0999999999999996</v>
      </c>
      <c r="L21" s="30">
        <f t="shared" si="1"/>
        <v>-0.8</v>
      </c>
      <c r="M21" s="5"/>
      <c r="N21" s="198">
        <v>2.9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3.8</v>
      </c>
      <c r="L22" s="30">
        <f t="shared" si="1"/>
        <v>-0.8</v>
      </c>
      <c r="M22" s="5"/>
      <c r="N22" s="198">
        <v>4.5999999999999996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6.55</v>
      </c>
      <c r="L23" s="30">
        <f t="shared" si="1"/>
        <v>-0.9</v>
      </c>
      <c r="M23" s="5"/>
      <c r="N23" s="198">
        <v>7.45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6.25</v>
      </c>
      <c r="L24" s="30">
        <f t="shared" si="1"/>
        <v>-1.1499999999999999</v>
      </c>
      <c r="M24" s="5"/>
      <c r="N24" s="198">
        <v>7.4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7.9700000000000006</v>
      </c>
      <c r="N26" s="198"/>
      <c r="O26" s="199">
        <v>8.4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7.31</v>
      </c>
      <c r="M27" s="3"/>
      <c r="N27" s="198"/>
      <c r="O27" s="199">
        <v>8.44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4.75</v>
      </c>
      <c r="L28" s="30">
        <f t="shared" si="1"/>
        <v>-0.28000000000000003</v>
      </c>
      <c r="N28" s="200">
        <v>5.03</v>
      </c>
      <c r="O28" s="200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7.28</v>
      </c>
      <c r="L29" s="30">
        <f>O29-I29</f>
        <v>-0.55000000000000004</v>
      </c>
      <c r="M29" s="3"/>
      <c r="N29" s="198">
        <v>7.83</v>
      </c>
      <c r="O29" s="199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15.9</v>
      </c>
      <c r="N30" s="198"/>
      <c r="O30" s="199">
        <v>16.5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13.59</v>
      </c>
      <c r="M31" s="3"/>
      <c r="N31" s="198"/>
      <c r="O31" s="199">
        <v>14.44</v>
      </c>
    </row>
    <row r="32" spans="1:15" ht="1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5.9799999999999995</v>
      </c>
      <c r="L32" s="30">
        <f>O32-I32</f>
        <v>-0.45</v>
      </c>
      <c r="N32" s="198">
        <v>6.43</v>
      </c>
      <c r="O32" s="200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6.05</v>
      </c>
      <c r="L33" s="30">
        <f>O33-I33</f>
        <v>-0.45</v>
      </c>
      <c r="M33" s="3"/>
      <c r="N33" s="198">
        <v>6.5</v>
      </c>
      <c r="O33" s="199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5.2299999999999995</v>
      </c>
      <c r="L34" s="30">
        <f t="shared" si="1"/>
        <v>-0.2</v>
      </c>
      <c r="M34" s="3"/>
      <c r="N34" s="198">
        <v>5.43</v>
      </c>
      <c r="O34" s="199"/>
    </row>
    <row r="35" spans="1:15" ht="1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4.74</v>
      </c>
      <c r="L35" s="30">
        <f>O35-I35</f>
        <v>-0.68</v>
      </c>
      <c r="N35" s="198">
        <v>5.42</v>
      </c>
      <c r="O35" s="201"/>
    </row>
    <row r="36" spans="1:15" ht="15" thickBot="1" x14ac:dyDescent="0.4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5.2</v>
      </c>
      <c r="L36" s="30">
        <f>O36-I36</f>
        <v>-0.38</v>
      </c>
      <c r="M36" s="5"/>
      <c r="N36" s="202">
        <v>5.58</v>
      </c>
      <c r="O36" s="202"/>
    </row>
    <row r="37" spans="1:15" ht="15" thickBot="1" x14ac:dyDescent="0.4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4.5399999999999991</v>
      </c>
      <c r="L37" s="30">
        <f>O37-I37</f>
        <v>-0.52</v>
      </c>
      <c r="M37" s="5"/>
      <c r="N37" s="202">
        <v>5.0599999999999996</v>
      </c>
      <c r="O37" s="202"/>
    </row>
    <row r="38" spans="1:15" ht="1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6.66</v>
      </c>
      <c r="L38" s="30">
        <f t="shared" si="1"/>
        <v>-0.75</v>
      </c>
      <c r="M38" s="5"/>
      <c r="N38" s="203">
        <v>7.41</v>
      </c>
      <c r="O38" s="199"/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9.4500000000000011</v>
      </c>
      <c r="L39" s="30">
        <f t="shared" si="1"/>
        <v>-0.95</v>
      </c>
      <c r="M39" s="5"/>
      <c r="N39" s="198">
        <v>10.4</v>
      </c>
      <c r="O39" s="199"/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19.399999999999999</v>
      </c>
      <c r="M40" s="5"/>
      <c r="N40" s="198"/>
      <c r="O40" s="199">
        <v>20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5.53</v>
      </c>
      <c r="M41" s="5"/>
      <c r="N41" s="198"/>
      <c r="O41" s="199">
        <v>5.78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76" t="s">
        <v>130</v>
      </c>
      <c r="O42" s="277"/>
    </row>
    <row r="43" spans="1:15" ht="15" thickBot="1" x14ac:dyDescent="0.35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9.33</v>
      </c>
      <c r="M43" s="5"/>
      <c r="N43" s="203"/>
      <c r="O43" s="199">
        <v>10.26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5.5</v>
      </c>
      <c r="L44" s="30">
        <f t="shared" si="1"/>
        <v>-0.34</v>
      </c>
      <c r="M44" s="5"/>
      <c r="N44" s="198">
        <v>5.84</v>
      </c>
      <c r="O44" s="199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4.4800000000000004</v>
      </c>
      <c r="M45" s="5"/>
      <c r="N45" s="198"/>
      <c r="O45" s="199">
        <v>5.15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334440</v>
      </c>
      <c r="F46" s="6">
        <v>258224</v>
      </c>
      <c r="G46" s="6"/>
      <c r="H46" s="16"/>
      <c r="I46" s="8">
        <v>1</v>
      </c>
      <c r="J46" s="16"/>
      <c r="K46" s="31">
        <f>N46-I46</f>
        <v>4.5199999999999996</v>
      </c>
      <c r="L46" s="30">
        <f t="shared" si="1"/>
        <v>-1</v>
      </c>
      <c r="M46" s="5"/>
      <c r="N46" s="198">
        <v>5.52</v>
      </c>
      <c r="O46" s="199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334588</v>
      </c>
      <c r="F47" s="6">
        <v>258495</v>
      </c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6.09</v>
      </c>
      <c r="M47" s="5"/>
      <c r="N47" s="198"/>
      <c r="O47" s="199">
        <v>6.33</v>
      </c>
    </row>
    <row r="48" spans="1:15" ht="15" thickBot="1" x14ac:dyDescent="0.35">
      <c r="A48" s="21">
        <v>46</v>
      </c>
      <c r="B48" s="10" t="s">
        <v>165</v>
      </c>
      <c r="C48" s="16" t="s">
        <v>166</v>
      </c>
      <c r="D48" s="10" t="s">
        <v>14</v>
      </c>
      <c r="E48" s="6">
        <v>335786</v>
      </c>
      <c r="F48" s="6">
        <v>253123</v>
      </c>
      <c r="G48" s="6"/>
      <c r="H48" s="16"/>
      <c r="I48" s="8">
        <v>0.5</v>
      </c>
      <c r="J48" s="16">
        <v>21</v>
      </c>
      <c r="K48" s="31">
        <f t="shared" si="2"/>
        <v>8.6300000000000008</v>
      </c>
      <c r="L48" s="30">
        <f t="shared" si="1"/>
        <v>-0.5</v>
      </c>
      <c r="M48" s="5"/>
      <c r="N48" s="198">
        <v>9.1300000000000008</v>
      </c>
      <c r="O48" s="200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334128</v>
      </c>
      <c r="F49" s="6">
        <v>258254</v>
      </c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10.130000000000001</v>
      </c>
      <c r="M49" s="5"/>
      <c r="N49" s="198"/>
      <c r="O49" s="199">
        <v>10.98</v>
      </c>
    </row>
    <row r="50" spans="1:15" ht="45.75" customHeight="1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278" t="s">
        <v>264</v>
      </c>
      <c r="O50" s="279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-0.95</v>
      </c>
      <c r="M51" s="5"/>
      <c r="N51" s="280"/>
      <c r="O51" s="281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-0.75</v>
      </c>
      <c r="M52" s="5"/>
      <c r="N52" s="280"/>
      <c r="O52" s="281"/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-0.7</v>
      </c>
      <c r="M53" s="5"/>
      <c r="N53" s="280"/>
      <c r="O53" s="281"/>
    </row>
  </sheetData>
  <mergeCells count="11">
    <mergeCell ref="K25:L25"/>
    <mergeCell ref="N25:O25"/>
    <mergeCell ref="N42:O42"/>
    <mergeCell ref="N50:O53"/>
    <mergeCell ref="N14:O14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O53"/>
  <sheetViews>
    <sheetView topLeftCell="A29" workbookViewId="0">
      <selection sqref="A1:O53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265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91" t="s">
        <v>251</v>
      </c>
      <c r="O5" s="191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5.93</v>
      </c>
      <c r="L6" s="30">
        <f t="shared" ref="L6:L48" si="1">O6-I6</f>
        <v>-0.33</v>
      </c>
      <c r="M6" s="5"/>
      <c r="N6" s="194">
        <v>6.26</v>
      </c>
      <c r="O6" s="195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96" t="s">
        <v>228</v>
      </c>
      <c r="O7" s="197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4.9400000000000004</v>
      </c>
      <c r="L8" s="30">
        <f t="shared" si="1"/>
        <v>-0.6</v>
      </c>
      <c r="M8" s="5"/>
      <c r="N8" s="198">
        <v>5.54</v>
      </c>
      <c r="O8" s="199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9.2100000000000009</v>
      </c>
      <c r="L9" s="30">
        <f t="shared" si="1"/>
        <v>-0.84</v>
      </c>
      <c r="M9" s="5"/>
      <c r="N9" s="198">
        <v>10.050000000000001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5.5</v>
      </c>
      <c r="L10" s="30">
        <f t="shared" si="1"/>
        <v>-0.5</v>
      </c>
      <c r="M10" s="5"/>
      <c r="N10" s="198">
        <v>6</v>
      </c>
      <c r="O10" s="199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8.5399999999999991</v>
      </c>
      <c r="M11" s="5"/>
      <c r="N11" s="198"/>
      <c r="O11" s="199">
        <v>9.0399999999999991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4.2100000000000009</v>
      </c>
      <c r="L13" s="30">
        <f t="shared" si="1"/>
        <v>-0.73</v>
      </c>
      <c r="M13" s="5"/>
      <c r="N13" s="198">
        <v>4.9400000000000004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5.88</v>
      </c>
      <c r="L14" s="30">
        <f t="shared" si="1"/>
        <v>-0.8</v>
      </c>
      <c r="M14" s="5"/>
      <c r="N14" s="205">
        <v>6.68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6.67</v>
      </c>
      <c r="L15" s="30">
        <f t="shared" si="1"/>
        <v>-0.38</v>
      </c>
      <c r="M15" s="5"/>
      <c r="N15" s="198">
        <v>7.05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1.2700000000000002</v>
      </c>
      <c r="L17" s="30">
        <f t="shared" si="1"/>
        <v>-1.18</v>
      </c>
      <c r="M17" s="5"/>
      <c r="N17" s="198">
        <v>2.4500000000000002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4.66</v>
      </c>
      <c r="L18" s="30">
        <f t="shared" si="1"/>
        <v>-0.8</v>
      </c>
      <c r="M18" s="5"/>
      <c r="N18" s="198">
        <v>5.46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6</v>
      </c>
      <c r="L19" s="30">
        <f t="shared" si="1"/>
        <v>-1</v>
      </c>
      <c r="M19" s="5"/>
      <c r="N19" s="198">
        <v>7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2.0999999999999996</v>
      </c>
      <c r="L20" s="30">
        <f t="shared" si="1"/>
        <v>-0.78</v>
      </c>
      <c r="M20" s="5"/>
      <c r="N20" s="198">
        <v>2.88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4.1000000000000005</v>
      </c>
      <c r="L21" s="30">
        <f t="shared" si="1"/>
        <v>-0.8</v>
      </c>
      <c r="M21" s="5"/>
      <c r="N21" s="198">
        <v>4.9000000000000004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3.8500000000000005</v>
      </c>
      <c r="L22" s="30">
        <f t="shared" si="1"/>
        <v>-0.8</v>
      </c>
      <c r="M22" s="5"/>
      <c r="N22" s="198">
        <v>4.6500000000000004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6.84</v>
      </c>
      <c r="L23" s="30">
        <f t="shared" si="1"/>
        <v>-0.9</v>
      </c>
      <c r="M23" s="5"/>
      <c r="N23" s="198">
        <v>7.74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6.1300000000000008</v>
      </c>
      <c r="L24" s="30">
        <f t="shared" si="1"/>
        <v>-1.1499999999999999</v>
      </c>
      <c r="M24" s="5"/>
      <c r="N24" s="198">
        <v>7.28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8.19</v>
      </c>
      <c r="N26" s="198"/>
      <c r="O26" s="199">
        <v>8.6199999999999992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7.63</v>
      </c>
      <c r="M27" s="3"/>
      <c r="N27" s="198"/>
      <c r="O27" s="199">
        <v>8.76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4.72</v>
      </c>
      <c r="L28" s="30">
        <f t="shared" si="1"/>
        <v>-0.28000000000000003</v>
      </c>
      <c r="N28" s="200">
        <v>5</v>
      </c>
      <c r="O28" s="200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7.8999999999999995</v>
      </c>
      <c r="L29" s="30">
        <f>O29-I29</f>
        <v>-0.55000000000000004</v>
      </c>
      <c r="M29" s="3"/>
      <c r="N29" s="198">
        <v>8.4499999999999993</v>
      </c>
      <c r="O29" s="199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14.81</v>
      </c>
      <c r="N30" s="198"/>
      <c r="O30" s="199">
        <v>15.41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13.860000000000001</v>
      </c>
      <c r="M31" s="3"/>
      <c r="N31" s="198"/>
      <c r="O31" s="199">
        <v>14.71</v>
      </c>
    </row>
    <row r="32" spans="1:15" ht="1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5.92</v>
      </c>
      <c r="L32" s="30">
        <f>O32-I32</f>
        <v>-0.45</v>
      </c>
      <c r="N32" s="198">
        <v>6.37</v>
      </c>
      <c r="O32" s="200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6.16</v>
      </c>
      <c r="L33" s="30">
        <f>O33-I33</f>
        <v>-0.45</v>
      </c>
      <c r="M33" s="3"/>
      <c r="N33" s="198">
        <v>6.61</v>
      </c>
      <c r="O33" s="199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4.97</v>
      </c>
      <c r="L34" s="30">
        <f t="shared" si="1"/>
        <v>-0.2</v>
      </c>
      <c r="M34" s="3"/>
      <c r="N34" s="198">
        <v>5.17</v>
      </c>
      <c r="O34" s="199"/>
    </row>
    <row r="35" spans="1:15" ht="1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4.6900000000000004</v>
      </c>
      <c r="L35" s="30">
        <f>O35-I35</f>
        <v>-0.68</v>
      </c>
      <c r="N35" s="198">
        <v>5.37</v>
      </c>
      <c r="O35" s="201"/>
    </row>
    <row r="36" spans="1:15" ht="15" thickBot="1" x14ac:dyDescent="0.4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4.4400000000000004</v>
      </c>
      <c r="L36" s="30">
        <f>O36-I36</f>
        <v>-0.38</v>
      </c>
      <c r="M36" s="5"/>
      <c r="N36" s="202">
        <v>4.82</v>
      </c>
      <c r="O36" s="202"/>
    </row>
    <row r="37" spans="1:15" ht="15" thickBot="1" x14ac:dyDescent="0.4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4.43</v>
      </c>
      <c r="L37" s="30">
        <f>O37-I37</f>
        <v>-0.52</v>
      </c>
      <c r="M37" s="5"/>
      <c r="N37" s="202">
        <v>4.95</v>
      </c>
      <c r="O37" s="202"/>
    </row>
    <row r="38" spans="1:15" ht="1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8.08</v>
      </c>
      <c r="M38" s="5"/>
      <c r="N38" s="203"/>
      <c r="O38" s="199">
        <v>8.83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17.05</v>
      </c>
      <c r="M39" s="5"/>
      <c r="N39" s="198"/>
      <c r="O39" s="199">
        <v>18</v>
      </c>
    </row>
    <row r="40" spans="1:15" ht="44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 t="e">
        <f t="shared" si="2"/>
        <v>#VALUE!</v>
      </c>
      <c r="L40" s="30">
        <f t="shared" si="1"/>
        <v>-0.6</v>
      </c>
      <c r="M40" s="5"/>
      <c r="N40" s="198" t="s">
        <v>264</v>
      </c>
      <c r="O40" s="199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5.69</v>
      </c>
      <c r="M41" s="5"/>
      <c r="N41" s="198"/>
      <c r="O41" s="199">
        <v>5.94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76" t="s">
        <v>130</v>
      </c>
      <c r="O42" s="277"/>
    </row>
    <row r="43" spans="1:15" ht="15" thickBot="1" x14ac:dyDescent="0.35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 t="shared" si="2"/>
        <v>-0.93</v>
      </c>
      <c r="L43" s="30">
        <f t="shared" si="1"/>
        <v>16.990000000000002</v>
      </c>
      <c r="M43" s="5"/>
      <c r="N43" s="203"/>
      <c r="O43" s="199">
        <v>17.920000000000002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5.4</v>
      </c>
      <c r="L44" s="30">
        <f t="shared" si="1"/>
        <v>-0.34</v>
      </c>
      <c r="M44" s="5"/>
      <c r="N44" s="198">
        <v>5.74</v>
      </c>
      <c r="O44" s="199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4.41</v>
      </c>
      <c r="M45" s="5"/>
      <c r="N45" s="198"/>
      <c r="O45" s="199">
        <v>5.08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334440</v>
      </c>
      <c r="F46" s="6">
        <v>258224</v>
      </c>
      <c r="G46" s="6"/>
      <c r="H46" s="16"/>
      <c r="I46" s="8">
        <v>1</v>
      </c>
      <c r="J46" s="16"/>
      <c r="K46" s="31">
        <f>N46-I46</f>
        <v>4.12</v>
      </c>
      <c r="L46" s="30">
        <f t="shared" si="1"/>
        <v>-1</v>
      </c>
      <c r="M46" s="5"/>
      <c r="N46" s="198">
        <v>5.12</v>
      </c>
      <c r="O46" s="199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334588</v>
      </c>
      <c r="F47" s="6">
        <v>258495</v>
      </c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5.16</v>
      </c>
      <c r="M47" s="5"/>
      <c r="N47" s="198"/>
      <c r="O47" s="199">
        <v>5.4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335786</v>
      </c>
      <c r="F48" s="6">
        <v>253123</v>
      </c>
      <c r="G48" s="6"/>
      <c r="H48" s="16"/>
      <c r="I48" s="8">
        <v>0.5</v>
      </c>
      <c r="J48" s="16">
        <v>21</v>
      </c>
      <c r="K48" s="31">
        <f t="shared" si="2"/>
        <v>7.6999999999999993</v>
      </c>
      <c r="L48" s="30">
        <f t="shared" si="1"/>
        <v>-0.5</v>
      </c>
      <c r="M48" s="5"/>
      <c r="N48" s="198">
        <v>8.1999999999999993</v>
      </c>
      <c r="O48" s="199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334128</v>
      </c>
      <c r="F49" s="6">
        <v>258254</v>
      </c>
      <c r="G49" s="6"/>
      <c r="H49" s="16"/>
      <c r="I49" s="8">
        <v>0.85</v>
      </c>
      <c r="J49" s="16">
        <v>27</v>
      </c>
      <c r="K49" s="31">
        <f>N49-I49</f>
        <v>17.349999999999998</v>
      </c>
      <c r="L49" s="30">
        <f>O49-I49</f>
        <v>-0.85</v>
      </c>
      <c r="M49" s="5"/>
      <c r="N49" s="198">
        <v>18.2</v>
      </c>
      <c r="O49" s="199"/>
    </row>
    <row r="50" spans="1:15" ht="13.5" customHeight="1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4.3699999999999992</v>
      </c>
      <c r="L50" s="30">
        <f>O50-I50</f>
        <v>-0.60000000000000009</v>
      </c>
      <c r="M50" s="5"/>
      <c r="N50" s="198">
        <v>4.97</v>
      </c>
      <c r="O50" s="199"/>
    </row>
    <row r="51" spans="1:15" ht="13.5" customHeight="1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7.8199999999999994</v>
      </c>
      <c r="L51" s="30">
        <f>O51-I51</f>
        <v>-0.95</v>
      </c>
      <c r="M51" s="5"/>
      <c r="N51" s="198">
        <v>8.77</v>
      </c>
      <c r="O51" s="199"/>
    </row>
    <row r="52" spans="1:15" ht="13.5" customHeight="1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4.5</v>
      </c>
      <c r="L52" s="30">
        <f>O52-I52</f>
        <v>-0.75</v>
      </c>
      <c r="M52" s="5"/>
      <c r="N52" s="198">
        <v>5.25</v>
      </c>
      <c r="O52" s="199"/>
    </row>
    <row r="53" spans="1:15" ht="12.75" customHeight="1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3.7699999999999996</v>
      </c>
      <c r="L53" s="30">
        <f>O53-I53</f>
        <v>-0.7</v>
      </c>
      <c r="M53" s="5"/>
      <c r="N53" s="198">
        <v>4.47</v>
      </c>
      <c r="O53" s="199"/>
    </row>
  </sheetData>
  <mergeCells count="9">
    <mergeCell ref="K25:L25"/>
    <mergeCell ref="N25:O25"/>
    <mergeCell ref="N42:O42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O53"/>
  <sheetViews>
    <sheetView workbookViewId="0">
      <selection activeCell="O53" sqref="A1:O53"/>
    </sheetView>
  </sheetViews>
  <sheetFormatPr baseColWidth="10" defaultColWidth="9.1796875" defaultRowHeight="12.5" x14ac:dyDescent="0.25"/>
  <cols>
    <col min="1" max="1" width="11.453125" customWidth="1"/>
    <col min="2" max="2" width="37.7265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266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91" t="s">
        <v>251</v>
      </c>
      <c r="O5" s="191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 t="e">
        <f t="shared" si="0"/>
        <v>#VALUE!</v>
      </c>
      <c r="L6" s="30">
        <f t="shared" ref="L6:L48" si="1">O6-I6</f>
        <v>-0.33</v>
      </c>
      <c r="M6" s="5"/>
      <c r="N6" s="282" t="s">
        <v>267</v>
      </c>
      <c r="O6" s="283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96" t="s">
        <v>228</v>
      </c>
      <c r="O7" s="197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5"/>
      <c r="N8" s="282" t="s">
        <v>267</v>
      </c>
      <c r="O8" s="283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8.48</v>
      </c>
      <c r="L9" s="30">
        <f t="shared" si="1"/>
        <v>-0.84</v>
      </c>
      <c r="M9" s="5"/>
      <c r="N9" s="198">
        <v>9.32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3.87</v>
      </c>
      <c r="L10" s="30">
        <f t="shared" si="1"/>
        <v>-0.5</v>
      </c>
      <c r="M10" s="5"/>
      <c r="N10" s="198">
        <v>4.37</v>
      </c>
      <c r="O10" s="199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6.72</v>
      </c>
      <c r="M11" s="5"/>
      <c r="N11" s="198"/>
      <c r="O11" s="199">
        <v>7.22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2.15</v>
      </c>
      <c r="L13" s="30">
        <f t="shared" si="1"/>
        <v>-0.73</v>
      </c>
      <c r="M13" s="5"/>
      <c r="N13" s="198">
        <v>2.88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-0.8</v>
      </c>
      <c r="L14" s="30">
        <f t="shared" si="1"/>
        <v>9.2899999999999991</v>
      </c>
      <c r="M14" s="5"/>
      <c r="N14" s="205"/>
      <c r="O14" s="206">
        <v>10.09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5.23</v>
      </c>
      <c r="L15" s="30">
        <f t="shared" si="1"/>
        <v>-0.38</v>
      </c>
      <c r="M15" s="5"/>
      <c r="N15" s="198">
        <v>5.61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0.29000000000000004</v>
      </c>
      <c r="L17" s="30">
        <f t="shared" si="1"/>
        <v>-1.18</v>
      </c>
      <c r="M17" s="5"/>
      <c r="N17" s="198">
        <v>1.47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3.8500000000000005</v>
      </c>
      <c r="L18" s="30">
        <f t="shared" si="1"/>
        <v>-0.8</v>
      </c>
      <c r="M18" s="5"/>
      <c r="N18" s="198">
        <v>4.6500000000000004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4.8</v>
      </c>
      <c r="L19" s="30">
        <f t="shared" si="1"/>
        <v>-1</v>
      </c>
      <c r="M19" s="5"/>
      <c r="N19" s="198">
        <v>5.8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0.65999999999999992</v>
      </c>
      <c r="L20" s="30">
        <f t="shared" si="1"/>
        <v>-0.78</v>
      </c>
      <c r="M20" s="5"/>
      <c r="N20" s="198">
        <v>1.44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4.1500000000000004</v>
      </c>
      <c r="L21" s="30">
        <f t="shared" si="1"/>
        <v>-0.8</v>
      </c>
      <c r="M21" s="5"/>
      <c r="N21" s="198">
        <v>4.95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2.6500000000000004</v>
      </c>
      <c r="L22" s="30">
        <f t="shared" si="1"/>
        <v>-0.8</v>
      </c>
      <c r="M22" s="5"/>
      <c r="N22" s="198">
        <v>3.45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5.6999999999999993</v>
      </c>
      <c r="L23" s="30">
        <f t="shared" si="1"/>
        <v>-0.9</v>
      </c>
      <c r="M23" s="5"/>
      <c r="N23" s="198">
        <v>6.6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5.0500000000000007</v>
      </c>
      <c r="L24" s="30">
        <f t="shared" si="1"/>
        <v>-1.1499999999999999</v>
      </c>
      <c r="M24" s="5"/>
      <c r="N24" s="198">
        <v>6.2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21.37</v>
      </c>
      <c r="N26" s="198"/>
      <c r="O26" s="199">
        <v>21.8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6.22</v>
      </c>
      <c r="M27" s="3"/>
      <c r="N27" s="198"/>
      <c r="O27" s="199">
        <v>7.35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2.9400000000000004</v>
      </c>
      <c r="L28" s="30">
        <f t="shared" si="1"/>
        <v>-0.28000000000000003</v>
      </c>
      <c r="N28" s="200">
        <v>3.22</v>
      </c>
      <c r="O28" s="200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6.23</v>
      </c>
      <c r="L29" s="30">
        <f>O29-I29</f>
        <v>-0.55000000000000004</v>
      </c>
      <c r="M29" s="3"/>
      <c r="N29" s="198">
        <v>6.78</v>
      </c>
      <c r="O29" s="199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11.52</v>
      </c>
      <c r="N30" s="198"/>
      <c r="O30" s="199">
        <v>12.12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11.950000000000001</v>
      </c>
      <c r="M31" s="3"/>
      <c r="N31" s="198"/>
      <c r="O31" s="199">
        <v>12.8</v>
      </c>
    </row>
    <row r="32" spans="1:15" ht="1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6.0699999999999994</v>
      </c>
      <c r="L32" s="30">
        <f>O32-I32</f>
        <v>-0.45</v>
      </c>
      <c r="N32" s="198">
        <v>6.52</v>
      </c>
      <c r="O32" s="200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5</v>
      </c>
      <c r="L33" s="30">
        <f>O33-I33</f>
        <v>-0.45</v>
      </c>
      <c r="M33" s="3"/>
      <c r="N33" s="198">
        <v>5.45</v>
      </c>
      <c r="O33" s="199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3"/>
      <c r="N34" s="282" t="s">
        <v>267</v>
      </c>
      <c r="O34" s="283"/>
    </row>
    <row r="35" spans="1:15" ht="1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3.02</v>
      </c>
      <c r="L35" s="30">
        <f>O35-I35</f>
        <v>-0.68</v>
      </c>
      <c r="N35" s="198">
        <v>3.7</v>
      </c>
      <c r="O35" s="201"/>
    </row>
    <row r="36" spans="1:15" ht="15" thickBot="1" x14ac:dyDescent="0.4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3.92</v>
      </c>
      <c r="L36" s="30">
        <f>O36-I36</f>
        <v>-0.38</v>
      </c>
      <c r="M36" s="5"/>
      <c r="N36" s="202">
        <v>4.3</v>
      </c>
      <c r="O36" s="202"/>
    </row>
    <row r="37" spans="1:15" ht="15" thickBot="1" x14ac:dyDescent="0.4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4.0399999999999991</v>
      </c>
      <c r="L37" s="30">
        <f>O37-I37</f>
        <v>-0.52</v>
      </c>
      <c r="M37" s="5"/>
      <c r="N37" s="202">
        <v>4.5599999999999996</v>
      </c>
      <c r="O37" s="202"/>
    </row>
    <row r="38" spans="1:15" ht="1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4.97</v>
      </c>
      <c r="L38" s="30">
        <f t="shared" si="1"/>
        <v>-0.75</v>
      </c>
      <c r="M38" s="5"/>
      <c r="N38" s="203">
        <v>5.72</v>
      </c>
      <c r="O38" s="199"/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7.95</v>
      </c>
      <c r="L39" s="30">
        <f t="shared" si="1"/>
        <v>-0.95</v>
      </c>
      <c r="M39" s="5"/>
      <c r="N39" s="198">
        <v>8.9</v>
      </c>
      <c r="O39" s="199"/>
    </row>
    <row r="40" spans="1:15" ht="44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 t="e">
        <f t="shared" si="2"/>
        <v>#VALUE!</v>
      </c>
      <c r="L40" s="30">
        <f t="shared" si="1"/>
        <v>-0.6</v>
      </c>
      <c r="M40" s="5"/>
      <c r="N40" s="198" t="s">
        <v>264</v>
      </c>
      <c r="O40" s="199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-0.25</v>
      </c>
      <c r="L41" s="30">
        <f t="shared" si="1"/>
        <v>2.35</v>
      </c>
      <c r="M41" s="5"/>
      <c r="N41" s="198"/>
      <c r="O41" s="199">
        <v>2.6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76" t="s">
        <v>130</v>
      </c>
      <c r="O42" s="277"/>
    </row>
    <row r="43" spans="1:15" ht="13.9" customHeight="1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 t="e">
        <f>#REF!-I43</f>
        <v>#REF!</v>
      </c>
      <c r="L43" s="30" t="e">
        <f>N43-I43</f>
        <v>#VALUE!</v>
      </c>
      <c r="M43" s="5"/>
      <c r="N43" s="284" t="s">
        <v>268</v>
      </c>
      <c r="O43" s="283"/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5"/>
      <c r="N44" s="282" t="s">
        <v>267</v>
      </c>
      <c r="O44" s="283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4.01</v>
      </c>
      <c r="M45" s="5"/>
      <c r="N45" s="198"/>
      <c r="O45" s="199">
        <v>4.68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334440</v>
      </c>
      <c r="F46" s="6">
        <v>258224</v>
      </c>
      <c r="G46" s="6"/>
      <c r="H46" s="16"/>
      <c r="I46" s="8">
        <v>1</v>
      </c>
      <c r="J46" s="16"/>
      <c r="K46" s="31">
        <f>N46-I46</f>
        <v>3.0700000000000003</v>
      </c>
      <c r="L46" s="30">
        <f t="shared" si="1"/>
        <v>-1</v>
      </c>
      <c r="M46" s="5"/>
      <c r="N46" s="198">
        <v>4.07</v>
      </c>
      <c r="O46" s="199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334588</v>
      </c>
      <c r="F47" s="6">
        <v>258495</v>
      </c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5.6</v>
      </c>
      <c r="M47" s="5"/>
      <c r="N47" s="198"/>
      <c r="O47" s="199">
        <v>5.84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335786</v>
      </c>
      <c r="F48" s="6">
        <v>253123</v>
      </c>
      <c r="G48" s="6"/>
      <c r="H48" s="16"/>
      <c r="I48" s="8">
        <v>0.5</v>
      </c>
      <c r="J48" s="16">
        <v>21</v>
      </c>
      <c r="K48" s="31">
        <f t="shared" si="2"/>
        <v>5.8</v>
      </c>
      <c r="L48" s="30">
        <f t="shared" si="1"/>
        <v>-0.5</v>
      </c>
      <c r="M48" s="5"/>
      <c r="N48" s="198">
        <v>6.3</v>
      </c>
      <c r="O48" s="199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334128</v>
      </c>
      <c r="F49" s="6">
        <v>258254</v>
      </c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12.13</v>
      </c>
      <c r="M49" s="5"/>
      <c r="N49" s="198"/>
      <c r="O49" s="199">
        <v>12.98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3.28</v>
      </c>
      <c r="L50" s="30">
        <f>O50-I50</f>
        <v>-0.60000000000000009</v>
      </c>
      <c r="M50" s="5"/>
      <c r="N50" s="198">
        <v>3.88</v>
      </c>
      <c r="O50" s="199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3.9399999999999995</v>
      </c>
      <c r="M51" s="5"/>
      <c r="N51" s="198"/>
      <c r="O51" s="199">
        <v>4.8899999999999997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9.61</v>
      </c>
      <c r="M52" s="5"/>
      <c r="N52" s="198"/>
      <c r="O52" s="199">
        <v>10.36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3.4699999999999998</v>
      </c>
      <c r="L53" s="30">
        <f>O53-I53</f>
        <v>-0.7</v>
      </c>
      <c r="M53" s="5"/>
      <c r="N53" s="198">
        <v>4.17</v>
      </c>
      <c r="O53" s="199"/>
    </row>
  </sheetData>
  <mergeCells count="14">
    <mergeCell ref="N43:O43"/>
    <mergeCell ref="N44:O44"/>
    <mergeCell ref="K25:L25"/>
    <mergeCell ref="N25:O25"/>
    <mergeCell ref="N42:O42"/>
    <mergeCell ref="N34:O34"/>
    <mergeCell ref="N3:O3"/>
    <mergeCell ref="K7:L7"/>
    <mergeCell ref="K12:L12"/>
    <mergeCell ref="N12:O12"/>
    <mergeCell ref="K16:L16"/>
    <mergeCell ref="N16:O16"/>
    <mergeCell ref="N6:O6"/>
    <mergeCell ref="N8:O8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O53"/>
  <sheetViews>
    <sheetView workbookViewId="0">
      <selection activeCell="O53" sqref="A1:O53"/>
    </sheetView>
  </sheetViews>
  <sheetFormatPr baseColWidth="10" defaultColWidth="9.1796875" defaultRowHeight="12.5" x14ac:dyDescent="0.25"/>
  <cols>
    <col min="1" max="1" width="11.453125" customWidth="1"/>
    <col min="2" max="2" width="30.54296875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274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91" t="s">
        <v>251</v>
      </c>
      <c r="O5" s="191"/>
    </row>
    <row r="6" spans="1:15" ht="15.75" customHeight="1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2.83</v>
      </c>
      <c r="L6" s="30">
        <f t="shared" ref="L6:L48" si="1">O6-I6</f>
        <v>-0.33</v>
      </c>
      <c r="M6" s="5"/>
      <c r="N6" s="205">
        <v>3.16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96" t="s">
        <v>228</v>
      </c>
      <c r="O7" s="197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2.33</v>
      </c>
      <c r="L8" s="30">
        <f t="shared" si="1"/>
        <v>-0.6</v>
      </c>
      <c r="M8" s="5"/>
      <c r="N8" s="205">
        <v>2.93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6.98</v>
      </c>
      <c r="L9" s="30">
        <f t="shared" si="1"/>
        <v>-0.84</v>
      </c>
      <c r="M9" s="5"/>
      <c r="N9" s="198">
        <v>7.82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2.41</v>
      </c>
      <c r="L10" s="30">
        <f t="shared" si="1"/>
        <v>-0.5</v>
      </c>
      <c r="M10" s="5"/>
      <c r="N10" s="198">
        <v>2.91</v>
      </c>
      <c r="O10" s="199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4.74</v>
      </c>
      <c r="M11" s="5"/>
      <c r="N11" s="198"/>
      <c r="O11" s="199">
        <v>5.24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2.84</v>
      </c>
      <c r="L13" s="30">
        <f t="shared" si="1"/>
        <v>-0.73</v>
      </c>
      <c r="M13" s="5"/>
      <c r="N13" s="198">
        <v>3.57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4.41</v>
      </c>
      <c r="L14" s="30">
        <f t="shared" si="1"/>
        <v>-0.8</v>
      </c>
      <c r="M14" s="5"/>
      <c r="N14" s="205">
        <v>5.21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3.25</v>
      </c>
      <c r="L15" s="30">
        <f t="shared" si="1"/>
        <v>-0.38</v>
      </c>
      <c r="M15" s="5"/>
      <c r="N15" s="198">
        <v>3.63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0.81</v>
      </c>
      <c r="L17" s="30">
        <f t="shared" si="1"/>
        <v>-1.18</v>
      </c>
      <c r="M17" s="5"/>
      <c r="N17" s="198">
        <v>1.99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3.7</v>
      </c>
      <c r="L18" s="30">
        <f t="shared" si="1"/>
        <v>-0.8</v>
      </c>
      <c r="M18" s="5"/>
      <c r="N18" s="198">
        <v>4.5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1.1299999999999999</v>
      </c>
      <c r="L19" s="30">
        <f t="shared" si="1"/>
        <v>-1</v>
      </c>
      <c r="M19" s="5"/>
      <c r="N19" s="198">
        <v>2.13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0.54</v>
      </c>
      <c r="L20" s="30">
        <f t="shared" si="1"/>
        <v>-0.78</v>
      </c>
      <c r="M20" s="5"/>
      <c r="N20" s="198">
        <v>1.32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3.54</v>
      </c>
      <c r="L21" s="30">
        <f t="shared" si="1"/>
        <v>-0.8</v>
      </c>
      <c r="M21" s="5"/>
      <c r="N21" s="198">
        <v>4.34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1.0799999999999998</v>
      </c>
      <c r="L22" s="30">
        <f t="shared" si="1"/>
        <v>-0.8</v>
      </c>
      <c r="M22" s="5"/>
      <c r="N22" s="198">
        <v>1.88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3.23</v>
      </c>
      <c r="L23" s="30">
        <f t="shared" si="1"/>
        <v>-0.9</v>
      </c>
      <c r="M23" s="5"/>
      <c r="N23" s="198">
        <v>4.13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1.5900000000000003</v>
      </c>
      <c r="L24" s="30">
        <f t="shared" si="1"/>
        <v>-1.1499999999999999</v>
      </c>
      <c r="M24" s="5"/>
      <c r="N24" s="198">
        <v>2.74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1.47</v>
      </c>
      <c r="N26" s="198"/>
      <c r="O26" s="199">
        <v>1.9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1.1600000000000001</v>
      </c>
      <c r="L27" s="30">
        <f t="shared" si="1"/>
        <v>6.22</v>
      </c>
      <c r="M27" s="3"/>
      <c r="N27" s="198">
        <v>2.29</v>
      </c>
      <c r="O27" s="199">
        <v>7.35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2.2199999999999998</v>
      </c>
      <c r="L28" s="30">
        <f t="shared" si="1"/>
        <v>-0.28000000000000003</v>
      </c>
      <c r="N28" s="200">
        <v>2.5</v>
      </c>
      <c r="O28" s="200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2.41</v>
      </c>
      <c r="L29" s="30">
        <f>O29-I29</f>
        <v>-0.55000000000000004</v>
      </c>
      <c r="M29" s="3"/>
      <c r="N29" s="198">
        <v>2.96</v>
      </c>
      <c r="O29" s="199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2.84</v>
      </c>
      <c r="L30" s="30">
        <f t="shared" si="1"/>
        <v>-0.6</v>
      </c>
      <c r="N30" s="198">
        <v>3.44</v>
      </c>
      <c r="O30" s="199"/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10.01</v>
      </c>
      <c r="M31" s="3"/>
      <c r="N31" s="198"/>
      <c r="O31" s="199">
        <v>10.86</v>
      </c>
    </row>
    <row r="32" spans="1:15" ht="1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3.42</v>
      </c>
      <c r="L32" s="30">
        <f>O32-I32</f>
        <v>-0.45</v>
      </c>
      <c r="N32" s="198">
        <v>3.87</v>
      </c>
      <c r="O32" s="200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3.9799999999999995</v>
      </c>
      <c r="L33" s="30">
        <f>O33-I33</f>
        <v>-0.45</v>
      </c>
      <c r="M33" s="3"/>
      <c r="N33" s="198">
        <v>4.43</v>
      </c>
      <c r="O33" s="199"/>
    </row>
    <row r="34" spans="1:15" ht="15.75" customHeight="1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2.3299999999999996</v>
      </c>
      <c r="L34" s="30">
        <f t="shared" si="1"/>
        <v>-0.2</v>
      </c>
      <c r="M34" s="3"/>
      <c r="N34" s="205">
        <v>2.5299999999999998</v>
      </c>
      <c r="O34" s="206"/>
    </row>
    <row r="35" spans="1:15" ht="1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3.21</v>
      </c>
      <c r="L35" s="30">
        <f>O35-I35</f>
        <v>-0.68</v>
      </c>
      <c r="N35" s="198">
        <v>3.89</v>
      </c>
      <c r="O35" s="201"/>
    </row>
    <row r="36" spans="1:15" ht="15" thickBot="1" x14ac:dyDescent="0.4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4.1500000000000004</v>
      </c>
      <c r="L36" s="30">
        <f>O36-I36</f>
        <v>-0.38</v>
      </c>
      <c r="M36" s="5"/>
      <c r="N36" s="202">
        <v>4.53</v>
      </c>
      <c r="O36" s="202"/>
    </row>
    <row r="37" spans="1:15" ht="15" thickBot="1" x14ac:dyDescent="0.4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3.86</v>
      </c>
      <c r="L37" s="30">
        <f>O37-I37</f>
        <v>-0.52</v>
      </c>
      <c r="M37" s="5"/>
      <c r="N37" s="202">
        <v>4.38</v>
      </c>
      <c r="O37" s="202"/>
    </row>
    <row r="38" spans="1:15" ht="1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3.16</v>
      </c>
      <c r="L38" s="30">
        <f t="shared" si="1"/>
        <v>-0.75</v>
      </c>
      <c r="M38" s="5"/>
      <c r="N38" s="203">
        <v>3.91</v>
      </c>
      <c r="O38" s="199"/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2.79</v>
      </c>
      <c r="L39" s="30">
        <f t="shared" si="1"/>
        <v>-0.95</v>
      </c>
      <c r="M39" s="5"/>
      <c r="N39" s="198">
        <v>3.74</v>
      </c>
      <c r="O39" s="199"/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>
        <f t="shared" si="2"/>
        <v>-0.6</v>
      </c>
      <c r="L40" s="30">
        <f t="shared" si="1"/>
        <v>8.07</v>
      </c>
      <c r="M40" s="5"/>
      <c r="N40" s="198"/>
      <c r="O40" s="199">
        <v>8.67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0.79</v>
      </c>
      <c r="L41" s="30">
        <f t="shared" si="1"/>
        <v>-0.25</v>
      </c>
      <c r="M41" s="5"/>
      <c r="N41" s="198">
        <v>1.04</v>
      </c>
      <c r="O41" s="199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>N43-I43</f>
        <v>-0.93</v>
      </c>
      <c r="L43" s="30">
        <f>O43-I43</f>
        <v>7.120000000000001</v>
      </c>
      <c r="M43" s="5"/>
      <c r="N43" s="207"/>
      <c r="O43" s="206">
        <v>8.0500000000000007</v>
      </c>
    </row>
    <row r="44" spans="1:15" ht="15.75" customHeight="1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3.25</v>
      </c>
      <c r="L44" s="30">
        <f t="shared" si="1"/>
        <v>-0.34</v>
      </c>
      <c r="M44" s="5"/>
      <c r="N44" s="205">
        <v>3.59</v>
      </c>
      <c r="O44" s="206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2.98</v>
      </c>
      <c r="M45" s="5"/>
      <c r="N45" s="198"/>
      <c r="O45" s="199">
        <v>3.65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334440</v>
      </c>
      <c r="F46" s="6">
        <v>258224</v>
      </c>
      <c r="G46" s="6"/>
      <c r="H46" s="16"/>
      <c r="I46" s="8">
        <v>1</v>
      </c>
      <c r="J46" s="16"/>
      <c r="K46" s="31">
        <f>N46-I46</f>
        <v>3.04</v>
      </c>
      <c r="L46" s="30">
        <f t="shared" si="1"/>
        <v>-1</v>
      </c>
      <c r="M46" s="5"/>
      <c r="N46" s="198">
        <v>4.04</v>
      </c>
      <c r="O46" s="199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334588</v>
      </c>
      <c r="F47" s="6">
        <v>258495</v>
      </c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4.5999999999999996</v>
      </c>
      <c r="M47" s="5"/>
      <c r="N47" s="198"/>
      <c r="O47" s="199">
        <v>4.84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335786</v>
      </c>
      <c r="F48" s="6">
        <v>253123</v>
      </c>
      <c r="G48" s="6"/>
      <c r="H48" s="16"/>
      <c r="I48" s="8">
        <v>0.5</v>
      </c>
      <c r="J48" s="16">
        <v>21</v>
      </c>
      <c r="K48" s="31">
        <f t="shared" si="2"/>
        <v>1.22</v>
      </c>
      <c r="L48" s="30">
        <f t="shared" si="1"/>
        <v>-0.5</v>
      </c>
      <c r="M48" s="5"/>
      <c r="N48" s="198">
        <v>1.72</v>
      </c>
      <c r="O48" s="199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334128</v>
      </c>
      <c r="F49" s="6">
        <v>258254</v>
      </c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6.29</v>
      </c>
      <c r="M49" s="5"/>
      <c r="N49" s="198"/>
      <c r="O49" s="199">
        <v>7.14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2.8</v>
      </c>
      <c r="L50" s="30">
        <f>O50-I50</f>
        <v>-0.60000000000000009</v>
      </c>
      <c r="M50" s="5"/>
      <c r="N50" s="198">
        <v>3.4</v>
      </c>
      <c r="O50" s="199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4.75</v>
      </c>
      <c r="L51" s="30">
        <f>O51-I51</f>
        <v>-0.95</v>
      </c>
      <c r="M51" s="5"/>
      <c r="N51" s="198">
        <v>5.7</v>
      </c>
      <c r="O51" s="199"/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8.9700000000000006</v>
      </c>
      <c r="M52" s="5"/>
      <c r="N52" s="198"/>
      <c r="O52" s="199">
        <v>9.7200000000000006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3.3599999999999994</v>
      </c>
      <c r="L53" s="30">
        <f>O53-I53</f>
        <v>-0.7</v>
      </c>
      <c r="M53" s="5"/>
      <c r="N53" s="198">
        <v>4.0599999999999996</v>
      </c>
      <c r="O53" s="199"/>
    </row>
  </sheetData>
  <mergeCells count="9">
    <mergeCell ref="K25:L25"/>
    <mergeCell ref="N25:O25"/>
    <mergeCell ref="N42:O42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O53"/>
  <sheetViews>
    <sheetView topLeftCell="A15" zoomScale="80" zoomScaleNormal="80" workbookViewId="0">
      <selection activeCell="B49" sqref="B49:O49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276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91" t="s">
        <v>251</v>
      </c>
      <c r="O5" s="191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2.2999999999999998</v>
      </c>
      <c r="L6" s="30">
        <f t="shared" ref="L6:L48" si="1">O6-I6</f>
        <v>-0.33</v>
      </c>
      <c r="M6" s="5"/>
      <c r="N6" s="205">
        <v>2.63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96" t="s">
        <v>228</v>
      </c>
      <c r="O7" s="197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1.58</v>
      </c>
      <c r="L8" s="30">
        <f t="shared" si="1"/>
        <v>-0.6</v>
      </c>
      <c r="M8" s="5"/>
      <c r="N8" s="205">
        <v>2.1800000000000002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6.2</v>
      </c>
      <c r="L9" s="30">
        <f t="shared" si="1"/>
        <v>-0.84</v>
      </c>
      <c r="M9" s="5"/>
      <c r="N9" s="198">
        <v>7.04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2</v>
      </c>
      <c r="L10" s="30">
        <f t="shared" si="1"/>
        <v>-0.5</v>
      </c>
      <c r="M10" s="5"/>
      <c r="N10" s="198">
        <v>2.5</v>
      </c>
      <c r="O10" s="199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4.2</v>
      </c>
      <c r="M11" s="5"/>
      <c r="N11" s="198"/>
      <c r="O11" s="199">
        <v>4.7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2.58</v>
      </c>
      <c r="L13" s="30">
        <f t="shared" si="1"/>
        <v>-0.73</v>
      </c>
      <c r="M13" s="5"/>
      <c r="N13" s="198">
        <v>3.31</v>
      </c>
      <c r="O13" s="199"/>
    </row>
    <row r="14" spans="1:15" ht="34.5" customHeight="1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 t="e">
        <f t="shared" si="2"/>
        <v>#VALUE!</v>
      </c>
      <c r="L14" s="30">
        <f t="shared" si="1"/>
        <v>-0.8</v>
      </c>
      <c r="M14" s="5"/>
      <c r="N14" s="282" t="s">
        <v>264</v>
      </c>
      <c r="O14" s="283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3.2</v>
      </c>
      <c r="L15" s="30">
        <f t="shared" si="1"/>
        <v>-0.38</v>
      </c>
      <c r="M15" s="5"/>
      <c r="N15" s="198">
        <v>3.58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0.64000000000000012</v>
      </c>
      <c r="L17" s="30">
        <f t="shared" si="1"/>
        <v>-1.18</v>
      </c>
      <c r="M17" s="5"/>
      <c r="N17" s="198">
        <v>1.82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3.59</v>
      </c>
      <c r="L18" s="30">
        <f t="shared" si="1"/>
        <v>-0.8</v>
      </c>
      <c r="M18" s="5"/>
      <c r="N18" s="198">
        <v>4.3899999999999997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0.98</v>
      </c>
      <c r="L19" s="30">
        <f t="shared" si="1"/>
        <v>-1</v>
      </c>
      <c r="M19" s="5"/>
      <c r="N19" s="198">
        <v>1.98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0.43999999999999995</v>
      </c>
      <c r="L20" s="30">
        <f t="shared" si="1"/>
        <v>-0.78</v>
      </c>
      <c r="M20" s="5"/>
      <c r="N20" s="198">
        <v>1.22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3.17</v>
      </c>
      <c r="L21" s="30">
        <f t="shared" si="1"/>
        <v>-0.8</v>
      </c>
      <c r="M21" s="5"/>
      <c r="N21" s="198">
        <v>3.97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2.95</v>
      </c>
      <c r="L22" s="30">
        <f t="shared" si="1"/>
        <v>-0.8</v>
      </c>
      <c r="M22" s="5"/>
      <c r="N22" s="198">
        <v>3.75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3.9499999999999997</v>
      </c>
      <c r="L23" s="30">
        <f t="shared" si="1"/>
        <v>-0.9</v>
      </c>
      <c r="M23" s="5"/>
      <c r="N23" s="198">
        <v>4.8499999999999996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1.3599999999999999</v>
      </c>
      <c r="L24" s="30">
        <f t="shared" si="1"/>
        <v>-1.1499999999999999</v>
      </c>
      <c r="M24" s="5"/>
      <c r="N24" s="198">
        <v>2.5099999999999998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0.71</v>
      </c>
      <c r="L26" s="30">
        <f t="shared" si="1"/>
        <v>-0.43</v>
      </c>
      <c r="N26" s="198">
        <v>1.1399999999999999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1.1000000000000001</v>
      </c>
      <c r="L27" s="30">
        <f t="shared" si="1"/>
        <v>-1.1299999999999999</v>
      </c>
      <c r="M27" s="3"/>
      <c r="N27" s="198">
        <v>2.23</v>
      </c>
      <c r="O27" s="199"/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1.45</v>
      </c>
      <c r="L28" s="30">
        <f t="shared" si="1"/>
        <v>-0.28000000000000003</v>
      </c>
      <c r="N28" s="200">
        <v>1.73</v>
      </c>
      <c r="O28" s="200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1.64</v>
      </c>
      <c r="L29" s="30">
        <f>O29-I29</f>
        <v>-0.55000000000000004</v>
      </c>
      <c r="M29" s="3"/>
      <c r="N29" s="198">
        <v>2.19</v>
      </c>
      <c r="O29" s="199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2.2399999999999998</v>
      </c>
      <c r="L30" s="30">
        <f t="shared" si="1"/>
        <v>-0.6</v>
      </c>
      <c r="N30" s="198">
        <v>2.84</v>
      </c>
      <c r="O30" s="199"/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8.99</v>
      </c>
      <c r="M31" s="3"/>
      <c r="N31" s="198"/>
      <c r="O31" s="199">
        <v>9.84</v>
      </c>
    </row>
    <row r="32" spans="1:15" ht="1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5.39</v>
      </c>
      <c r="L32" s="30">
        <f>O32-I32</f>
        <v>-0.45</v>
      </c>
      <c r="N32" s="198">
        <v>5.84</v>
      </c>
      <c r="O32" s="200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4.37</v>
      </c>
      <c r="L33" s="30">
        <f>O33-I33</f>
        <v>-0.45</v>
      </c>
      <c r="M33" s="3"/>
      <c r="N33" s="198">
        <v>4.82</v>
      </c>
      <c r="O33" s="199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2.9299999999999997</v>
      </c>
      <c r="L34" s="30">
        <f t="shared" si="1"/>
        <v>-0.2</v>
      </c>
      <c r="M34" s="3"/>
      <c r="N34" s="205">
        <v>3.13</v>
      </c>
      <c r="O34" s="206"/>
    </row>
    <row r="35" spans="1:15" ht="1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2.8299999999999996</v>
      </c>
      <c r="L35" s="30">
        <f>O35-I35</f>
        <v>-0.68</v>
      </c>
      <c r="N35" s="198">
        <v>3.51</v>
      </c>
      <c r="O35" s="201"/>
    </row>
    <row r="36" spans="1:15" ht="15" thickBot="1" x14ac:dyDescent="0.4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4</v>
      </c>
      <c r="L36" s="30">
        <f>O36-I36</f>
        <v>-0.38</v>
      </c>
      <c r="M36" s="5"/>
      <c r="N36" s="202">
        <v>4.38</v>
      </c>
      <c r="O36" s="202"/>
    </row>
    <row r="37" spans="1:15" ht="15" thickBot="1" x14ac:dyDescent="0.4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3.7100000000000004</v>
      </c>
      <c r="L37" s="30">
        <f>O37-I37</f>
        <v>-0.52</v>
      </c>
      <c r="M37" s="5"/>
      <c r="N37" s="202">
        <v>4.2300000000000004</v>
      </c>
      <c r="O37" s="202"/>
    </row>
    <row r="38" spans="1:15" ht="1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1.81</v>
      </c>
      <c r="M38" s="5"/>
      <c r="N38" s="203"/>
      <c r="O38" s="199">
        <v>2.56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2.4800000000000004</v>
      </c>
      <c r="L39" s="30">
        <f t="shared" si="1"/>
        <v>-0.95</v>
      </c>
      <c r="M39" s="5"/>
      <c r="N39" s="198">
        <v>3.43</v>
      </c>
      <c r="O39" s="199"/>
    </row>
    <row r="40" spans="1:15" ht="15.75" customHeight="1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 t="e">
        <f t="shared" si="2"/>
        <v>#VALUE!</v>
      </c>
      <c r="L40" s="30">
        <f t="shared" si="1"/>
        <v>-0.6</v>
      </c>
      <c r="M40" s="5"/>
      <c r="N40" s="282" t="s">
        <v>277</v>
      </c>
      <c r="O40" s="283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0.75</v>
      </c>
      <c r="L41" s="30">
        <f t="shared" si="1"/>
        <v>-0.25</v>
      </c>
      <c r="M41" s="5"/>
      <c r="N41" s="198">
        <v>1</v>
      </c>
      <c r="O41" s="199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>N43-I43</f>
        <v>-0.93</v>
      </c>
      <c r="L43" s="30">
        <f>O43-I43</f>
        <v>10.52</v>
      </c>
      <c r="M43" s="5"/>
      <c r="N43" s="207"/>
      <c r="O43" s="206">
        <v>11.45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2.69</v>
      </c>
      <c r="L44" s="30">
        <f t="shared" si="1"/>
        <v>-0.34</v>
      </c>
      <c r="M44" s="5"/>
      <c r="N44" s="205">
        <v>3.03</v>
      </c>
      <c r="O44" s="206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1.46</v>
      </c>
      <c r="M45" s="5"/>
      <c r="N45" s="198"/>
      <c r="O45" s="199">
        <v>2.13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334440</v>
      </c>
      <c r="F46" s="6">
        <v>258224</v>
      </c>
      <c r="G46" s="6"/>
      <c r="H46" s="16"/>
      <c r="I46" s="8">
        <v>1</v>
      </c>
      <c r="J46" s="16"/>
      <c r="K46" s="31">
        <f>N46-I46</f>
        <v>2.82</v>
      </c>
      <c r="L46" s="30">
        <f t="shared" si="1"/>
        <v>-1</v>
      </c>
      <c r="M46" s="5"/>
      <c r="N46" s="198">
        <v>3.82</v>
      </c>
      <c r="O46" s="199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334588</v>
      </c>
      <c r="F47" s="6">
        <v>258495</v>
      </c>
      <c r="G47" s="6"/>
      <c r="H47" s="16"/>
      <c r="I47" s="8">
        <v>0.24</v>
      </c>
      <c r="J47" s="16">
        <v>9</v>
      </c>
      <c r="K47" s="31">
        <f t="shared" si="2"/>
        <v>-0.24</v>
      </c>
      <c r="L47" s="30">
        <f t="shared" si="1"/>
        <v>4.66</v>
      </c>
      <c r="M47" s="5"/>
      <c r="N47" s="198"/>
      <c r="O47" s="199">
        <v>4.9000000000000004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335786</v>
      </c>
      <c r="F48" s="6">
        <v>253123</v>
      </c>
      <c r="G48" s="6"/>
      <c r="H48" s="16"/>
      <c r="I48" s="8">
        <v>0.5</v>
      </c>
      <c r="J48" s="16">
        <v>21</v>
      </c>
      <c r="K48" s="31">
        <f t="shared" si="2"/>
        <v>0.52</v>
      </c>
      <c r="L48" s="30">
        <f t="shared" si="1"/>
        <v>-0.5</v>
      </c>
      <c r="M48" s="5"/>
      <c r="N48" s="198">
        <v>1.02</v>
      </c>
      <c r="O48" s="199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334128</v>
      </c>
      <c r="F49" s="6">
        <v>258254</v>
      </c>
      <c r="G49" s="6"/>
      <c r="H49" s="16"/>
      <c r="I49" s="8">
        <v>0.85</v>
      </c>
      <c r="J49" s="16">
        <v>27</v>
      </c>
      <c r="K49" s="31">
        <f>N49-I49</f>
        <v>-0.85</v>
      </c>
      <c r="L49" s="30">
        <f>O49-I49</f>
        <v>5.5900000000000007</v>
      </c>
      <c r="M49" s="5"/>
      <c r="N49" s="198"/>
      <c r="O49" s="199">
        <v>6.44</v>
      </c>
    </row>
    <row r="50" spans="1:15" ht="15.75" customHeight="1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 t="e">
        <f>N50-I50</f>
        <v>#VALUE!</v>
      </c>
      <c r="L50" s="30">
        <f>O50-I50</f>
        <v>-0.60000000000000009</v>
      </c>
      <c r="M50" s="5"/>
      <c r="N50" s="285" t="s">
        <v>264</v>
      </c>
      <c r="O50" s="279"/>
    </row>
    <row r="51" spans="1:15" ht="15.75" customHeight="1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-0.95</v>
      </c>
      <c r="M51" s="5"/>
      <c r="N51" s="286"/>
      <c r="O51" s="281"/>
    </row>
    <row r="52" spans="1:15" ht="15.75" customHeight="1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-0.75</v>
      </c>
      <c r="L52" s="30">
        <f>O52-I52</f>
        <v>-0.75</v>
      </c>
      <c r="M52" s="5"/>
      <c r="N52" s="286"/>
      <c r="O52" s="281"/>
    </row>
    <row r="53" spans="1:15" ht="15.75" customHeight="1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-0.7</v>
      </c>
      <c r="L53" s="30">
        <f>O53-I53</f>
        <v>-0.7</v>
      </c>
      <c r="M53" s="5"/>
      <c r="N53" s="287"/>
      <c r="O53" s="288"/>
    </row>
  </sheetData>
  <mergeCells count="12">
    <mergeCell ref="N50:O53"/>
    <mergeCell ref="N40:O40"/>
    <mergeCell ref="K25:L25"/>
    <mergeCell ref="N25:O25"/>
    <mergeCell ref="N42:O42"/>
    <mergeCell ref="N3:O3"/>
    <mergeCell ref="K7:L7"/>
    <mergeCell ref="K12:L12"/>
    <mergeCell ref="N12:O12"/>
    <mergeCell ref="K16:L16"/>
    <mergeCell ref="N16:O16"/>
    <mergeCell ref="N14:O14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O53"/>
  <sheetViews>
    <sheetView topLeftCell="A40" workbookViewId="0">
      <selection activeCell="B47" sqref="B47:O47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278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16" t="s">
        <v>11</v>
      </c>
      <c r="O3" s="216"/>
    </row>
    <row r="4" spans="1:15" ht="38" thickBot="1" x14ac:dyDescent="0.3">
      <c r="A4" s="18" t="s">
        <v>6</v>
      </c>
      <c r="B4" s="19">
        <v>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10</v>
      </c>
      <c r="H4" s="23" t="s">
        <v>16</v>
      </c>
      <c r="I4" s="19" t="s">
        <v>1</v>
      </c>
      <c r="J4" s="19" t="s">
        <v>3</v>
      </c>
      <c r="K4" s="19" t="s">
        <v>4</v>
      </c>
      <c r="L4" s="20" t="s">
        <v>5</v>
      </c>
      <c r="M4" s="5"/>
      <c r="N4" s="18" t="s">
        <v>12</v>
      </c>
      <c r="O4" s="20" t="s">
        <v>13</v>
      </c>
    </row>
    <row r="5" spans="1:15" ht="13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4">
        <v>41</v>
      </c>
      <c r="H5" s="13" t="s">
        <v>17</v>
      </c>
      <c r="I5" s="15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5"/>
      <c r="N5" s="191" t="s">
        <v>251</v>
      </c>
      <c r="O5" s="191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6">
        <v>31</v>
      </c>
      <c r="H6" s="16" t="s">
        <v>17</v>
      </c>
      <c r="I6" s="8">
        <v>0.33</v>
      </c>
      <c r="J6" s="16" t="s">
        <v>17</v>
      </c>
      <c r="K6" s="31">
        <f t="shared" si="0"/>
        <v>2.6</v>
      </c>
      <c r="L6" s="30">
        <f t="shared" ref="L6:L48" si="1">O6-I6</f>
        <v>-0.33</v>
      </c>
      <c r="M6" s="5"/>
      <c r="N6" s="205">
        <v>2.93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6">
        <v>26</v>
      </c>
      <c r="H7" s="16" t="s">
        <v>17</v>
      </c>
      <c r="I7" s="8">
        <v>0.5</v>
      </c>
      <c r="J7" s="16" t="s">
        <v>17</v>
      </c>
      <c r="K7" s="259" t="s">
        <v>87</v>
      </c>
      <c r="L7" s="260"/>
      <c r="M7" s="5"/>
      <c r="N7" s="196" t="s">
        <v>228</v>
      </c>
      <c r="O7" s="197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6">
        <v>23</v>
      </c>
      <c r="H8" s="16" t="s">
        <v>17</v>
      </c>
      <c r="I8" s="8">
        <v>0.6</v>
      </c>
      <c r="J8" s="16" t="s">
        <v>17</v>
      </c>
      <c r="K8" s="31">
        <f t="shared" si="0"/>
        <v>2.02</v>
      </c>
      <c r="L8" s="30">
        <f t="shared" si="1"/>
        <v>-0.6</v>
      </c>
      <c r="M8" s="5"/>
      <c r="N8" s="205">
        <v>2.62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256089</v>
      </c>
      <c r="F9" s="6">
        <v>338238</v>
      </c>
      <c r="G9" s="6">
        <v>30</v>
      </c>
      <c r="H9" s="16" t="s">
        <v>17</v>
      </c>
      <c r="I9" s="8">
        <v>0.84</v>
      </c>
      <c r="J9" s="16" t="s">
        <v>17</v>
      </c>
      <c r="K9" s="31">
        <f t="shared" si="0"/>
        <v>6.54</v>
      </c>
      <c r="L9" s="30">
        <f t="shared" si="1"/>
        <v>-0.84</v>
      </c>
      <c r="M9" s="5"/>
      <c r="N9" s="198">
        <v>7.38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255579</v>
      </c>
      <c r="F10" s="6">
        <v>338206</v>
      </c>
      <c r="G10" s="6">
        <v>20</v>
      </c>
      <c r="H10" s="16" t="s">
        <v>17</v>
      </c>
      <c r="I10" s="8">
        <v>0.5</v>
      </c>
      <c r="J10" s="7">
        <v>18</v>
      </c>
      <c r="K10" s="31">
        <f t="shared" si="0"/>
        <v>2.44</v>
      </c>
      <c r="L10" s="30">
        <f t="shared" si="1"/>
        <v>-0.5</v>
      </c>
      <c r="M10" s="5"/>
      <c r="N10" s="198">
        <v>2.94</v>
      </c>
      <c r="O10" s="199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255562</v>
      </c>
      <c r="F11" s="6">
        <v>338189</v>
      </c>
      <c r="G11" s="6">
        <v>30</v>
      </c>
      <c r="H11" s="16" t="s">
        <v>17</v>
      </c>
      <c r="I11" s="8">
        <v>0.5</v>
      </c>
      <c r="J11" s="7">
        <v>18</v>
      </c>
      <c r="K11" s="31">
        <f t="shared" si="0"/>
        <v>-0.5</v>
      </c>
      <c r="L11" s="30">
        <f t="shared" si="1"/>
        <v>4.76</v>
      </c>
      <c r="M11" s="5"/>
      <c r="N11" s="198"/>
      <c r="O11" s="199">
        <v>5.26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8">
        <v>1.57</v>
      </c>
      <c r="J12" s="7">
        <v>19</v>
      </c>
      <c r="K12" s="247" t="s">
        <v>64</v>
      </c>
      <c r="L12" s="248"/>
      <c r="M12" s="5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6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2.87</v>
      </c>
      <c r="L13" s="30">
        <f t="shared" si="1"/>
        <v>-0.73</v>
      </c>
      <c r="M13" s="5"/>
      <c r="N13" s="198">
        <v>3.6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6">
        <v>22</v>
      </c>
      <c r="H14" s="16" t="s">
        <v>17</v>
      </c>
      <c r="I14" s="8">
        <v>0.8</v>
      </c>
      <c r="J14" s="16" t="s">
        <v>17</v>
      </c>
      <c r="K14" s="31">
        <f t="shared" si="2"/>
        <v>-0.8</v>
      </c>
      <c r="L14" s="30">
        <f t="shared" si="1"/>
        <v>8.7999999999999989</v>
      </c>
      <c r="M14" s="5"/>
      <c r="N14" s="205"/>
      <c r="O14" s="206">
        <v>9.6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255267</v>
      </c>
      <c r="F15" s="6">
        <v>340939</v>
      </c>
      <c r="G15" s="6">
        <v>31</v>
      </c>
      <c r="H15" s="16" t="s">
        <v>17</v>
      </c>
      <c r="I15" s="8">
        <v>0.38</v>
      </c>
      <c r="J15" s="16" t="s">
        <v>17</v>
      </c>
      <c r="K15" s="31">
        <f t="shared" si="2"/>
        <v>3.25</v>
      </c>
      <c r="L15" s="30">
        <f t="shared" si="1"/>
        <v>-0.38</v>
      </c>
      <c r="M15" s="5"/>
      <c r="N15" s="198">
        <v>3.63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6">
        <v>32</v>
      </c>
      <c r="H16" s="16" t="s">
        <v>17</v>
      </c>
      <c r="I16" s="8">
        <v>0.84</v>
      </c>
      <c r="J16" s="16" t="s">
        <v>17</v>
      </c>
      <c r="K16" s="247" t="s">
        <v>160</v>
      </c>
      <c r="L16" s="248"/>
      <c r="M16" s="5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258631</v>
      </c>
      <c r="F17" s="7">
        <v>338988</v>
      </c>
      <c r="G17" s="6">
        <v>16</v>
      </c>
      <c r="H17" s="16" t="s">
        <v>17</v>
      </c>
      <c r="I17" s="16">
        <v>1.18</v>
      </c>
      <c r="J17" s="16">
        <v>26</v>
      </c>
      <c r="K17" s="31">
        <f t="shared" si="2"/>
        <v>0.90000000000000013</v>
      </c>
      <c r="L17" s="30">
        <f t="shared" si="1"/>
        <v>-1.18</v>
      </c>
      <c r="M17" s="5"/>
      <c r="N17" s="198">
        <v>2.08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7">
        <v>21</v>
      </c>
      <c r="H18" s="29" t="s">
        <v>17</v>
      </c>
      <c r="I18" s="7">
        <v>0.8</v>
      </c>
      <c r="J18" s="29" t="s">
        <v>63</v>
      </c>
      <c r="K18" s="31">
        <f t="shared" si="2"/>
        <v>4.28</v>
      </c>
      <c r="L18" s="30">
        <f t="shared" si="1"/>
        <v>-0.8</v>
      </c>
      <c r="M18" s="5"/>
      <c r="N18" s="198">
        <v>5.08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6">
        <v>337242</v>
      </c>
      <c r="G19" s="7">
        <v>13</v>
      </c>
      <c r="H19" s="16" t="s">
        <v>17</v>
      </c>
      <c r="I19" s="8">
        <v>1</v>
      </c>
      <c r="J19" s="16" t="s">
        <v>17</v>
      </c>
      <c r="K19" s="31">
        <f t="shared" si="2"/>
        <v>1.73</v>
      </c>
      <c r="L19" s="30">
        <f t="shared" si="1"/>
        <v>-1</v>
      </c>
      <c r="M19" s="5"/>
      <c r="N19" s="198">
        <v>2.73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7">
        <v>41</v>
      </c>
      <c r="H20" s="16" t="s">
        <v>17</v>
      </c>
      <c r="I20" s="7">
        <v>0.78</v>
      </c>
      <c r="J20" s="16" t="s">
        <v>17</v>
      </c>
      <c r="K20" s="31">
        <f t="shared" si="2"/>
        <v>0.99</v>
      </c>
      <c r="L20" s="30">
        <f t="shared" si="1"/>
        <v>-0.78</v>
      </c>
      <c r="M20" s="5"/>
      <c r="N20" s="198">
        <v>1.77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7">
        <v>31</v>
      </c>
      <c r="H21" s="16" t="s">
        <v>17</v>
      </c>
      <c r="I21" s="7">
        <v>0.8</v>
      </c>
      <c r="J21" s="7">
        <v>8</v>
      </c>
      <c r="K21" s="31">
        <f t="shared" si="2"/>
        <v>3.6500000000000004</v>
      </c>
      <c r="L21" s="30">
        <f t="shared" si="1"/>
        <v>-0.8</v>
      </c>
      <c r="M21" s="5"/>
      <c r="N21" s="198">
        <v>4.45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7">
        <v>30</v>
      </c>
      <c r="H22" s="16" t="s">
        <v>17</v>
      </c>
      <c r="I22" s="7">
        <v>0.8</v>
      </c>
      <c r="J22" s="16" t="s">
        <v>17</v>
      </c>
      <c r="K22" s="31">
        <f t="shared" si="2"/>
        <v>0.30000000000000004</v>
      </c>
      <c r="L22" s="30">
        <f t="shared" si="1"/>
        <v>-0.8</v>
      </c>
      <c r="M22" s="5"/>
      <c r="N22" s="198">
        <v>1.1000000000000001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7">
        <v>34</v>
      </c>
      <c r="H23" s="16" t="s">
        <v>17</v>
      </c>
      <c r="I23" s="7">
        <v>0.9</v>
      </c>
      <c r="J23" s="16">
        <v>14</v>
      </c>
      <c r="K23" s="31">
        <f t="shared" si="2"/>
        <v>3.3400000000000003</v>
      </c>
      <c r="L23" s="30">
        <f t="shared" si="1"/>
        <v>-0.9</v>
      </c>
      <c r="M23" s="5"/>
      <c r="N23" s="198">
        <v>4.24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258279</v>
      </c>
      <c r="F24" s="7">
        <v>340076</v>
      </c>
      <c r="G24" s="7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1.73</v>
      </c>
      <c r="L24" s="30">
        <f t="shared" si="1"/>
        <v>-1.1499999999999999</v>
      </c>
      <c r="M24" s="5"/>
      <c r="N24" s="198">
        <v>2.88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7">
        <v>31</v>
      </c>
      <c r="H25" s="16" t="s">
        <v>17</v>
      </c>
      <c r="I25" s="28">
        <v>0</v>
      </c>
      <c r="J25" s="16" t="s">
        <v>17</v>
      </c>
      <c r="K25" s="262" t="s">
        <v>228</v>
      </c>
      <c r="L25" s="263"/>
      <c r="M25" s="3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253123</v>
      </c>
      <c r="F26" s="7">
        <v>335558</v>
      </c>
      <c r="G26" s="7">
        <v>34</v>
      </c>
      <c r="H26" s="16" t="s">
        <v>17</v>
      </c>
      <c r="I26" s="7">
        <v>0.43</v>
      </c>
      <c r="J26" s="16" t="s">
        <v>17</v>
      </c>
      <c r="K26" s="31">
        <f t="shared" si="2"/>
        <v>-0.43</v>
      </c>
      <c r="L26" s="30">
        <f t="shared" si="1"/>
        <v>1.61</v>
      </c>
      <c r="N26" s="198"/>
      <c r="O26" s="199">
        <v>2.04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252958</v>
      </c>
      <c r="F27" s="7">
        <v>335376</v>
      </c>
      <c r="G27" s="27">
        <v>35</v>
      </c>
      <c r="H27" s="16" t="s">
        <v>17</v>
      </c>
      <c r="I27" s="7">
        <v>1.1299999999999999</v>
      </c>
      <c r="J27" s="16" t="s">
        <v>17</v>
      </c>
      <c r="K27" s="31">
        <f t="shared" si="2"/>
        <v>-1.1299999999999999</v>
      </c>
      <c r="L27" s="30">
        <f t="shared" si="1"/>
        <v>1.96</v>
      </c>
      <c r="M27" s="3"/>
      <c r="N27" s="198"/>
      <c r="O27" s="199">
        <v>3.09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7">
        <v>256002</v>
      </c>
      <c r="F28" s="7">
        <v>336544</v>
      </c>
      <c r="G28" s="7">
        <v>29</v>
      </c>
      <c r="H28" s="16" t="s">
        <v>17</v>
      </c>
      <c r="I28" s="7">
        <v>0.28000000000000003</v>
      </c>
      <c r="J28" s="16" t="s">
        <v>17</v>
      </c>
      <c r="K28" s="31">
        <f t="shared" si="2"/>
        <v>1.7</v>
      </c>
      <c r="L28" s="30">
        <f t="shared" si="1"/>
        <v>-0.28000000000000003</v>
      </c>
      <c r="N28" s="200">
        <v>1.98</v>
      </c>
      <c r="O28" s="200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255974</v>
      </c>
      <c r="F29" s="7">
        <v>336856</v>
      </c>
      <c r="G29" s="7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3.8100000000000005</v>
      </c>
      <c r="L29" s="30">
        <f>O29-I29</f>
        <v>-0.55000000000000004</v>
      </c>
      <c r="M29" s="3"/>
      <c r="N29" s="198">
        <v>4.3600000000000003</v>
      </c>
      <c r="O29" s="199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7">
        <v>336871</v>
      </c>
      <c r="G30" s="7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8.14</v>
      </c>
      <c r="N30" s="198"/>
      <c r="O30" s="199">
        <v>8.74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7">
        <v>27</v>
      </c>
      <c r="H31" s="16" t="s">
        <v>17</v>
      </c>
      <c r="I31" s="7">
        <v>0.85</v>
      </c>
      <c r="J31" s="16" t="s">
        <v>17</v>
      </c>
      <c r="K31" s="31">
        <f t="shared" si="2"/>
        <v>-0.85</v>
      </c>
      <c r="L31" s="30">
        <f t="shared" si="1"/>
        <v>9.49</v>
      </c>
      <c r="M31" s="3"/>
      <c r="N31" s="198"/>
      <c r="O31" s="199">
        <v>10.34</v>
      </c>
    </row>
    <row r="32" spans="1:15" ht="1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7">
        <v>28</v>
      </c>
      <c r="H32" s="16" t="s">
        <v>17</v>
      </c>
      <c r="I32" s="16">
        <v>0.45</v>
      </c>
      <c r="J32" s="16" t="s">
        <v>17</v>
      </c>
      <c r="K32" s="31">
        <f>N32-I32</f>
        <v>5.43</v>
      </c>
      <c r="L32" s="30">
        <f>O32-I32</f>
        <v>-0.45</v>
      </c>
      <c r="N32" s="198">
        <v>5.88</v>
      </c>
      <c r="O32" s="200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7">
        <v>26</v>
      </c>
      <c r="H33" s="16" t="s">
        <v>17</v>
      </c>
      <c r="I33" s="16">
        <v>0.45</v>
      </c>
      <c r="J33" s="16" t="s">
        <v>17</v>
      </c>
      <c r="K33" s="31">
        <f>N33-I33</f>
        <v>4.53</v>
      </c>
      <c r="L33" s="30">
        <f>O33-I33</f>
        <v>-0.45</v>
      </c>
      <c r="M33" s="3"/>
      <c r="N33" s="198">
        <v>4.9800000000000004</v>
      </c>
      <c r="O33" s="199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255477</v>
      </c>
      <c r="F34" s="7">
        <v>337058</v>
      </c>
      <c r="G34" s="7">
        <v>27</v>
      </c>
      <c r="H34" s="16" t="s">
        <v>17</v>
      </c>
      <c r="I34" s="7">
        <v>0.2</v>
      </c>
      <c r="J34" s="16" t="s">
        <v>17</v>
      </c>
      <c r="K34" s="31">
        <f t="shared" si="2"/>
        <v>2.57</v>
      </c>
      <c r="L34" s="30">
        <f t="shared" si="1"/>
        <v>-0.2</v>
      </c>
      <c r="M34" s="3"/>
      <c r="N34" s="205">
        <v>2.77</v>
      </c>
      <c r="O34" s="206"/>
    </row>
    <row r="35" spans="1:15" ht="1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7">
        <v>43</v>
      </c>
      <c r="H35" s="16" t="s">
        <v>17</v>
      </c>
      <c r="I35" s="7">
        <v>0.68</v>
      </c>
      <c r="J35" s="16" t="s">
        <v>17</v>
      </c>
      <c r="K35" s="31">
        <f>N35-I35</f>
        <v>3.5500000000000003</v>
      </c>
      <c r="L35" s="30">
        <f>O35-I35</f>
        <v>-0.68</v>
      </c>
      <c r="N35" s="198">
        <v>4.2300000000000004</v>
      </c>
      <c r="O35" s="201"/>
    </row>
    <row r="36" spans="1:15" ht="15" thickBot="1" x14ac:dyDescent="0.4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6">
        <v>17</v>
      </c>
      <c r="H36" s="16" t="s">
        <v>17</v>
      </c>
      <c r="I36" s="8">
        <v>0.38</v>
      </c>
      <c r="J36" s="16" t="s">
        <v>17</v>
      </c>
      <c r="K36" s="31">
        <f>N36-I36</f>
        <v>4.0600000000000005</v>
      </c>
      <c r="L36" s="30">
        <f>O36-I36</f>
        <v>-0.38</v>
      </c>
      <c r="M36" s="5"/>
      <c r="N36" s="202">
        <v>4.4400000000000004</v>
      </c>
      <c r="O36" s="202"/>
    </row>
    <row r="37" spans="1:15" ht="15" thickBot="1" x14ac:dyDescent="0.4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6">
        <v>12</v>
      </c>
      <c r="H37" s="16" t="s">
        <v>17</v>
      </c>
      <c r="I37" s="8">
        <v>0.52</v>
      </c>
      <c r="J37" s="16" t="s">
        <v>17</v>
      </c>
      <c r="K37" s="31">
        <f>N37-I37</f>
        <v>-0.52</v>
      </c>
      <c r="L37" s="30">
        <f>O37-I37</f>
        <v>4.0500000000000007</v>
      </c>
      <c r="M37" s="5"/>
      <c r="N37" s="202"/>
      <c r="O37" s="202">
        <v>4.57</v>
      </c>
    </row>
    <row r="38" spans="1:15" ht="1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6">
        <v>260686</v>
      </c>
      <c r="F38" s="6">
        <v>338490</v>
      </c>
      <c r="G38" s="6">
        <v>31</v>
      </c>
      <c r="H38" s="16" t="s">
        <v>17</v>
      </c>
      <c r="I38" s="8">
        <v>0.75</v>
      </c>
      <c r="J38" s="16" t="s">
        <v>17</v>
      </c>
      <c r="K38" s="31">
        <f t="shared" si="2"/>
        <v>-0.75</v>
      </c>
      <c r="L38" s="30">
        <f t="shared" si="1"/>
        <v>2.0099999999999998</v>
      </c>
      <c r="M38" s="5"/>
      <c r="N38" s="203"/>
      <c r="O38" s="199">
        <v>2.76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6">
        <v>253123</v>
      </c>
      <c r="F39" s="6">
        <v>335786</v>
      </c>
      <c r="G39" s="6">
        <v>23</v>
      </c>
      <c r="H39" s="16" t="s">
        <v>17</v>
      </c>
      <c r="I39" s="8">
        <v>0.95</v>
      </c>
      <c r="J39" s="16" t="s">
        <v>17</v>
      </c>
      <c r="K39" s="31">
        <f t="shared" si="2"/>
        <v>-0.95</v>
      </c>
      <c r="L39" s="30">
        <f t="shared" si="1"/>
        <v>3.7299999999999995</v>
      </c>
      <c r="M39" s="5"/>
      <c r="N39" s="198"/>
      <c r="O39" s="199">
        <v>4.68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254952</v>
      </c>
      <c r="F40" s="6">
        <v>336152</v>
      </c>
      <c r="G40" s="6">
        <v>21</v>
      </c>
      <c r="H40" s="16" t="s">
        <v>17</v>
      </c>
      <c r="I40" s="7">
        <v>0.6</v>
      </c>
      <c r="J40" s="16" t="s">
        <v>17</v>
      </c>
      <c r="K40" s="31" t="e">
        <f t="shared" si="2"/>
        <v>#VALUE!</v>
      </c>
      <c r="L40" s="30">
        <f t="shared" si="1"/>
        <v>-0.6</v>
      </c>
      <c r="M40" s="5"/>
      <c r="N40" s="282" t="s">
        <v>279</v>
      </c>
      <c r="O40" s="283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6">
        <v>20</v>
      </c>
      <c r="H41" s="16" t="s">
        <v>17</v>
      </c>
      <c r="I41" s="8">
        <v>0.25</v>
      </c>
      <c r="J41" s="16" t="s">
        <v>17</v>
      </c>
      <c r="K41" s="31">
        <f t="shared" si="2"/>
        <v>0.78</v>
      </c>
      <c r="L41" s="30">
        <f t="shared" si="1"/>
        <v>-0.25</v>
      </c>
      <c r="M41" s="5"/>
      <c r="N41" s="198">
        <v>1.03</v>
      </c>
      <c r="O41" s="199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6">
        <v>20</v>
      </c>
      <c r="H42" s="16" t="s">
        <v>17</v>
      </c>
      <c r="I42" s="8">
        <v>0.15</v>
      </c>
      <c r="J42" s="16" t="s">
        <v>17</v>
      </c>
      <c r="K42" s="31" t="s">
        <v>147</v>
      </c>
      <c r="L42" s="30"/>
      <c r="M42" s="5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6">
        <v>18</v>
      </c>
      <c r="H43" s="16" t="s">
        <v>17</v>
      </c>
      <c r="I43" s="8">
        <v>0.93</v>
      </c>
      <c r="J43" s="16" t="s">
        <v>17</v>
      </c>
      <c r="K43" s="31">
        <f>N43-I43</f>
        <v>-0.93</v>
      </c>
      <c r="L43" s="30">
        <f>O43-I43</f>
        <v>9.35</v>
      </c>
      <c r="M43" s="5"/>
      <c r="N43" s="207"/>
      <c r="O43" s="206">
        <v>10.28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255482</v>
      </c>
      <c r="F44" s="6">
        <v>337072</v>
      </c>
      <c r="G44" s="6"/>
      <c r="H44" s="16" t="s">
        <v>17</v>
      </c>
      <c r="I44" s="8">
        <v>0.34</v>
      </c>
      <c r="J44" s="16" t="s">
        <v>17</v>
      </c>
      <c r="K44" s="31">
        <f t="shared" si="2"/>
        <v>-0.34</v>
      </c>
      <c r="L44" s="30">
        <f t="shared" si="1"/>
        <v>8.58</v>
      </c>
      <c r="M44" s="5"/>
      <c r="N44" s="205"/>
      <c r="O44" s="206">
        <v>8.92</v>
      </c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338544</v>
      </c>
      <c r="F45" s="6">
        <v>262101</v>
      </c>
      <c r="G45" s="6">
        <v>46</v>
      </c>
      <c r="H45" s="16" t="s">
        <v>17</v>
      </c>
      <c r="I45" s="8">
        <v>0.67</v>
      </c>
      <c r="J45" s="16">
        <v>24</v>
      </c>
      <c r="K45" s="31">
        <f t="shared" si="2"/>
        <v>-0.67</v>
      </c>
      <c r="L45" s="30">
        <f t="shared" si="1"/>
        <v>1.7800000000000002</v>
      </c>
      <c r="M45" s="5"/>
      <c r="N45" s="198"/>
      <c r="O45" s="199">
        <v>2.4500000000000002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334440</v>
      </c>
      <c r="F46" s="6">
        <v>258224</v>
      </c>
      <c r="G46" s="6"/>
      <c r="H46" s="16"/>
      <c r="I46" s="8">
        <v>1</v>
      </c>
      <c r="J46" s="16"/>
      <c r="K46" s="31">
        <f>N46-I46</f>
        <v>3</v>
      </c>
      <c r="L46" s="30">
        <f t="shared" si="1"/>
        <v>-1</v>
      </c>
      <c r="M46" s="5"/>
      <c r="N46" s="198">
        <v>4</v>
      </c>
      <c r="O46" s="199"/>
    </row>
    <row r="47" spans="1:15" ht="30.75" customHeight="1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334588</v>
      </c>
      <c r="F47" s="6">
        <v>258495</v>
      </c>
      <c r="G47" s="6"/>
      <c r="H47" s="16"/>
      <c r="I47" s="8">
        <v>0.24</v>
      </c>
      <c r="J47" s="16">
        <v>9</v>
      </c>
      <c r="K47" s="31" t="e">
        <f t="shared" si="2"/>
        <v>#VALUE!</v>
      </c>
      <c r="L47" s="30">
        <f t="shared" si="1"/>
        <v>-0.24</v>
      </c>
      <c r="M47" s="5"/>
      <c r="N47" s="282" t="s">
        <v>279</v>
      </c>
      <c r="O47" s="283"/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335786</v>
      </c>
      <c r="F48" s="6">
        <v>253123</v>
      </c>
      <c r="G48" s="6"/>
      <c r="H48" s="16"/>
      <c r="I48" s="8">
        <v>0.5</v>
      </c>
      <c r="J48" s="16">
        <v>21</v>
      </c>
      <c r="K48" s="31">
        <f t="shared" si="2"/>
        <v>-0.5</v>
      </c>
      <c r="L48" s="30">
        <f t="shared" si="1"/>
        <v>2.23</v>
      </c>
      <c r="M48" s="5"/>
      <c r="N48" s="198"/>
      <c r="O48" s="199">
        <v>2.73</v>
      </c>
    </row>
    <row r="49" spans="1:15" ht="30.75" customHeight="1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334128</v>
      </c>
      <c r="F49" s="6">
        <v>258254</v>
      </c>
      <c r="G49" s="6"/>
      <c r="H49" s="16"/>
      <c r="I49" s="8">
        <v>0.85</v>
      </c>
      <c r="J49" s="16">
        <v>27</v>
      </c>
      <c r="K49" s="31" t="e">
        <f>N49-I49</f>
        <v>#VALUE!</v>
      </c>
      <c r="L49" s="30">
        <f>O49-I49</f>
        <v>-0.85</v>
      </c>
      <c r="M49" s="5"/>
      <c r="N49" s="282" t="s">
        <v>279</v>
      </c>
      <c r="O49" s="283"/>
    </row>
    <row r="50" spans="1:15" ht="13.5" customHeight="1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340310</v>
      </c>
      <c r="F50" s="6">
        <v>255149</v>
      </c>
      <c r="G50" s="6"/>
      <c r="H50" s="16"/>
      <c r="I50" s="8">
        <v>0.60000000000000009</v>
      </c>
      <c r="J50" s="16">
        <v>30</v>
      </c>
      <c r="K50" s="31">
        <f>N50-I50</f>
        <v>2.67</v>
      </c>
      <c r="L50" s="30">
        <f>O50-I50</f>
        <v>-0.60000000000000009</v>
      </c>
      <c r="M50" s="5"/>
      <c r="N50" s="198">
        <v>3.27</v>
      </c>
      <c r="O50" s="199"/>
    </row>
    <row r="51" spans="1:15" ht="13.5" customHeight="1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342660</v>
      </c>
      <c r="F51" s="6">
        <v>255102</v>
      </c>
      <c r="G51" s="6"/>
      <c r="H51" s="16"/>
      <c r="I51" s="8">
        <v>0.95</v>
      </c>
      <c r="J51" s="16"/>
      <c r="K51" s="31">
        <f>N51-I51</f>
        <v>-0.95</v>
      </c>
      <c r="L51" s="30">
        <f>O51-I51</f>
        <v>5.78</v>
      </c>
      <c r="M51" s="5"/>
      <c r="N51" s="198"/>
      <c r="O51" s="199">
        <v>6.73</v>
      </c>
    </row>
    <row r="52" spans="1:15" ht="13.5" customHeight="1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340536</v>
      </c>
      <c r="F52" s="6">
        <v>255358</v>
      </c>
      <c r="G52" s="6"/>
      <c r="H52" s="16"/>
      <c r="I52" s="8">
        <v>0.75</v>
      </c>
      <c r="J52" s="16"/>
      <c r="K52" s="31">
        <f>N52-I52</f>
        <v>2.64</v>
      </c>
      <c r="L52" s="30">
        <f>O52-I52</f>
        <v>-0.75</v>
      </c>
      <c r="M52" s="5"/>
      <c r="N52" s="198">
        <v>3.39</v>
      </c>
      <c r="O52" s="199"/>
    </row>
    <row r="53" spans="1:15" ht="13.5" customHeight="1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340704</v>
      </c>
      <c r="F53" s="6">
        <v>255189</v>
      </c>
      <c r="G53" s="6"/>
      <c r="H53" s="16"/>
      <c r="I53" s="8">
        <v>0.7</v>
      </c>
      <c r="J53" s="16"/>
      <c r="K53" s="31">
        <f>N53-I53</f>
        <v>3.24</v>
      </c>
      <c r="L53" s="30">
        <f>O53-I53</f>
        <v>-0.7</v>
      </c>
      <c r="M53" s="5"/>
      <c r="N53" s="198">
        <v>3.94</v>
      </c>
      <c r="O53" s="199"/>
    </row>
  </sheetData>
  <mergeCells count="12">
    <mergeCell ref="N49:O49"/>
    <mergeCell ref="K25:L25"/>
    <mergeCell ref="N25:O25"/>
    <mergeCell ref="N40:O40"/>
    <mergeCell ref="N42:O42"/>
    <mergeCell ref="N47:O47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O53"/>
  <sheetViews>
    <sheetView topLeftCell="N24" workbookViewId="0">
      <selection activeCell="B48" sqref="B48"/>
    </sheetView>
  </sheetViews>
  <sheetFormatPr baseColWidth="10" defaultColWidth="9.1796875" defaultRowHeight="12.5" x14ac:dyDescent="0.25"/>
  <cols>
    <col min="1" max="1" width="11.453125" customWidth="1"/>
    <col min="2" max="2" width="30.54296875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3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191" t="s">
        <v>251</v>
      </c>
      <c r="O5" s="191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2.78</v>
      </c>
      <c r="L6" s="30">
        <f t="shared" ref="L6:L49" si="1">O6-I6</f>
        <v>-0.33</v>
      </c>
      <c r="M6" s="210"/>
      <c r="N6" s="205">
        <v>3.11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 t="s">
        <v>17</v>
      </c>
      <c r="K7" s="292" t="s">
        <v>87</v>
      </c>
      <c r="L7" s="293"/>
      <c r="M7" s="210"/>
      <c r="N7" s="196" t="s">
        <v>228</v>
      </c>
      <c r="O7" s="197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2.52</v>
      </c>
      <c r="L8" s="30">
        <f t="shared" si="1"/>
        <v>-0.6</v>
      </c>
      <c r="M8" s="210"/>
      <c r="N8" s="205">
        <v>3.12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 t="s">
        <v>17</v>
      </c>
      <c r="K9" s="31">
        <f t="shared" si="0"/>
        <v>7.26</v>
      </c>
      <c r="L9" s="30">
        <f t="shared" si="1"/>
        <v>-0.84</v>
      </c>
      <c r="M9" s="210"/>
      <c r="N9" s="198">
        <v>8.1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3.45</v>
      </c>
      <c r="M10" s="210"/>
      <c r="N10" s="198"/>
      <c r="O10" s="199">
        <v>3.95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5.22</v>
      </c>
      <c r="M11" s="210"/>
      <c r="N11" s="198"/>
      <c r="O11" s="199">
        <v>5.72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2.97</v>
      </c>
      <c r="L13" s="30">
        <f t="shared" si="1"/>
        <v>-0.73</v>
      </c>
      <c r="M13" s="210"/>
      <c r="N13" s="198">
        <v>3.7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 t="s">
        <v>17</v>
      </c>
      <c r="K14" s="31">
        <f t="shared" si="2"/>
        <v>-0.8</v>
      </c>
      <c r="L14" s="30">
        <f t="shared" si="1"/>
        <v>9.0599999999999987</v>
      </c>
      <c r="M14" s="210"/>
      <c r="N14" s="205"/>
      <c r="O14" s="206">
        <v>9.86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4.32</v>
      </c>
      <c r="L15" s="30">
        <f t="shared" si="1"/>
        <v>-0.38</v>
      </c>
      <c r="M15" s="210"/>
      <c r="N15" s="198">
        <v>4.7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 t="s">
        <v>17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1.07</v>
      </c>
      <c r="L17" s="30">
        <f t="shared" si="1"/>
        <v>-1.18</v>
      </c>
      <c r="M17" s="210"/>
      <c r="N17" s="198">
        <v>2.25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63</v>
      </c>
      <c r="K18" s="31">
        <f t="shared" si="2"/>
        <v>4.62</v>
      </c>
      <c r="L18" s="30">
        <f t="shared" si="1"/>
        <v>-0.8</v>
      </c>
      <c r="M18" s="210"/>
      <c r="N18" s="198">
        <v>5.42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 t="s">
        <v>17</v>
      </c>
      <c r="K19" s="31">
        <f t="shared" si="2"/>
        <v>2.4500000000000002</v>
      </c>
      <c r="L19" s="30">
        <f t="shared" si="1"/>
        <v>-1</v>
      </c>
      <c r="M19" s="210"/>
      <c r="N19" s="198">
        <v>3.45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 t="s">
        <v>17</v>
      </c>
      <c r="K20" s="31">
        <f t="shared" si="2"/>
        <v>1.2699999999999998</v>
      </c>
      <c r="L20" s="30">
        <f t="shared" si="1"/>
        <v>-0.78</v>
      </c>
      <c r="M20" s="210"/>
      <c r="N20" s="198">
        <v>2.0499999999999998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4.33</v>
      </c>
      <c r="L21" s="30">
        <f t="shared" si="1"/>
        <v>-0.8</v>
      </c>
      <c r="M21" s="210"/>
      <c r="N21" s="198">
        <v>5.13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 t="s">
        <v>17</v>
      </c>
      <c r="K22" s="31">
        <f t="shared" si="2"/>
        <v>1.76</v>
      </c>
      <c r="L22" s="30">
        <f t="shared" si="1"/>
        <v>-0.8</v>
      </c>
      <c r="M22" s="210"/>
      <c r="N22" s="198">
        <v>2.56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3.6300000000000003</v>
      </c>
      <c r="L23" s="30">
        <f t="shared" si="1"/>
        <v>-0.9</v>
      </c>
      <c r="M23" s="210"/>
      <c r="N23" s="198">
        <v>4.53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2.56</v>
      </c>
      <c r="L24" s="30">
        <f t="shared" si="1"/>
        <v>-1.1499999999999999</v>
      </c>
      <c r="M24" s="210"/>
      <c r="N24" s="198">
        <v>3.71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2.09</v>
      </c>
      <c r="N26" s="198"/>
      <c r="O26" s="199">
        <v>2.52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2.39</v>
      </c>
      <c r="M27" s="87"/>
      <c r="N27" s="198"/>
      <c r="O27" s="199">
        <v>3.52</v>
      </c>
    </row>
    <row r="28" spans="1:15" ht="14.5" thickBot="1" x14ac:dyDescent="0.35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2.3899999999999997</v>
      </c>
      <c r="L28" s="30">
        <f t="shared" si="1"/>
        <v>-0.28000000000000003</v>
      </c>
      <c r="N28" s="200">
        <v>2.67</v>
      </c>
      <c r="O28" s="200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3.9699999999999998</v>
      </c>
      <c r="L29" s="30">
        <f>O29-I29</f>
        <v>-0.55000000000000004</v>
      </c>
      <c r="M29" s="87"/>
      <c r="N29" s="198">
        <v>4.5199999999999996</v>
      </c>
      <c r="O29" s="199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8.26</v>
      </c>
      <c r="N30" s="198"/>
      <c r="O30" s="199">
        <v>8.86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9.4600000000000009</v>
      </c>
      <c r="M31" s="87"/>
      <c r="N31" s="198"/>
      <c r="O31" s="199">
        <v>10.31</v>
      </c>
    </row>
    <row r="32" spans="1:15" ht="15" thickBot="1" x14ac:dyDescent="0.35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>N32-I32</f>
        <v>3.3099999999999996</v>
      </c>
      <c r="L32" s="30">
        <f>O32-I32</f>
        <v>-0.45</v>
      </c>
      <c r="N32" s="198">
        <v>3.76</v>
      </c>
      <c r="O32" s="200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>N33-I33</f>
        <v>3.4499999999999997</v>
      </c>
      <c r="L33" s="30">
        <f>O33-I33</f>
        <v>-0.45</v>
      </c>
      <c r="M33" s="87"/>
      <c r="N33" s="198">
        <v>3.9</v>
      </c>
      <c r="O33" s="199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2.6599999999999997</v>
      </c>
      <c r="L34" s="30">
        <f t="shared" si="1"/>
        <v>-0.2</v>
      </c>
      <c r="M34" s="87"/>
      <c r="N34" s="205">
        <v>2.86</v>
      </c>
      <c r="O34" s="206"/>
    </row>
    <row r="35" spans="1:15" ht="15" thickBot="1" x14ac:dyDescent="0.35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 t="s">
        <v>17</v>
      </c>
      <c r="K35" s="31">
        <f>N35-I35</f>
        <v>3.86</v>
      </c>
      <c r="L35" s="30">
        <f>O35-I35</f>
        <v>-0.68</v>
      </c>
      <c r="N35" s="198">
        <v>4.54</v>
      </c>
      <c r="O35" s="201"/>
    </row>
    <row r="36" spans="1:15" ht="15" thickBot="1" x14ac:dyDescent="0.4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>N36-I36</f>
        <v>4.16</v>
      </c>
      <c r="L36" s="30">
        <f>O36-I36</f>
        <v>-0.38</v>
      </c>
      <c r="M36" s="210"/>
      <c r="N36" s="202">
        <v>4.54</v>
      </c>
      <c r="O36" s="202"/>
    </row>
    <row r="37" spans="1:15" ht="15" thickBot="1" x14ac:dyDescent="0.4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>N37-I37</f>
        <v>3.9999999999999996</v>
      </c>
      <c r="L37" s="30">
        <f>O37-I37</f>
        <v>-0.52</v>
      </c>
      <c r="M37" s="210"/>
      <c r="N37" s="202">
        <v>4.5199999999999996</v>
      </c>
      <c r="O37" s="202"/>
    </row>
    <row r="38" spans="1:15" ht="15" thickBot="1" x14ac:dyDescent="0.35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2.33</v>
      </c>
      <c r="L38" s="30">
        <f t="shared" si="1"/>
        <v>-0.75</v>
      </c>
      <c r="M38" s="210"/>
      <c r="N38" s="203">
        <v>3.08</v>
      </c>
      <c r="O38" s="199"/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4.46</v>
      </c>
      <c r="M39" s="210"/>
      <c r="N39" s="198"/>
      <c r="O39" s="199">
        <v>5.41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 t="e">
        <f t="shared" si="2"/>
        <v>#VALUE!</v>
      </c>
      <c r="L40" s="30">
        <f t="shared" si="1"/>
        <v>-0.6</v>
      </c>
      <c r="M40" s="210"/>
      <c r="N40" s="282" t="s">
        <v>279</v>
      </c>
      <c r="O40" s="283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2.33</v>
      </c>
      <c r="M41" s="210"/>
      <c r="N41" s="198"/>
      <c r="O41" s="199">
        <v>2.58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9.57</v>
      </c>
      <c r="L43" s="30">
        <f>O43-I43</f>
        <v>-0.93</v>
      </c>
      <c r="M43" s="210"/>
      <c r="N43" s="207">
        <v>10.5</v>
      </c>
      <c r="O43" s="206"/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3.04</v>
      </c>
      <c r="L44" s="30">
        <f t="shared" si="1"/>
        <v>-0.34</v>
      </c>
      <c r="M44" s="210"/>
      <c r="N44" s="205">
        <v>3.38</v>
      </c>
      <c r="O44" s="206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1.9100000000000001</v>
      </c>
      <c r="L45" s="30">
        <f t="shared" si="1"/>
        <v>-0.67</v>
      </c>
      <c r="M45" s="210"/>
      <c r="N45" s="198">
        <v>2.58</v>
      </c>
      <c r="O45" s="199"/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3.3</v>
      </c>
      <c r="L46" s="30">
        <f t="shared" si="1"/>
        <v>-1</v>
      </c>
      <c r="M46" s="210"/>
      <c r="N46" s="198">
        <v>4.3</v>
      </c>
      <c r="O46" s="199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O47-I47</f>
        <v>4.8099999999999996</v>
      </c>
      <c r="L47" s="30">
        <f t="shared" si="1"/>
        <v>4.8099999999999996</v>
      </c>
      <c r="M47" s="210"/>
      <c r="O47" s="205">
        <v>5.05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2.7</v>
      </c>
      <c r="L48" s="30">
        <f t="shared" si="1"/>
        <v>-0.5</v>
      </c>
      <c r="M48" s="210"/>
      <c r="N48" s="198">
        <v>3.2</v>
      </c>
      <c r="O48" s="199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>O49-I49</f>
        <v>8.91</v>
      </c>
      <c r="L49" s="30">
        <f t="shared" si="1"/>
        <v>8.91</v>
      </c>
      <c r="M49" s="210"/>
      <c r="O49" s="205">
        <v>9.76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3.1799999999999997</v>
      </c>
      <c r="L50" s="30">
        <f>O50-I50</f>
        <v>-0.60000000000000009</v>
      </c>
      <c r="M50" s="210"/>
      <c r="N50" s="198">
        <v>3.78</v>
      </c>
      <c r="O50" s="199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6.35</v>
      </c>
      <c r="M51" s="210"/>
      <c r="N51" s="198"/>
      <c r="O51" s="199">
        <v>7.3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3.8099999999999996</v>
      </c>
      <c r="L52" s="30">
        <f>O52-I52</f>
        <v>-0.75</v>
      </c>
      <c r="M52" s="210"/>
      <c r="N52" s="198">
        <v>4.5599999999999996</v>
      </c>
      <c r="O52" s="199"/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3.38</v>
      </c>
      <c r="L53" s="30">
        <f>O53-I53</f>
        <v>-0.7</v>
      </c>
      <c r="M53" s="210"/>
      <c r="N53" s="198">
        <v>4.08</v>
      </c>
      <c r="O53" s="199"/>
    </row>
  </sheetData>
  <mergeCells count="10">
    <mergeCell ref="K25:L25"/>
    <mergeCell ref="N25:O25"/>
    <mergeCell ref="N40:O40"/>
    <mergeCell ref="N42:O42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O53"/>
  <sheetViews>
    <sheetView topLeftCell="N26" zoomScale="80" zoomScaleNormal="80" workbookViewId="0">
      <selection activeCell="C47" sqref="C47"/>
    </sheetView>
  </sheetViews>
  <sheetFormatPr baseColWidth="10" defaultColWidth="9.1796875" defaultRowHeight="12.5" x14ac:dyDescent="0.25"/>
  <cols>
    <col min="1" max="1" width="11.453125" customWidth="1"/>
    <col min="2" max="2" width="37.81640625" bestFit="1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3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191" t="s">
        <v>251</v>
      </c>
      <c r="O5" s="191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4</v>
      </c>
      <c r="L6" s="30">
        <f t="shared" ref="L6:L49" si="1">O6-I6</f>
        <v>-0.33</v>
      </c>
      <c r="M6" s="210"/>
      <c r="N6" s="205">
        <v>4.33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 t="s">
        <v>17</v>
      </c>
      <c r="K7" s="292" t="s">
        <v>87</v>
      </c>
      <c r="L7" s="293"/>
      <c r="M7" s="210"/>
      <c r="N7" s="196" t="s">
        <v>228</v>
      </c>
      <c r="O7" s="197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2.2799999999999998</v>
      </c>
      <c r="L8" s="30">
        <f t="shared" si="1"/>
        <v>-0.6</v>
      </c>
      <c r="M8" s="210"/>
      <c r="N8" s="205">
        <v>2.88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 t="s">
        <v>17</v>
      </c>
      <c r="K9" s="31">
        <f t="shared" si="0"/>
        <v>8.18</v>
      </c>
      <c r="L9" s="30">
        <f t="shared" si="1"/>
        <v>-0.84</v>
      </c>
      <c r="M9" s="210"/>
      <c r="N9" s="198">
        <v>9.02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3.54</v>
      </c>
      <c r="L10" s="30">
        <f t="shared" si="1"/>
        <v>-0.5</v>
      </c>
      <c r="M10" s="210"/>
      <c r="N10" s="198">
        <v>4.04</v>
      </c>
      <c r="O10" s="199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3.55</v>
      </c>
      <c r="L11" s="30">
        <f t="shared" si="1"/>
        <v>-0.5</v>
      </c>
      <c r="M11" s="210"/>
      <c r="N11" s="198">
        <v>4.05</v>
      </c>
      <c r="O11" s="199"/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4.1199999999999992</v>
      </c>
      <c r="L13" s="30">
        <f t="shared" si="1"/>
        <v>-0.73</v>
      </c>
      <c r="M13" s="210"/>
      <c r="N13" s="198">
        <v>4.8499999999999996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 t="s">
        <v>17</v>
      </c>
      <c r="K14" s="31">
        <f t="shared" si="2"/>
        <v>5.13</v>
      </c>
      <c r="L14" s="30">
        <f t="shared" si="1"/>
        <v>-0.8</v>
      </c>
      <c r="M14" s="210"/>
      <c r="N14" s="205">
        <v>5.93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5.4</v>
      </c>
      <c r="L15" s="30">
        <f t="shared" si="1"/>
        <v>-0.38</v>
      </c>
      <c r="M15" s="210"/>
      <c r="N15" s="198">
        <v>5.78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 t="s">
        <v>17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-1.18</v>
      </c>
      <c r="L17" s="30">
        <f t="shared" si="1"/>
        <v>-1.18</v>
      </c>
      <c r="M17" s="210"/>
      <c r="N17" s="198"/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63</v>
      </c>
      <c r="K18" s="31">
        <f t="shared" si="2"/>
        <v>3.26</v>
      </c>
      <c r="L18" s="30">
        <f t="shared" si="1"/>
        <v>-0.8</v>
      </c>
      <c r="M18" s="210"/>
      <c r="N18" s="198">
        <v>4.0599999999999996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 t="s">
        <v>17</v>
      </c>
      <c r="K19" s="31">
        <f t="shared" si="2"/>
        <v>-1</v>
      </c>
      <c r="L19" s="30">
        <f t="shared" si="1"/>
        <v>4.2699999999999996</v>
      </c>
      <c r="M19" s="210"/>
      <c r="N19" s="198"/>
      <c r="O19" s="199">
        <v>5.27</v>
      </c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 t="s">
        <v>17</v>
      </c>
      <c r="K20" s="31">
        <f t="shared" si="2"/>
        <v>2.04</v>
      </c>
      <c r="L20" s="30">
        <f t="shared" si="1"/>
        <v>-0.78</v>
      </c>
      <c r="M20" s="210"/>
      <c r="N20" s="198">
        <v>2.82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5.28</v>
      </c>
      <c r="L21" s="30">
        <f t="shared" si="1"/>
        <v>-0.8</v>
      </c>
      <c r="M21" s="210"/>
      <c r="N21" s="198">
        <v>6.08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 t="s">
        <v>17</v>
      </c>
      <c r="K22" s="31">
        <f t="shared" si="2"/>
        <v>2.99</v>
      </c>
      <c r="L22" s="30">
        <f t="shared" si="1"/>
        <v>-0.8</v>
      </c>
      <c r="M22" s="210"/>
      <c r="N22" s="198">
        <v>3.79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5.18</v>
      </c>
      <c r="L23" s="30">
        <f t="shared" si="1"/>
        <v>-0.9</v>
      </c>
      <c r="M23" s="210"/>
      <c r="N23" s="198">
        <v>6.08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4.17</v>
      </c>
      <c r="L24" s="30">
        <f t="shared" si="1"/>
        <v>-1.1499999999999999</v>
      </c>
      <c r="M24" s="210"/>
      <c r="N24" s="198">
        <v>5.32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4.4800000000000004</v>
      </c>
      <c r="N26" s="198"/>
      <c r="O26" s="199">
        <v>4.91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4.4400000000000004</v>
      </c>
      <c r="M27" s="87"/>
      <c r="N27" s="198"/>
      <c r="O27" s="198">
        <v>5.57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3.62</v>
      </c>
      <c r="L28" s="30">
        <f t="shared" si="1"/>
        <v>-0.28000000000000003</v>
      </c>
      <c r="N28" s="198">
        <v>3.9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8.379999999999999</v>
      </c>
      <c r="M29" s="87"/>
      <c r="N29" s="198"/>
      <c r="O29" s="198">
        <v>8.93</v>
      </c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12.68</v>
      </c>
      <c r="N30" s="198"/>
      <c r="O30" s="198">
        <v>13.28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11.32</v>
      </c>
      <c r="M31" s="87"/>
      <c r="N31" s="198"/>
      <c r="O31" s="198">
        <v>12.17</v>
      </c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>N32-I32</f>
        <v>4.1099999999999994</v>
      </c>
      <c r="L32" s="30">
        <f>O32-I32</f>
        <v>-0.45</v>
      </c>
      <c r="N32" s="198">
        <v>4.5599999999999996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>N33-I33</f>
        <v>4.25</v>
      </c>
      <c r="L33" s="30">
        <f>O33-I33</f>
        <v>-0.45</v>
      </c>
      <c r="M33" s="87"/>
      <c r="N33" s="198">
        <v>4.7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3.1999999999999997</v>
      </c>
      <c r="L34" s="30">
        <f t="shared" si="1"/>
        <v>-0.2</v>
      </c>
      <c r="M34" s="87"/>
      <c r="N34" s="198">
        <v>3.4</v>
      </c>
      <c r="O34" s="198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 t="s">
        <v>17</v>
      </c>
      <c r="K35" s="31">
        <f>N35-I35</f>
        <v>4.63</v>
      </c>
      <c r="L35" s="30">
        <f>O35-I35</f>
        <v>-0.68</v>
      </c>
      <c r="N35" s="198">
        <v>5.31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>N36-I36</f>
        <v>4.71</v>
      </c>
      <c r="L36" s="30">
        <f>O36-I36</f>
        <v>-0.38</v>
      </c>
      <c r="M36" s="210"/>
      <c r="N36" s="198">
        <v>5.09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>N37-I37</f>
        <v>4.5</v>
      </c>
      <c r="L37" s="30">
        <f>O37-I37</f>
        <v>-0.52</v>
      </c>
      <c r="M37" s="210"/>
      <c r="N37" s="198">
        <v>5.0199999999999996</v>
      </c>
      <c r="O37" s="198"/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4.47</v>
      </c>
      <c r="M38" s="210"/>
      <c r="N38" s="198"/>
      <c r="O38" s="198">
        <v>5.22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7.9799999999999995</v>
      </c>
      <c r="M39" s="210"/>
      <c r="N39" s="198"/>
      <c r="O39" s="198">
        <v>8.93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 t="e">
        <f t="shared" si="2"/>
        <v>#VALUE!</v>
      </c>
      <c r="L40" s="30">
        <f t="shared" si="1"/>
        <v>-0.6</v>
      </c>
      <c r="M40" s="210"/>
      <c r="N40" s="282" t="s">
        <v>279</v>
      </c>
      <c r="O40" s="283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3.9000000000000004</v>
      </c>
      <c r="M41" s="210"/>
      <c r="N41" s="198"/>
      <c r="O41" s="199">
        <v>4.1500000000000004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15.45</v>
      </c>
      <c r="M43" s="210"/>
      <c r="N43" s="198"/>
      <c r="O43" s="198">
        <v>16.38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4.62</v>
      </c>
      <c r="L44" s="30">
        <f t="shared" si="1"/>
        <v>-0.34</v>
      </c>
      <c r="M44" s="210"/>
      <c r="N44" s="198">
        <v>4.96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3.8499999999999996</v>
      </c>
      <c r="M45" s="210"/>
      <c r="N45" s="198"/>
      <c r="O45" s="198">
        <v>4.5199999999999996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3.5700000000000003</v>
      </c>
      <c r="L46" s="30">
        <f t="shared" si="1"/>
        <v>-1</v>
      </c>
      <c r="M46" s="210"/>
      <c r="N46" s="198">
        <v>4.57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O47-I47</f>
        <v>5.43</v>
      </c>
      <c r="L47" s="30">
        <f t="shared" si="1"/>
        <v>5.43</v>
      </c>
      <c r="M47" s="210"/>
      <c r="N47" s="198"/>
      <c r="O47" s="198">
        <v>5.67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-0.5</v>
      </c>
      <c r="M48" s="210"/>
      <c r="N48" s="198"/>
      <c r="O48" s="198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>O49-I49</f>
        <v>5.3500000000000005</v>
      </c>
      <c r="L49" s="30">
        <f t="shared" si="1"/>
        <v>5.3500000000000005</v>
      </c>
      <c r="M49" s="210"/>
      <c r="N49" s="198"/>
      <c r="O49" s="198">
        <v>6.2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-0.60000000000000009</v>
      </c>
      <c r="L50" s="30">
        <f>O50-I50</f>
        <v>-0.60000000000000009</v>
      </c>
      <c r="M50" s="210"/>
      <c r="N50" s="198"/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5.39</v>
      </c>
      <c r="L51" s="30">
        <f>O51-I51</f>
        <v>-0.95</v>
      </c>
      <c r="M51" s="210"/>
      <c r="N51" s="198">
        <v>6.34</v>
      </c>
      <c r="O51" s="198"/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3.4400000000000004</v>
      </c>
      <c r="L52" s="30">
        <f>O52-I52</f>
        <v>-0.75</v>
      </c>
      <c r="M52" s="210"/>
      <c r="N52" s="198">
        <v>4.1900000000000004</v>
      </c>
      <c r="O52" s="199"/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4.3499999999999996</v>
      </c>
      <c r="L53" s="30">
        <f>O53-I53</f>
        <v>-0.7</v>
      </c>
      <c r="M53" s="210"/>
      <c r="N53" s="198">
        <v>5.05</v>
      </c>
      <c r="O53" s="199"/>
    </row>
  </sheetData>
  <mergeCells count="10">
    <mergeCell ref="K25:L25"/>
    <mergeCell ref="N25:O25"/>
    <mergeCell ref="N40:O40"/>
    <mergeCell ref="N42:O42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O53"/>
  <sheetViews>
    <sheetView topLeftCell="A22" workbookViewId="0">
      <selection sqref="A1:O53"/>
    </sheetView>
  </sheetViews>
  <sheetFormatPr baseColWidth="10" defaultColWidth="9.1796875" defaultRowHeight="12.5" x14ac:dyDescent="0.25"/>
  <cols>
    <col min="1" max="1" width="11.453125" customWidth="1"/>
    <col min="2" max="2" width="23.7265625" customWidth="1"/>
    <col min="3" max="256" width="11.4531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3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191" t="s">
        <v>251</v>
      </c>
      <c r="O5" s="191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5.47</v>
      </c>
      <c r="L6" s="30">
        <f t="shared" ref="L6:L49" si="1">O6-I6</f>
        <v>-0.33</v>
      </c>
      <c r="M6" s="210"/>
      <c r="N6" s="205">
        <v>5.8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 t="s">
        <v>17</v>
      </c>
      <c r="K7" s="292" t="s">
        <v>87</v>
      </c>
      <c r="L7" s="293"/>
      <c r="M7" s="210"/>
      <c r="N7" s="196" t="s">
        <v>228</v>
      </c>
      <c r="O7" s="197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3.6999999999999997</v>
      </c>
      <c r="L8" s="30">
        <f t="shared" si="1"/>
        <v>-0.6</v>
      </c>
      <c r="M8" s="210"/>
      <c r="N8" s="205">
        <v>4.3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 t="s">
        <v>17</v>
      </c>
      <c r="K9" s="31">
        <f t="shared" si="0"/>
        <v>8.620000000000001</v>
      </c>
      <c r="L9" s="30">
        <f t="shared" si="1"/>
        <v>-0.84</v>
      </c>
      <c r="M9" s="210"/>
      <c r="N9" s="198">
        <v>9.4600000000000009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5.04</v>
      </c>
      <c r="L10" s="30">
        <f t="shared" si="1"/>
        <v>-0.5</v>
      </c>
      <c r="M10" s="210"/>
      <c r="N10" s="198">
        <v>5.54</v>
      </c>
      <c r="O10" s="199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8.34</v>
      </c>
      <c r="M11" s="210"/>
      <c r="N11" s="198"/>
      <c r="O11" s="199">
        <v>8.84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 t="s">
        <v>17</v>
      </c>
      <c r="K13" s="31">
        <f t="shared" ref="K13:K48" si="2">N13-I13</f>
        <v>4.0399999999999991</v>
      </c>
      <c r="L13" s="30">
        <f t="shared" si="1"/>
        <v>-0.73</v>
      </c>
      <c r="M13" s="210"/>
      <c r="N13" s="198">
        <v>4.7699999999999996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 t="s">
        <v>17</v>
      </c>
      <c r="K14" s="31">
        <f t="shared" si="2"/>
        <v>9.0699999999999985</v>
      </c>
      <c r="L14" s="30">
        <f t="shared" si="1"/>
        <v>-0.8</v>
      </c>
      <c r="M14" s="210"/>
      <c r="N14" s="205">
        <v>9.8699999999999992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5.9</v>
      </c>
      <c r="L15" s="30">
        <f t="shared" si="1"/>
        <v>-0.38</v>
      </c>
      <c r="M15" s="210"/>
      <c r="N15" s="198">
        <v>6.28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 t="s">
        <v>17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1.5799999999999998</v>
      </c>
      <c r="L17" s="30">
        <f t="shared" si="1"/>
        <v>-1.18</v>
      </c>
      <c r="M17" s="210"/>
      <c r="N17" s="198">
        <v>2.76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63</v>
      </c>
      <c r="K18" s="31">
        <f t="shared" si="2"/>
        <v>5.65</v>
      </c>
      <c r="L18" s="30">
        <f t="shared" si="1"/>
        <v>-0.8</v>
      </c>
      <c r="M18" s="210"/>
      <c r="N18" s="198">
        <v>6.45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 t="s">
        <v>17</v>
      </c>
      <c r="K19" s="31">
        <f t="shared" si="2"/>
        <v>4.84</v>
      </c>
      <c r="L19" s="30">
        <f t="shared" si="1"/>
        <v>-1</v>
      </c>
      <c r="M19" s="210"/>
      <c r="N19" s="198">
        <v>5.84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 t="s">
        <v>17</v>
      </c>
      <c r="K20" s="31">
        <f t="shared" si="2"/>
        <v>1.97</v>
      </c>
      <c r="L20" s="30">
        <f t="shared" si="1"/>
        <v>-0.78</v>
      </c>
      <c r="M20" s="210"/>
      <c r="N20" s="198">
        <v>2.75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6.13</v>
      </c>
      <c r="L21" s="30">
        <f t="shared" si="1"/>
        <v>-0.8</v>
      </c>
      <c r="M21" s="210"/>
      <c r="N21" s="198">
        <v>6.93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 t="s">
        <v>17</v>
      </c>
      <c r="K22" s="31">
        <f t="shared" si="2"/>
        <v>2.8499999999999996</v>
      </c>
      <c r="L22" s="30">
        <f t="shared" si="1"/>
        <v>-0.8</v>
      </c>
      <c r="M22" s="210"/>
      <c r="N22" s="198">
        <v>3.65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5.4399999999999995</v>
      </c>
      <c r="L23" s="30">
        <f t="shared" si="1"/>
        <v>-0.9</v>
      </c>
      <c r="M23" s="210"/>
      <c r="N23" s="198">
        <v>6.34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4.82</v>
      </c>
      <c r="L24" s="30">
        <f t="shared" si="1"/>
        <v>-1.1499999999999999</v>
      </c>
      <c r="M24" s="210"/>
      <c r="N24" s="198">
        <v>5.97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5.59</v>
      </c>
      <c r="L26" s="30">
        <f t="shared" si="1"/>
        <v>-0.43</v>
      </c>
      <c r="N26" s="198">
        <v>6.02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5.32</v>
      </c>
      <c r="M27" s="87"/>
      <c r="N27" s="198"/>
      <c r="O27" s="198">
        <v>6.45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3.92</v>
      </c>
      <c r="L28" s="30">
        <f t="shared" si="1"/>
        <v>-0.28000000000000003</v>
      </c>
      <c r="N28" s="198">
        <v>4.2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6.7</v>
      </c>
      <c r="L29" s="30">
        <f>O29-I29</f>
        <v>-0.55000000000000004</v>
      </c>
      <c r="M29" s="87"/>
      <c r="N29" s="198">
        <v>7.25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11.85</v>
      </c>
      <c r="N30" s="198"/>
      <c r="O30" s="198">
        <v>12.45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11.6</v>
      </c>
      <c r="M31" s="87"/>
      <c r="N31" s="198"/>
      <c r="O31" s="198">
        <v>12.45</v>
      </c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>N32-I32</f>
        <v>4.67</v>
      </c>
      <c r="L32" s="30">
        <f>O32-I32</f>
        <v>-0.45</v>
      </c>
      <c r="N32" s="198">
        <v>5.12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>N33-I33</f>
        <v>4.8499999999999996</v>
      </c>
      <c r="L33" s="30">
        <f>O33-I33</f>
        <v>-0.45</v>
      </c>
      <c r="M33" s="87"/>
      <c r="N33" s="198">
        <v>5.3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3.7399999999999998</v>
      </c>
      <c r="L34" s="30">
        <f t="shared" si="1"/>
        <v>-0.2</v>
      </c>
      <c r="M34" s="87"/>
      <c r="N34" s="198">
        <v>3.94</v>
      </c>
      <c r="O34" s="198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 t="s">
        <v>17</v>
      </c>
      <c r="K35" s="31">
        <f>N35-I35</f>
        <v>4.5200000000000005</v>
      </c>
      <c r="L35" s="30">
        <f>O35-I35</f>
        <v>-0.68</v>
      </c>
      <c r="N35" s="198">
        <v>5.2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>N36-I36</f>
        <v>5.0200000000000005</v>
      </c>
      <c r="L36" s="30">
        <f>O36-I36</f>
        <v>-0.38</v>
      </c>
      <c r="M36" s="210"/>
      <c r="N36" s="198">
        <v>5.4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>N37-I37</f>
        <v>-0.52</v>
      </c>
      <c r="L37" s="30">
        <f>O37-I37</f>
        <v>5.3800000000000008</v>
      </c>
      <c r="M37" s="210"/>
      <c r="N37" s="198"/>
      <c r="O37" s="198">
        <v>5.9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5.53</v>
      </c>
      <c r="M38" s="210"/>
      <c r="N38" s="198"/>
      <c r="O38" s="198">
        <v>6.28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8.89</v>
      </c>
      <c r="M39" s="210"/>
      <c r="N39" s="198"/>
      <c r="O39" s="198">
        <v>9.84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 t="e">
        <f t="shared" si="2"/>
        <v>#VALUE!</v>
      </c>
      <c r="L40" s="30">
        <f t="shared" si="1"/>
        <v>-0.6</v>
      </c>
      <c r="M40" s="210"/>
      <c r="N40" s="282" t="s">
        <v>279</v>
      </c>
      <c r="O40" s="283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4.55</v>
      </c>
      <c r="M41" s="210"/>
      <c r="N41" s="198"/>
      <c r="O41" s="199">
        <v>4.8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17.740000000000002</v>
      </c>
      <c r="L43" s="30">
        <f>O43-I43</f>
        <v>-0.93</v>
      </c>
      <c r="M43" s="210"/>
      <c r="N43" s="198">
        <v>18.670000000000002</v>
      </c>
      <c r="O43" s="198"/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4.16</v>
      </c>
      <c r="L44" s="30">
        <f t="shared" si="1"/>
        <v>-0.34</v>
      </c>
      <c r="M44" s="210"/>
      <c r="N44" s="198">
        <v>4.5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4.13</v>
      </c>
      <c r="M45" s="210"/>
      <c r="N45" s="198"/>
      <c r="O45" s="198">
        <v>4.8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3.8200000000000003</v>
      </c>
      <c r="L46" s="30">
        <f t="shared" si="1"/>
        <v>-1</v>
      </c>
      <c r="M46" s="210"/>
      <c r="N46" s="198">
        <v>4.82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N47-I47</f>
        <v>5.6</v>
      </c>
      <c r="L47" s="30">
        <f t="shared" ref="L47" si="3">O47-I47</f>
        <v>-0.24</v>
      </c>
      <c r="M47" s="210"/>
      <c r="N47" s="198">
        <v>5.84</v>
      </c>
      <c r="O47" s="198"/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6.16</v>
      </c>
      <c r="L48" s="30">
        <f t="shared" si="1"/>
        <v>-0.5</v>
      </c>
      <c r="M48" s="210"/>
      <c r="N48" s="198">
        <v>6.66</v>
      </c>
      <c r="O48" s="198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>O49-I49</f>
        <v>22.509999999999998</v>
      </c>
      <c r="L49" s="30">
        <f t="shared" si="1"/>
        <v>22.509999999999998</v>
      </c>
      <c r="M49" s="210"/>
      <c r="N49" s="198"/>
      <c r="O49" s="198">
        <v>23.36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-0.60000000000000009</v>
      </c>
      <c r="L50" s="30">
        <f>O50-I50</f>
        <v>-0.60000000000000009</v>
      </c>
      <c r="M50" s="210"/>
      <c r="N50" s="198"/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8.620000000000001</v>
      </c>
      <c r="M51" s="210"/>
      <c r="N51" s="198"/>
      <c r="O51" s="198">
        <v>9.57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10.87</v>
      </c>
      <c r="M52" s="210"/>
      <c r="N52" s="198"/>
      <c r="O52" s="199">
        <v>11.62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3.55</v>
      </c>
      <c r="L53" s="30">
        <f>O53-I53</f>
        <v>-0.7</v>
      </c>
      <c r="M53" s="210"/>
      <c r="N53" s="198">
        <v>4.25</v>
      </c>
      <c r="O53" s="199"/>
    </row>
  </sheetData>
  <mergeCells count="10">
    <mergeCell ref="K25:L25"/>
    <mergeCell ref="N25:O25"/>
    <mergeCell ref="N40:O40"/>
    <mergeCell ref="N42:O42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2E1C2-0B63-4A03-9450-B2D2AC8847B8}">
  <dimension ref="A1:O53"/>
  <sheetViews>
    <sheetView workbookViewId="0">
      <selection activeCell="O53"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3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191" t="s">
        <v>251</v>
      </c>
      <c r="O5" s="191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5.7</v>
      </c>
      <c r="L6" s="30">
        <f t="shared" ref="L6:L48" si="1">O6-I6</f>
        <v>-0.33</v>
      </c>
      <c r="M6" s="210"/>
      <c r="N6" s="205">
        <v>6.03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 t="s">
        <v>17</v>
      </c>
      <c r="K7" s="292" t="s">
        <v>87</v>
      </c>
      <c r="L7" s="293"/>
      <c r="M7" s="210"/>
      <c r="N7" s="196" t="s">
        <v>228</v>
      </c>
      <c r="O7" s="197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4.24</v>
      </c>
      <c r="L8" s="30">
        <f t="shared" si="1"/>
        <v>-0.6</v>
      </c>
      <c r="M8" s="210"/>
      <c r="N8" s="205">
        <v>4.84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 t="s">
        <v>17</v>
      </c>
      <c r="K9" s="31">
        <f t="shared" si="0"/>
        <v>9.08</v>
      </c>
      <c r="L9" s="30">
        <f t="shared" si="1"/>
        <v>-0.84</v>
      </c>
      <c r="M9" s="210"/>
      <c r="N9" s="198">
        <v>9.92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5.04</v>
      </c>
      <c r="L10" s="30">
        <f t="shared" si="1"/>
        <v>6.8</v>
      </c>
      <c r="M10" s="210"/>
      <c r="N10" s="198">
        <v>5.54</v>
      </c>
      <c r="O10" s="199">
        <v>7.3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9</v>
      </c>
      <c r="M11" s="210"/>
      <c r="N11" s="198"/>
      <c r="O11" s="199">
        <v>9.5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 t="s">
        <v>17</v>
      </c>
      <c r="K13" s="31" t="e">
        <f t="shared" ref="K13:K48" si="2">N13-I13</f>
        <v>#VALUE!</v>
      </c>
      <c r="L13" s="30">
        <f t="shared" si="1"/>
        <v>-0.73</v>
      </c>
      <c r="M13" s="210"/>
      <c r="N13" s="198" t="s">
        <v>103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 t="s">
        <v>17</v>
      </c>
      <c r="K14" s="31">
        <f t="shared" si="2"/>
        <v>-0.8</v>
      </c>
      <c r="L14" s="30">
        <f t="shared" si="1"/>
        <v>13.16</v>
      </c>
      <c r="M14" s="210"/>
      <c r="N14" s="205"/>
      <c r="O14" s="206">
        <v>13.96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6.45</v>
      </c>
      <c r="L15" s="30">
        <f t="shared" si="1"/>
        <v>-0.38</v>
      </c>
      <c r="M15" s="210"/>
      <c r="N15" s="198">
        <v>6.83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 t="s">
        <v>17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1.93</v>
      </c>
      <c r="L17" s="30">
        <f t="shared" si="1"/>
        <v>-1.18</v>
      </c>
      <c r="M17" s="210"/>
      <c r="N17" s="198">
        <v>3.11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63</v>
      </c>
      <c r="K18" s="31">
        <f t="shared" si="2"/>
        <v>5.78</v>
      </c>
      <c r="L18" s="30">
        <f t="shared" si="1"/>
        <v>-0.8</v>
      </c>
      <c r="M18" s="210"/>
      <c r="N18" s="198">
        <v>6.58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 t="s">
        <v>17</v>
      </c>
      <c r="K19" s="31">
        <f t="shared" si="2"/>
        <v>5.08</v>
      </c>
      <c r="L19" s="30">
        <f t="shared" si="1"/>
        <v>-1</v>
      </c>
      <c r="M19" s="210"/>
      <c r="N19" s="198">
        <v>6.08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 t="s">
        <v>17</v>
      </c>
      <c r="K20" s="31">
        <f t="shared" si="2"/>
        <v>3.12</v>
      </c>
      <c r="L20" s="30">
        <f t="shared" si="1"/>
        <v>-0.78</v>
      </c>
      <c r="M20" s="210"/>
      <c r="N20" s="198">
        <v>3.9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5.3500000000000005</v>
      </c>
      <c r="L21" s="30">
        <f t="shared" si="1"/>
        <v>-0.8</v>
      </c>
      <c r="M21" s="210"/>
      <c r="N21" s="198">
        <v>6.15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 t="s">
        <v>17</v>
      </c>
      <c r="K22" s="31">
        <f t="shared" si="2"/>
        <v>3.45</v>
      </c>
      <c r="L22" s="30">
        <f t="shared" si="1"/>
        <v>-0.8</v>
      </c>
      <c r="M22" s="210"/>
      <c r="N22" s="198">
        <v>4.25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6.06</v>
      </c>
      <c r="L23" s="30">
        <f t="shared" si="1"/>
        <v>-0.9</v>
      </c>
      <c r="M23" s="210"/>
      <c r="N23" s="198">
        <v>6.96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5.6</v>
      </c>
      <c r="L24" s="30">
        <f t="shared" si="1"/>
        <v>-1.1499999999999999</v>
      </c>
      <c r="M24" s="210"/>
      <c r="N24" s="198">
        <v>6.75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7.1000000000000005</v>
      </c>
      <c r="N26" s="198"/>
      <c r="O26" s="199">
        <v>7.53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6.63</v>
      </c>
      <c r="M27" s="87"/>
      <c r="N27" s="198"/>
      <c r="O27" s="198">
        <v>7.76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4.37</v>
      </c>
      <c r="L28" s="30">
        <f t="shared" si="1"/>
        <v>-0.28000000000000003</v>
      </c>
      <c r="N28" s="198">
        <v>4.6500000000000004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7.08</v>
      </c>
      <c r="L29" s="30">
        <f>O29-I29</f>
        <v>-0.55000000000000004</v>
      </c>
      <c r="M29" s="87"/>
      <c r="N29" s="198">
        <v>7.63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11.93</v>
      </c>
      <c r="N30" s="198"/>
      <c r="O30" s="198">
        <v>12.53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12.55</v>
      </c>
      <c r="M31" s="87"/>
      <c r="N31" s="198"/>
      <c r="O31" s="198">
        <v>13.4</v>
      </c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>N32-I32</f>
        <v>4.93</v>
      </c>
      <c r="L32" s="30">
        <f>O32-I32</f>
        <v>-0.45</v>
      </c>
      <c r="N32" s="198">
        <v>5.38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>N33-I33</f>
        <v>5.25</v>
      </c>
      <c r="L33" s="30">
        <f>O33-I33</f>
        <v>-0.45</v>
      </c>
      <c r="M33" s="87"/>
      <c r="N33" s="198">
        <v>5.7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10.100000000000001</v>
      </c>
      <c r="M34" s="87"/>
      <c r="N34" s="198"/>
      <c r="O34" s="198">
        <v>10.3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 t="s">
        <v>17</v>
      </c>
      <c r="K35" s="31">
        <f>N35-I35</f>
        <v>4.62</v>
      </c>
      <c r="L35" s="30">
        <f>O35-I35</f>
        <v>-0.68</v>
      </c>
      <c r="N35" s="198">
        <v>5.3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>N36-I36</f>
        <v>5.82</v>
      </c>
      <c r="L36" s="30">
        <f>O36-I36</f>
        <v>-0.38</v>
      </c>
      <c r="M36" s="210"/>
      <c r="N36" s="198">
        <v>6.2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>N37-I37</f>
        <v>-0.52</v>
      </c>
      <c r="L37" s="30">
        <f>O37-I37</f>
        <v>6.18</v>
      </c>
      <c r="M37" s="210"/>
      <c r="N37" s="198"/>
      <c r="O37" s="198">
        <v>6.7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11.28</v>
      </c>
      <c r="M38" s="210"/>
      <c r="N38" s="198"/>
      <c r="O38" s="198">
        <v>12.03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17.05</v>
      </c>
      <c r="M39" s="210"/>
      <c r="N39" s="198"/>
      <c r="O39" s="198">
        <v>18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11.370000000000001</v>
      </c>
      <c r="M40" s="210"/>
      <c r="N40" s="205"/>
      <c r="O40" s="206">
        <v>11.97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5.37</v>
      </c>
      <c r="M41" s="210"/>
      <c r="N41" s="198"/>
      <c r="O41" s="199">
        <v>5.62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18.82</v>
      </c>
      <c r="M43" s="210"/>
      <c r="N43" s="198"/>
      <c r="O43" s="198">
        <v>19.75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16.760000000000002</v>
      </c>
      <c r="M44" s="210"/>
      <c r="N44" s="198"/>
      <c r="O44" s="198">
        <v>17.100000000000001</v>
      </c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4.38</v>
      </c>
      <c r="M45" s="210"/>
      <c r="N45" s="198"/>
      <c r="O45" s="198">
        <v>5.05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3.9699999999999998</v>
      </c>
      <c r="L46" s="30">
        <f t="shared" si="1"/>
        <v>-1</v>
      </c>
      <c r="M46" s="210"/>
      <c r="N46" s="198">
        <v>4.97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5.9799999999999995</v>
      </c>
      <c r="M47" s="210"/>
      <c r="N47" s="198"/>
      <c r="O47" s="198">
        <v>6.22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7.24</v>
      </c>
      <c r="L48" s="30">
        <f t="shared" si="1"/>
        <v>-0.5</v>
      </c>
      <c r="M48" s="210"/>
      <c r="N48" s="198">
        <v>7.74</v>
      </c>
      <c r="O48" s="198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 t="shared" ref="K49" si="3">N49-I49</f>
        <v>4.67</v>
      </c>
      <c r="L49" s="30">
        <f t="shared" ref="L49" si="4">O49-I49</f>
        <v>-0.85</v>
      </c>
      <c r="M49" s="210"/>
      <c r="N49" s="198">
        <v>5.52</v>
      </c>
      <c r="O49" s="198"/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-0.60000000000000009</v>
      </c>
      <c r="L50" s="30">
        <f>O50-I50</f>
        <v>-0.60000000000000009</v>
      </c>
      <c r="M50" s="210"/>
      <c r="N50" s="198"/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8.370000000000001</v>
      </c>
      <c r="M51" s="210"/>
      <c r="N51" s="198"/>
      <c r="O51" s="198">
        <v>9.32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11.45</v>
      </c>
      <c r="M52" s="210"/>
      <c r="N52" s="198"/>
      <c r="O52" s="199">
        <v>12.2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4.25</v>
      </c>
      <c r="L53" s="30">
        <f>O53-I53</f>
        <v>-0.7</v>
      </c>
      <c r="M53" s="210"/>
      <c r="N53" s="198">
        <v>4.95</v>
      </c>
      <c r="O53" s="199"/>
    </row>
  </sheetData>
  <mergeCells count="9">
    <mergeCell ref="K25:L25"/>
    <mergeCell ref="N25:O25"/>
    <mergeCell ref="N42:O42"/>
    <mergeCell ref="N3:O3"/>
    <mergeCell ref="K7:L7"/>
    <mergeCell ref="K12:L12"/>
    <mergeCell ref="N12:O12"/>
    <mergeCell ref="K16:L16"/>
    <mergeCell ref="N16:O16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806C0-B157-4BDD-B525-4ED156D3C19C}">
  <dimension ref="A1:O53"/>
  <sheetViews>
    <sheetView topLeftCell="A19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6.59</v>
      </c>
      <c r="L6" s="30">
        <f t="shared" ref="L6:L49" si="1">O6-I6</f>
        <v>-0.33</v>
      </c>
      <c r="M6" s="210"/>
      <c r="N6" s="205">
        <v>6.92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 t="s">
        <v>17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4.92</v>
      </c>
      <c r="L8" s="30">
        <f t="shared" si="1"/>
        <v>-0.6</v>
      </c>
      <c r="M8" s="210"/>
      <c r="N8" s="205">
        <v>5.52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 t="s">
        <v>17</v>
      </c>
      <c r="K9" s="31">
        <f t="shared" si="0"/>
        <v>9.59</v>
      </c>
      <c r="L9" s="30">
        <f t="shared" si="1"/>
        <v>-0.84</v>
      </c>
      <c r="M9" s="210"/>
      <c r="N9" s="198">
        <v>10.43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8.09</v>
      </c>
      <c r="M10" s="210"/>
      <c r="N10" s="198"/>
      <c r="O10" s="199">
        <v>8.59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13.08</v>
      </c>
      <c r="M11" s="210"/>
      <c r="N11" s="198"/>
      <c r="O11" s="199">
        <v>13.58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 t="s">
        <v>17</v>
      </c>
      <c r="K13" s="31" t="e">
        <f t="shared" ref="K13:K49" si="2">N13-I13</f>
        <v>#VALUE!</v>
      </c>
      <c r="L13" s="30">
        <f t="shared" si="1"/>
        <v>-0.73</v>
      </c>
      <c r="M13" s="210"/>
      <c r="N13" s="198" t="s">
        <v>103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 t="s">
        <v>17</v>
      </c>
      <c r="K14" s="31">
        <f t="shared" si="2"/>
        <v>8.3999999999999986</v>
      </c>
      <c r="L14" s="30">
        <f t="shared" si="1"/>
        <v>-0.8</v>
      </c>
      <c r="M14" s="210"/>
      <c r="N14" s="205">
        <v>9.1999999999999993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7.25</v>
      </c>
      <c r="L15" s="30">
        <f t="shared" si="1"/>
        <v>-0.38</v>
      </c>
      <c r="M15" s="210"/>
      <c r="N15" s="198">
        <v>7.63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 t="s">
        <v>17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2.1799999999999997</v>
      </c>
      <c r="L17" s="30">
        <f t="shared" si="1"/>
        <v>-1.18</v>
      </c>
      <c r="M17" s="210"/>
      <c r="N17" s="198">
        <v>3.36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63</v>
      </c>
      <c r="K18" s="31">
        <f t="shared" si="2"/>
        <v>6.34</v>
      </c>
      <c r="L18" s="30">
        <f t="shared" si="1"/>
        <v>-0.8</v>
      </c>
      <c r="M18" s="210"/>
      <c r="N18" s="198">
        <v>7.14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 t="s">
        <v>17</v>
      </c>
      <c r="K19" s="31">
        <f t="shared" si="2"/>
        <v>-1</v>
      </c>
      <c r="L19" s="30">
        <f t="shared" si="1"/>
        <v>6.19</v>
      </c>
      <c r="M19" s="210"/>
      <c r="N19" s="198"/>
      <c r="O19" s="199">
        <v>7.19</v>
      </c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 t="s">
        <v>17</v>
      </c>
      <c r="K20" s="31">
        <f t="shared" si="2"/>
        <v>2.4000000000000004</v>
      </c>
      <c r="L20" s="30">
        <f t="shared" si="1"/>
        <v>-0.78</v>
      </c>
      <c r="M20" s="210"/>
      <c r="N20" s="198">
        <v>3.18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5.59</v>
      </c>
      <c r="L21" s="30">
        <f t="shared" si="1"/>
        <v>-0.8</v>
      </c>
      <c r="M21" s="210"/>
      <c r="N21" s="198">
        <v>6.39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 t="s">
        <v>17</v>
      </c>
      <c r="K22" s="31">
        <f t="shared" si="2"/>
        <v>3.95</v>
      </c>
      <c r="L22" s="30">
        <f t="shared" si="1"/>
        <v>-0.8</v>
      </c>
      <c r="M22" s="210"/>
      <c r="N22" s="198">
        <v>4.75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6.8199999999999994</v>
      </c>
      <c r="L23" s="30">
        <f t="shared" si="1"/>
        <v>-0.9</v>
      </c>
      <c r="M23" s="210"/>
      <c r="N23" s="198">
        <v>7.72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6.3800000000000008</v>
      </c>
      <c r="L24" s="30">
        <f t="shared" si="1"/>
        <v>-1.1499999999999999</v>
      </c>
      <c r="M24" s="210"/>
      <c r="N24" s="198">
        <v>7.53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8.75</v>
      </c>
      <c r="N26" s="198"/>
      <c r="O26" s="199">
        <v>9.18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7.9099999999999993</v>
      </c>
      <c r="M27" s="87"/>
      <c r="N27" s="198"/>
      <c r="O27" s="198">
        <v>9.0399999999999991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4.8099999999999996</v>
      </c>
      <c r="L28" s="30">
        <f t="shared" si="1"/>
        <v>-0.28000000000000003</v>
      </c>
      <c r="N28" s="198">
        <v>5.09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7.830000000000001</v>
      </c>
      <c r="L29" s="30">
        <f>O29-I29</f>
        <v>-0.55000000000000004</v>
      </c>
      <c r="M29" s="87"/>
      <c r="N29" s="198">
        <v>8.3800000000000008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14.82</v>
      </c>
      <c r="N30" s="198"/>
      <c r="O30" s="198">
        <v>15.42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13.950000000000001</v>
      </c>
      <c r="M31" s="87"/>
      <c r="N31" s="198"/>
      <c r="O31" s="198">
        <v>14.8</v>
      </c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>N32-I32</f>
        <v>6.05</v>
      </c>
      <c r="L32" s="30">
        <f>O32-I32</f>
        <v>-0.45</v>
      </c>
      <c r="N32" s="198">
        <v>6.5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>N33-I33</f>
        <v>6.27</v>
      </c>
      <c r="L33" s="30">
        <f>O33-I33</f>
        <v>-0.45</v>
      </c>
      <c r="M33" s="87"/>
      <c r="N33" s="198">
        <v>6.72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10.74</v>
      </c>
      <c r="M34" s="87"/>
      <c r="N34" s="198"/>
      <c r="O34" s="198">
        <v>10.94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 t="s">
        <v>17</v>
      </c>
      <c r="K35" s="31">
        <f>N35-I35</f>
        <v>5.16</v>
      </c>
      <c r="L35" s="30">
        <f>O35-I35</f>
        <v>-0.68</v>
      </c>
      <c r="N35" s="198">
        <v>5.84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>N36-I36</f>
        <v>6.19</v>
      </c>
      <c r="L36" s="30">
        <f>O36-I36</f>
        <v>-0.38</v>
      </c>
      <c r="M36" s="210"/>
      <c r="N36" s="198">
        <v>6.57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>N37-I37</f>
        <v>-0.52</v>
      </c>
      <c r="L37" s="30">
        <f>O37-I37</f>
        <v>8.0500000000000007</v>
      </c>
      <c r="M37" s="210"/>
      <c r="N37" s="198"/>
      <c r="O37" s="198">
        <v>8.57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14.65</v>
      </c>
      <c r="M38" s="210"/>
      <c r="N38" s="198"/>
      <c r="O38" s="198">
        <v>15.4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10.020000000000001</v>
      </c>
      <c r="L39" s="30">
        <f t="shared" si="1"/>
        <v>-0.95</v>
      </c>
      <c r="M39" s="210"/>
      <c r="N39" s="198">
        <v>10.97</v>
      </c>
      <c r="O39" s="198"/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16.04</v>
      </c>
      <c r="M40" s="210"/>
      <c r="N40" s="205"/>
      <c r="O40" s="206">
        <v>16.64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5.65</v>
      </c>
      <c r="L41" s="30">
        <f t="shared" si="1"/>
        <v>-0.25</v>
      </c>
      <c r="M41" s="210"/>
      <c r="N41" s="198">
        <v>5.9</v>
      </c>
      <c r="O41" s="199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13.31</v>
      </c>
      <c r="M43" s="210"/>
      <c r="N43" s="198"/>
      <c r="O43" s="198">
        <v>14.24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10.15</v>
      </c>
      <c r="M44" s="210"/>
      <c r="N44" s="198"/>
      <c r="O44" s="198">
        <v>10.49</v>
      </c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5.01</v>
      </c>
      <c r="M45" s="210"/>
      <c r="N45" s="198"/>
      <c r="O45" s="198">
        <v>5.68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3.7800000000000002</v>
      </c>
      <c r="L46" s="30">
        <f t="shared" si="1"/>
        <v>-1</v>
      </c>
      <c r="M46" s="210"/>
      <c r="N46" s="198">
        <v>4.78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N47-I47</f>
        <v>4.54</v>
      </c>
      <c r="L47" s="30">
        <f t="shared" si="1"/>
        <v>-0.24</v>
      </c>
      <c r="M47" s="210"/>
      <c r="N47" s="198">
        <v>4.78</v>
      </c>
      <c r="O47" s="198"/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8.7200000000000006</v>
      </c>
      <c r="L48" s="30">
        <f t="shared" si="1"/>
        <v>-0.5</v>
      </c>
      <c r="M48" s="210"/>
      <c r="N48" s="198">
        <v>9.2200000000000006</v>
      </c>
      <c r="O48" s="198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 t="shared" si="2"/>
        <v>6.9300000000000006</v>
      </c>
      <c r="L49" s="30">
        <f t="shared" si="1"/>
        <v>-0.85</v>
      </c>
      <c r="M49" s="210"/>
      <c r="N49" s="198">
        <v>7.78</v>
      </c>
      <c r="O49" s="198"/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6</v>
      </c>
      <c r="L50" s="30">
        <f>O50-I50</f>
        <v>-0.60000000000000009</v>
      </c>
      <c r="M50" s="210"/>
      <c r="N50" s="198">
        <v>6.6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8.16</v>
      </c>
      <c r="L51" s="30">
        <f>O51-I51</f>
        <v>-0.95</v>
      </c>
      <c r="M51" s="210"/>
      <c r="N51" s="198">
        <v>9.11</v>
      </c>
      <c r="O51" s="198"/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15.600000000000001</v>
      </c>
      <c r="M52" s="210"/>
      <c r="N52" s="198"/>
      <c r="O52" s="199">
        <v>16.350000000000001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5.0999999999999996</v>
      </c>
      <c r="L53" s="30">
        <f>O53-I53</f>
        <v>-0.7</v>
      </c>
      <c r="M53" s="210"/>
      <c r="N53" s="198">
        <v>5.8</v>
      </c>
      <c r="O53" s="199"/>
    </row>
  </sheetData>
  <mergeCells count="11">
    <mergeCell ref="K25:L25"/>
    <mergeCell ref="N25:O25"/>
    <mergeCell ref="N42:O42"/>
    <mergeCell ref="N3:O3"/>
    <mergeCell ref="K7:L7"/>
    <mergeCell ref="K12:L12"/>
    <mergeCell ref="N12:O12"/>
    <mergeCell ref="K16:L16"/>
    <mergeCell ref="N16:O16"/>
    <mergeCell ref="N5:O5"/>
    <mergeCell ref="N7:O7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10F19-589F-46F9-A1F0-7F487B6F58F8}">
  <dimension ref="A1:O53"/>
  <sheetViews>
    <sheetView topLeftCell="A14" zoomScale="80" zoomScaleNormal="80" workbookViewId="0">
      <selection activeCell="N9" sqref="N9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1" t="s">
        <v>284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5.6899999999999995</v>
      </c>
      <c r="L6" s="30">
        <f t="shared" ref="L6:L49" si="1">O6-I6</f>
        <v>-0.33</v>
      </c>
      <c r="M6" s="210"/>
      <c r="N6" s="205">
        <v>6.02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 t="s">
        <v>17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4.8900000000000006</v>
      </c>
      <c r="L8" s="30">
        <f t="shared" si="1"/>
        <v>-0.6</v>
      </c>
      <c r="M8" s="210"/>
      <c r="N8" s="205">
        <v>5.49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 t="s">
        <v>17</v>
      </c>
      <c r="K9" s="31">
        <f t="shared" si="0"/>
        <v>9.41</v>
      </c>
      <c r="L9" s="30">
        <f t="shared" si="1"/>
        <v>-0.84</v>
      </c>
      <c r="M9" s="210"/>
      <c r="N9" s="198">
        <v>10.25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7.12</v>
      </c>
      <c r="M10" s="210"/>
      <c r="N10" s="198"/>
      <c r="O10" s="199">
        <v>7.62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8.89</v>
      </c>
      <c r="M11" s="210"/>
      <c r="N11" s="198"/>
      <c r="O11" s="199">
        <v>9.39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 t="s">
        <v>17</v>
      </c>
      <c r="K13" s="31">
        <f t="shared" ref="K13:K49" si="2">N13-I13</f>
        <v>4.57</v>
      </c>
      <c r="L13" s="30">
        <f t="shared" si="1"/>
        <v>-0.73</v>
      </c>
      <c r="M13" s="210"/>
      <c r="N13" s="198">
        <v>5.3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 t="s">
        <v>17</v>
      </c>
      <c r="K14" s="31">
        <f t="shared" si="2"/>
        <v>8.1499999999999986</v>
      </c>
      <c r="L14" s="30">
        <f t="shared" si="1"/>
        <v>-0.8</v>
      </c>
      <c r="M14" s="210"/>
      <c r="N14" s="205">
        <v>8.9499999999999993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7.11</v>
      </c>
      <c r="L15" s="30">
        <f t="shared" si="1"/>
        <v>-0.38</v>
      </c>
      <c r="M15" s="210"/>
      <c r="N15" s="198">
        <v>7.49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 t="s">
        <v>17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1.8</v>
      </c>
      <c r="L17" s="30">
        <f t="shared" si="1"/>
        <v>-1.18</v>
      </c>
      <c r="M17" s="210"/>
      <c r="N17" s="198">
        <v>2.98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63</v>
      </c>
      <c r="K18" s="31">
        <f t="shared" si="2"/>
        <v>5.6720000000000006</v>
      </c>
      <c r="L18" s="30">
        <f t="shared" si="1"/>
        <v>-0.8</v>
      </c>
      <c r="M18" s="210"/>
      <c r="N18" s="198">
        <v>6.4720000000000004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 t="s">
        <v>17</v>
      </c>
      <c r="K19" s="31">
        <f t="shared" si="2"/>
        <v>5.6</v>
      </c>
      <c r="L19" s="30">
        <f t="shared" si="1"/>
        <v>6.19</v>
      </c>
      <c r="M19" s="210"/>
      <c r="N19" s="198">
        <v>6.6</v>
      </c>
      <c r="O19" s="199">
        <v>7.19</v>
      </c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 t="s">
        <v>17</v>
      </c>
      <c r="K20" s="31">
        <f t="shared" si="2"/>
        <v>1.5399999999999998</v>
      </c>
      <c r="L20" s="30">
        <f t="shared" si="1"/>
        <v>-0.78</v>
      </c>
      <c r="M20" s="210"/>
      <c r="N20" s="198">
        <v>2.3199999999999998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5.04</v>
      </c>
      <c r="L21" s="30">
        <f t="shared" si="1"/>
        <v>-0.8</v>
      </c>
      <c r="M21" s="210"/>
      <c r="N21" s="198">
        <v>5.84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 t="s">
        <v>17</v>
      </c>
      <c r="K22" s="31">
        <f t="shared" si="2"/>
        <v>3.7</v>
      </c>
      <c r="L22" s="30">
        <f t="shared" si="1"/>
        <v>-0.8</v>
      </c>
      <c r="M22" s="210"/>
      <c r="N22" s="198">
        <v>4.5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 t="e">
        <f t="shared" si="2"/>
        <v>#VALUE!</v>
      </c>
      <c r="L23" s="30">
        <f t="shared" si="1"/>
        <v>-0.9</v>
      </c>
      <c r="M23" s="210"/>
      <c r="N23" s="198" t="s">
        <v>76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6.48</v>
      </c>
      <c r="L24" s="30">
        <f t="shared" si="1"/>
        <v>-1.1499999999999999</v>
      </c>
      <c r="M24" s="210"/>
      <c r="N24" s="198">
        <v>7.63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6.92</v>
      </c>
      <c r="L26" s="30">
        <f t="shared" si="1"/>
        <v>-0.43</v>
      </c>
      <c r="N26" s="198">
        <v>7.35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7.1499999999999995</v>
      </c>
      <c r="M27" s="87"/>
      <c r="N27" s="198"/>
      <c r="O27" s="198">
        <v>8.2799999999999994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4.59</v>
      </c>
      <c r="L28" s="30">
        <f t="shared" si="1"/>
        <v>-0.28000000000000003</v>
      </c>
      <c r="N28" s="198">
        <v>4.87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5.37</v>
      </c>
      <c r="L29" s="30">
        <f>O29-I29</f>
        <v>-0.55000000000000004</v>
      </c>
      <c r="M29" s="87"/>
      <c r="N29" s="198">
        <v>5.92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5.7700000000000005</v>
      </c>
      <c r="L30" s="30">
        <f t="shared" si="1"/>
        <v>-0.6</v>
      </c>
      <c r="N30" s="198">
        <v>6.37</v>
      </c>
      <c r="O30" s="198"/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5.6300000000000008</v>
      </c>
      <c r="L31" s="30">
        <f t="shared" si="1"/>
        <v>-0.85</v>
      </c>
      <c r="M31" s="87"/>
      <c r="N31" s="198">
        <v>6.48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>N32-I32</f>
        <v>6.16</v>
      </c>
      <c r="L32" s="30">
        <f>O32-I32</f>
        <v>-0.45</v>
      </c>
      <c r="N32" s="198">
        <v>6.61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>N33-I33</f>
        <v>5.99</v>
      </c>
      <c r="L33" s="30">
        <f>O33-I33</f>
        <v>-0.45</v>
      </c>
      <c r="M33" s="87"/>
      <c r="N33" s="198">
        <v>6.44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5.31</v>
      </c>
      <c r="L34" s="30">
        <f t="shared" si="1"/>
        <v>-0.2</v>
      </c>
      <c r="M34" s="87"/>
      <c r="N34" s="198">
        <v>5.51</v>
      </c>
      <c r="O34" s="198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 t="s">
        <v>17</v>
      </c>
      <c r="K35" s="31">
        <f>N35-I35</f>
        <v>4.59</v>
      </c>
      <c r="L35" s="30">
        <f>O35-I35</f>
        <v>-0.68</v>
      </c>
      <c r="N35" s="198">
        <v>5.27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>N36-I36</f>
        <v>4.8500000000000005</v>
      </c>
      <c r="L36" s="30">
        <f>O36-I36</f>
        <v>-0.38</v>
      </c>
      <c r="M36" s="210"/>
      <c r="N36" s="198">
        <v>5.23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>N37-I37</f>
        <v>4.4800000000000004</v>
      </c>
      <c r="L37" s="30">
        <f>O37-I37</f>
        <v>-0.52</v>
      </c>
      <c r="M37" s="210"/>
      <c r="N37" s="198">
        <v>5</v>
      </c>
      <c r="O37" s="198"/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6.25</v>
      </c>
      <c r="L38" s="30">
        <f t="shared" si="1"/>
        <v>-0.75</v>
      </c>
      <c r="M38" s="210"/>
      <c r="N38" s="198">
        <v>7</v>
      </c>
      <c r="O38" s="198"/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9.6800000000000015</v>
      </c>
      <c r="L39" s="30">
        <f t="shared" si="1"/>
        <v>-0.95</v>
      </c>
      <c r="M39" s="210"/>
      <c r="N39" s="198">
        <v>10.63</v>
      </c>
      <c r="O39" s="198"/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8.120000000000001</v>
      </c>
      <c r="M40" s="210"/>
      <c r="N40" s="205"/>
      <c r="O40" s="206">
        <v>8.7200000000000006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3.9699999999999998</v>
      </c>
      <c r="M41" s="210"/>
      <c r="N41" s="198"/>
      <c r="O41" s="199">
        <v>4.22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12.64</v>
      </c>
      <c r="M43" s="210"/>
      <c r="N43" s="198"/>
      <c r="O43" s="198">
        <v>13.57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5.7</v>
      </c>
      <c r="L44" s="30">
        <f t="shared" si="1"/>
        <v>-0.34</v>
      </c>
      <c r="M44" s="210"/>
      <c r="N44" s="198">
        <v>6.04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4.76</v>
      </c>
      <c r="M45" s="210"/>
      <c r="N45" s="198"/>
      <c r="O45" s="198">
        <v>5.43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3.38</v>
      </c>
      <c r="L46" s="30">
        <f t="shared" si="1"/>
        <v>-1</v>
      </c>
      <c r="M46" s="210"/>
      <c r="N46" s="198">
        <v>4.38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N47-I47</f>
        <v>3.8599999999999994</v>
      </c>
      <c r="L47" s="30">
        <f t="shared" si="1"/>
        <v>-0.24</v>
      </c>
      <c r="M47" s="210"/>
      <c r="N47" s="198">
        <v>4.0999999999999996</v>
      </c>
      <c r="O47" s="198"/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10.45</v>
      </c>
      <c r="M48" s="210"/>
      <c r="N48" s="198"/>
      <c r="O48" s="198">
        <v>10.95</v>
      </c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 t="shared" si="2"/>
        <v>4.78</v>
      </c>
      <c r="L49" s="30">
        <f t="shared" si="1"/>
        <v>-0.85</v>
      </c>
      <c r="M49" s="210"/>
      <c r="N49" s="198">
        <v>5.63</v>
      </c>
      <c r="O49" s="198"/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4.4700000000000006</v>
      </c>
      <c r="L50" s="30">
        <f>O50-I50</f>
        <v>-0.60000000000000009</v>
      </c>
      <c r="M50" s="210"/>
      <c r="N50" s="198">
        <v>5.07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8.120000000000001</v>
      </c>
      <c r="M51" s="210"/>
      <c r="N51" s="198"/>
      <c r="O51" s="198">
        <v>9.07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10.49</v>
      </c>
      <c r="M52" s="210"/>
      <c r="N52" s="198"/>
      <c r="O52" s="199">
        <v>11.24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4.4399999999999995</v>
      </c>
      <c r="L53" s="30">
        <f>O53-I53</f>
        <v>-0.7</v>
      </c>
      <c r="M53" s="210"/>
      <c r="N53" s="198">
        <v>5.14</v>
      </c>
      <c r="O53" s="199"/>
    </row>
  </sheetData>
  <mergeCells count="11">
    <mergeCell ref="K16:L16"/>
    <mergeCell ref="N16:O16"/>
    <mergeCell ref="K25:L25"/>
    <mergeCell ref="N25:O25"/>
    <mergeCell ref="N42:O42"/>
    <mergeCell ref="N3:O3"/>
    <mergeCell ref="N5:O5"/>
    <mergeCell ref="K7:L7"/>
    <mergeCell ref="N7:O7"/>
    <mergeCell ref="K12:L12"/>
    <mergeCell ref="N12:O12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F7BD4-0028-4EF3-AF66-097F20C75477}">
  <dimension ref="A1:O53"/>
  <sheetViews>
    <sheetView workbookViewId="0">
      <selection sqref="A1:O53"/>
    </sheetView>
  </sheetViews>
  <sheetFormatPr baseColWidth="10" defaultRowHeight="12.5" x14ac:dyDescent="0.25"/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2.71</v>
      </c>
      <c r="L6" s="30">
        <f t="shared" ref="L6:L49" si="1">O6-I6</f>
        <v>-0.33</v>
      </c>
      <c r="M6" s="210"/>
      <c r="N6" s="205">
        <v>3.04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 t="s">
        <v>17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2.56</v>
      </c>
      <c r="L8" s="30">
        <f t="shared" si="1"/>
        <v>-0.6</v>
      </c>
      <c r="M8" s="210"/>
      <c r="N8" s="205">
        <v>3.16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 t="s">
        <v>17</v>
      </c>
      <c r="K9" s="31">
        <f t="shared" si="0"/>
        <v>7.43</v>
      </c>
      <c r="L9" s="30">
        <f t="shared" si="1"/>
        <v>-0.84</v>
      </c>
      <c r="M9" s="210"/>
      <c r="N9" s="198">
        <v>8.27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3.7199999999999998</v>
      </c>
      <c r="M10" s="210"/>
      <c r="N10" s="198"/>
      <c r="O10" s="199">
        <v>4.22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5.14</v>
      </c>
      <c r="M11" s="210"/>
      <c r="N11" s="198"/>
      <c r="O11" s="199">
        <v>5.64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 t="s">
        <v>17</v>
      </c>
      <c r="K13" s="31">
        <f t="shared" ref="K13:K49" si="2">N13-I13</f>
        <v>2.84</v>
      </c>
      <c r="L13" s="30">
        <f t="shared" si="1"/>
        <v>-0.73</v>
      </c>
      <c r="M13" s="210"/>
      <c r="N13" s="198">
        <v>3.57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 t="s">
        <v>17</v>
      </c>
      <c r="K14" s="31">
        <f t="shared" si="2"/>
        <v>-0.8</v>
      </c>
      <c r="L14" s="30">
        <f t="shared" si="1"/>
        <v>8.4499999999999993</v>
      </c>
      <c r="M14" s="210"/>
      <c r="N14" s="205"/>
      <c r="O14" s="206">
        <v>9.25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3.6799999999999997</v>
      </c>
      <c r="L15" s="30">
        <f t="shared" si="1"/>
        <v>-0.38</v>
      </c>
      <c r="M15" s="210"/>
      <c r="N15" s="198">
        <v>4.0599999999999996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 t="s">
        <v>17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0.77</v>
      </c>
      <c r="L17" s="30">
        <f t="shared" si="1"/>
        <v>-1.18</v>
      </c>
      <c r="M17" s="210"/>
      <c r="N17" s="198">
        <v>1.95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63</v>
      </c>
      <c r="K18" s="31">
        <f t="shared" si="2"/>
        <v>3.45</v>
      </c>
      <c r="L18" s="30">
        <f t="shared" si="1"/>
        <v>-0.8</v>
      </c>
      <c r="M18" s="210"/>
      <c r="N18" s="198">
        <v>4.25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 t="s">
        <v>17</v>
      </c>
      <c r="K19" s="31">
        <f t="shared" si="2"/>
        <v>2.76</v>
      </c>
      <c r="L19" s="30">
        <f t="shared" si="1"/>
        <v>-1</v>
      </c>
      <c r="M19" s="210"/>
      <c r="N19" s="198">
        <v>3.76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 t="s">
        <v>17</v>
      </c>
      <c r="K20" s="31">
        <f t="shared" si="2"/>
        <v>0.36999999999999988</v>
      </c>
      <c r="L20" s="30">
        <f t="shared" si="1"/>
        <v>-0.78</v>
      </c>
      <c r="M20" s="210"/>
      <c r="N20" s="198">
        <v>1.1499999999999999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3.2700000000000005</v>
      </c>
      <c r="L21" s="30">
        <f t="shared" si="1"/>
        <v>-0.8</v>
      </c>
      <c r="M21" s="210"/>
      <c r="N21" s="198">
        <v>4.07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 t="s">
        <v>17</v>
      </c>
      <c r="K22" s="31">
        <f t="shared" si="2"/>
        <v>0.82000000000000006</v>
      </c>
      <c r="L22" s="30">
        <f t="shared" si="1"/>
        <v>-0.8</v>
      </c>
      <c r="M22" s="210"/>
      <c r="N22" s="198">
        <v>1.62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3.1999999999999997</v>
      </c>
      <c r="L23" s="30">
        <f t="shared" si="1"/>
        <v>-0.9</v>
      </c>
      <c r="M23" s="210"/>
      <c r="N23" s="198">
        <v>4.0999999999999996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1.9700000000000002</v>
      </c>
      <c r="L24" s="30">
        <f t="shared" si="1"/>
        <v>-1.1499999999999999</v>
      </c>
      <c r="M24" s="210"/>
      <c r="N24" s="198">
        <v>3.12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0.87000000000000011</v>
      </c>
      <c r="L26" s="30">
        <f t="shared" si="1"/>
        <v>-0.43</v>
      </c>
      <c r="N26" s="198">
        <v>1.3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1.1200000000000001</v>
      </c>
      <c r="L27" s="30">
        <f t="shared" si="1"/>
        <v>-1.1299999999999999</v>
      </c>
      <c r="M27" s="87"/>
      <c r="N27" s="198">
        <v>2.25</v>
      </c>
      <c r="O27" s="198"/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2.37</v>
      </c>
      <c r="L28" s="30">
        <f t="shared" si="1"/>
        <v>-0.28000000000000003</v>
      </c>
      <c r="N28" s="198">
        <v>2.65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4.03</v>
      </c>
      <c r="L29" s="30">
        <f>O29-I29</f>
        <v>-0.55000000000000004</v>
      </c>
      <c r="M29" s="87"/>
      <c r="N29" s="198">
        <v>4.58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9.08</v>
      </c>
      <c r="N30" s="198"/>
      <c r="O30" s="198">
        <v>9.68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2.8</v>
      </c>
      <c r="L31" s="30">
        <f t="shared" si="1"/>
        <v>-0.85</v>
      </c>
      <c r="M31" s="87"/>
      <c r="N31" s="198">
        <v>3.65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>N32-I32</f>
        <v>3.32</v>
      </c>
      <c r="L32" s="30">
        <f>O32-I32</f>
        <v>-0.45</v>
      </c>
      <c r="N32" s="198">
        <v>3.77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>N33-I33</f>
        <v>3.4499999999999997</v>
      </c>
      <c r="L33" s="30">
        <f>O33-I33</f>
        <v>-0.45</v>
      </c>
      <c r="M33" s="87"/>
      <c r="N33" s="198">
        <v>3.9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2.5799999999999996</v>
      </c>
      <c r="L34" s="30">
        <f t="shared" si="1"/>
        <v>-0.2</v>
      </c>
      <c r="M34" s="87"/>
      <c r="N34" s="198">
        <v>2.78</v>
      </c>
      <c r="O34" s="198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 t="s">
        <v>17</v>
      </c>
      <c r="K35" s="31">
        <f>N35-I35</f>
        <v>2.9</v>
      </c>
      <c r="L35" s="30">
        <f>O35-I35</f>
        <v>-0.68</v>
      </c>
      <c r="N35" s="198">
        <v>3.58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>N36-I36</f>
        <v>3.4</v>
      </c>
      <c r="L36" s="30">
        <f>O36-I36</f>
        <v>-0.38</v>
      </c>
      <c r="M36" s="210"/>
      <c r="N36" s="198">
        <v>3.78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>N37-I37</f>
        <v>3.94</v>
      </c>
      <c r="L37" s="30">
        <f>O37-I37</f>
        <v>-0.52</v>
      </c>
      <c r="M37" s="210"/>
      <c r="N37" s="198">
        <v>4.46</v>
      </c>
      <c r="O37" s="198"/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2.75</v>
      </c>
      <c r="L38" s="30">
        <f t="shared" si="1"/>
        <v>-0.75</v>
      </c>
      <c r="M38" s="210"/>
      <c r="N38" s="198">
        <v>3.5</v>
      </c>
      <c r="O38" s="198"/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3.67</v>
      </c>
      <c r="M39" s="210"/>
      <c r="N39" s="198"/>
      <c r="O39" s="198">
        <v>4.62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3.1599999999999997</v>
      </c>
      <c r="M40" s="210"/>
      <c r="N40" s="205"/>
      <c r="O40" s="206">
        <v>3.76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1.22</v>
      </c>
      <c r="M41" s="210"/>
      <c r="N41" s="198"/>
      <c r="O41" s="199">
        <v>1.47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14.24</v>
      </c>
      <c r="M43" s="210"/>
      <c r="N43" s="198"/>
      <c r="O43" s="198">
        <v>15.17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3</v>
      </c>
      <c r="L44" s="30">
        <f t="shared" si="1"/>
        <v>-0.34</v>
      </c>
      <c r="M44" s="210"/>
      <c r="N44" s="198">
        <v>3.34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2.31</v>
      </c>
      <c r="M45" s="210"/>
      <c r="N45" s="198"/>
      <c r="O45" s="198">
        <v>2.98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3.0999999999999996</v>
      </c>
      <c r="L46" s="30">
        <f t="shared" si="1"/>
        <v>-1</v>
      </c>
      <c r="M46" s="210"/>
      <c r="N46" s="198">
        <v>4.0999999999999996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N47-I47</f>
        <v>3.34</v>
      </c>
      <c r="L47" s="30">
        <f t="shared" si="1"/>
        <v>-0.24</v>
      </c>
      <c r="M47" s="210"/>
      <c r="N47" s="198">
        <v>3.58</v>
      </c>
      <c r="O47" s="198"/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3.4</v>
      </c>
      <c r="L48" s="30">
        <f t="shared" si="1"/>
        <v>-0.5</v>
      </c>
      <c r="M48" s="210"/>
      <c r="N48" s="198">
        <v>3.9</v>
      </c>
      <c r="O48" s="198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 t="shared" si="2"/>
        <v>7.370000000000001</v>
      </c>
      <c r="L49" s="30">
        <f t="shared" si="1"/>
        <v>-0.85</v>
      </c>
      <c r="M49" s="210"/>
      <c r="N49" s="198">
        <v>8.2200000000000006</v>
      </c>
      <c r="O49" s="198"/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4.7899999999999991</v>
      </c>
      <c r="L50" s="30">
        <f>O50-I50</f>
        <v>-0.60000000000000009</v>
      </c>
      <c r="M50" s="210"/>
      <c r="N50" s="198">
        <v>5.39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2.3499999999999996</v>
      </c>
      <c r="L51" s="30">
        <f>O51-I51</f>
        <v>-0.95</v>
      </c>
      <c r="M51" s="210"/>
      <c r="N51" s="198">
        <v>3.3</v>
      </c>
      <c r="O51" s="198"/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6.89</v>
      </c>
      <c r="M52" s="210"/>
      <c r="N52" s="198"/>
      <c r="O52" s="199">
        <v>7.64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3.2700000000000005</v>
      </c>
      <c r="L53" s="30">
        <f>O53-I53</f>
        <v>-0.7</v>
      </c>
      <c r="M53" s="210"/>
      <c r="N53" s="198">
        <v>3.97</v>
      </c>
      <c r="O53" s="199"/>
    </row>
  </sheetData>
  <mergeCells count="11"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42:O42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B2384-46DF-417D-8C7F-BBA39FBD2780}">
  <dimension ref="A1:O53"/>
  <sheetViews>
    <sheetView workbookViewId="0">
      <selection activeCell="N34" sqref="N34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285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 t="e">
        <f t="shared" si="0"/>
        <v>#VALUE!</v>
      </c>
      <c r="L6" s="30">
        <f t="shared" ref="L6:L49" si="1">O6-I6</f>
        <v>-0.33</v>
      </c>
      <c r="M6" s="210"/>
      <c r="N6" s="282" t="s">
        <v>267</v>
      </c>
      <c r="O6" s="283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 t="s">
        <v>17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210"/>
      <c r="N8" s="282" t="s">
        <v>267</v>
      </c>
      <c r="O8" s="283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 t="s">
        <v>17</v>
      </c>
      <c r="K9" s="31">
        <f t="shared" si="0"/>
        <v>6.1000000000000005</v>
      </c>
      <c r="L9" s="30">
        <f t="shared" si="1"/>
        <v>-0.84</v>
      </c>
      <c r="M9" s="210"/>
      <c r="N9" s="198">
        <v>6.94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2.67</v>
      </c>
      <c r="M10" s="210"/>
      <c r="N10" s="198"/>
      <c r="O10" s="199">
        <v>3.17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3.9000000000000004</v>
      </c>
      <c r="M11" s="210"/>
      <c r="N11" s="198"/>
      <c r="O11" s="199">
        <v>4.4000000000000004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 t="s">
        <v>17</v>
      </c>
      <c r="K13" s="31">
        <f t="shared" ref="K13:K49" si="2">N13-I13</f>
        <v>2.37</v>
      </c>
      <c r="L13" s="30">
        <f t="shared" si="1"/>
        <v>-0.73</v>
      </c>
      <c r="M13" s="210"/>
      <c r="N13" s="198">
        <v>3.1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 t="s">
        <v>17</v>
      </c>
      <c r="K14" s="31">
        <f t="shared" si="2"/>
        <v>-0.8</v>
      </c>
      <c r="L14" s="30">
        <f t="shared" si="1"/>
        <v>8.0699999999999985</v>
      </c>
      <c r="M14" s="210"/>
      <c r="N14" s="205"/>
      <c r="O14" s="206">
        <v>8.8699999999999992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3.0700000000000003</v>
      </c>
      <c r="L15" s="30">
        <f t="shared" si="1"/>
        <v>-0.38</v>
      </c>
      <c r="M15" s="210"/>
      <c r="N15" s="198">
        <v>3.45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 t="s">
        <v>17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0.60000000000000009</v>
      </c>
      <c r="L17" s="30">
        <f t="shared" si="1"/>
        <v>-1.18</v>
      </c>
      <c r="M17" s="210"/>
      <c r="N17" s="198">
        <v>1.78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63</v>
      </c>
      <c r="K18" s="31">
        <f t="shared" si="2"/>
        <v>3.1399999999999997</v>
      </c>
      <c r="L18" s="30">
        <f t="shared" si="1"/>
        <v>-0.8</v>
      </c>
      <c r="M18" s="210"/>
      <c r="N18" s="198">
        <v>3.94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 t="s">
        <v>17</v>
      </c>
      <c r="K19" s="31">
        <f t="shared" si="2"/>
        <v>0.92999999999999994</v>
      </c>
      <c r="L19" s="30">
        <f t="shared" si="1"/>
        <v>-1</v>
      </c>
      <c r="M19" s="210"/>
      <c r="N19" s="198">
        <v>1.93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 t="s">
        <v>17</v>
      </c>
      <c r="K20" s="31">
        <f t="shared" si="2"/>
        <v>0.29000000000000004</v>
      </c>
      <c r="L20" s="30">
        <f t="shared" si="1"/>
        <v>-0.78</v>
      </c>
      <c r="M20" s="210"/>
      <c r="N20" s="198">
        <v>1.07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2.4400000000000004</v>
      </c>
      <c r="L21" s="30">
        <f t="shared" si="1"/>
        <v>-0.8</v>
      </c>
      <c r="M21" s="210"/>
      <c r="N21" s="198">
        <v>3.24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 t="s">
        <v>17</v>
      </c>
      <c r="K22" s="31">
        <f t="shared" si="2"/>
        <v>0.82000000000000006</v>
      </c>
      <c r="L22" s="30">
        <f t="shared" si="1"/>
        <v>-0.8</v>
      </c>
      <c r="M22" s="210"/>
      <c r="N22" s="198">
        <v>1.62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2.8400000000000003</v>
      </c>
      <c r="L23" s="30">
        <f t="shared" si="1"/>
        <v>-0.9</v>
      </c>
      <c r="M23" s="210"/>
      <c r="N23" s="198">
        <v>3.74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0.85000000000000009</v>
      </c>
      <c r="L24" s="30">
        <f t="shared" si="1"/>
        <v>-1.1499999999999999</v>
      </c>
      <c r="M24" s="210"/>
      <c r="N24" s="198">
        <v>2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2.0699999999999998</v>
      </c>
      <c r="L26" s="30">
        <f t="shared" si="1"/>
        <v>-0.43</v>
      </c>
      <c r="N26" s="198">
        <v>2.5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1.67</v>
      </c>
      <c r="M27" s="87"/>
      <c r="N27" s="198"/>
      <c r="O27" s="198">
        <v>2.8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1.1399999999999999</v>
      </c>
      <c r="L28" s="30">
        <f t="shared" si="1"/>
        <v>-0.28000000000000003</v>
      </c>
      <c r="N28" s="198">
        <v>1.42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2.8600000000000003</v>
      </c>
      <c r="L29" s="30">
        <f>O29-I29</f>
        <v>-0.55000000000000004</v>
      </c>
      <c r="M29" s="87"/>
      <c r="N29" s="198">
        <v>3.41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7.5</v>
      </c>
      <c r="N30" s="198"/>
      <c r="O30" s="198">
        <v>8.1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2.2399999999999998</v>
      </c>
      <c r="L31" s="30">
        <f t="shared" si="1"/>
        <v>-0.85</v>
      </c>
      <c r="M31" s="87"/>
      <c r="N31" s="198">
        <v>3.09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>N32-I32</f>
        <v>4.3499999999999996</v>
      </c>
      <c r="L32" s="30">
        <f>O32-I32</f>
        <v>-0.45</v>
      </c>
      <c r="N32" s="198">
        <v>4.8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>N33-I33</f>
        <v>4.3099999999999996</v>
      </c>
      <c r="L33" s="30">
        <f>O33-I33</f>
        <v>-0.45</v>
      </c>
      <c r="M33" s="87"/>
      <c r="N33" s="198">
        <v>4.76</v>
      </c>
      <c r="O33" s="198"/>
    </row>
    <row r="34" spans="1:15" ht="29.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87"/>
      <c r="N34" s="205" t="s">
        <v>267</v>
      </c>
      <c r="O34" s="198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 t="s">
        <v>17</v>
      </c>
      <c r="K35" s="31">
        <f>N35-I35</f>
        <v>2.8299999999999996</v>
      </c>
      <c r="L35" s="30">
        <f>O35-I35</f>
        <v>-0.68</v>
      </c>
      <c r="N35" s="198">
        <v>3.51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>N36-I36</f>
        <v>3.92</v>
      </c>
      <c r="L36" s="30">
        <f>O36-I36</f>
        <v>-0.38</v>
      </c>
      <c r="M36" s="210"/>
      <c r="N36" s="198">
        <v>4.3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>N37-I37</f>
        <v>-0.52</v>
      </c>
      <c r="L37" s="30">
        <f>O37-I37</f>
        <v>3.9099999999999997</v>
      </c>
      <c r="M37" s="210"/>
      <c r="N37" s="198"/>
      <c r="O37" s="198">
        <v>4.43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1.48</v>
      </c>
      <c r="M38" s="210"/>
      <c r="N38" s="198"/>
      <c r="O38" s="198">
        <v>2.23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3.5300000000000002</v>
      </c>
      <c r="M39" s="210"/>
      <c r="N39" s="198"/>
      <c r="O39" s="198">
        <v>4.4800000000000004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2.8</v>
      </c>
      <c r="L40" s="30">
        <f t="shared" si="1"/>
        <v>-0.6</v>
      </c>
      <c r="M40" s="210"/>
      <c r="N40" s="205">
        <v>3.4</v>
      </c>
      <c r="O40" s="206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3.9699999999999998</v>
      </c>
      <c r="M41" s="210"/>
      <c r="N41" s="198"/>
      <c r="O41" s="199">
        <v>4.22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 t="e">
        <f>N43-I43</f>
        <v>#VALUE!</v>
      </c>
      <c r="L43" s="30">
        <f>O43-I43</f>
        <v>-0.93</v>
      </c>
      <c r="M43" s="210"/>
      <c r="N43" s="198" t="s">
        <v>287</v>
      </c>
      <c r="O43" s="198"/>
    </row>
    <row r="44" spans="1:15" ht="29.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210"/>
      <c r="N44" s="205" t="s">
        <v>267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0.96999999999999986</v>
      </c>
      <c r="L45" s="30">
        <f t="shared" si="1"/>
        <v>-0.67</v>
      </c>
      <c r="M45" s="210"/>
      <c r="N45" s="198">
        <v>1.64</v>
      </c>
      <c r="O45" s="198"/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2.73</v>
      </c>
      <c r="L46" s="30">
        <f t="shared" si="1"/>
        <v>-1</v>
      </c>
      <c r="M46" s="210"/>
      <c r="N46" s="198">
        <v>3.73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4.41</v>
      </c>
      <c r="M47" s="210"/>
      <c r="N47" s="198"/>
      <c r="O47" s="198">
        <v>4.6500000000000004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0.76</v>
      </c>
      <c r="L48" s="30">
        <f t="shared" si="1"/>
        <v>-0.5</v>
      </c>
      <c r="M48" s="210"/>
      <c r="N48" s="198">
        <v>1.26</v>
      </c>
      <c r="O48" s="198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5.19</v>
      </c>
      <c r="M49" s="210"/>
      <c r="N49" s="198"/>
      <c r="O49" s="198">
        <v>6.04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2.25</v>
      </c>
      <c r="L50" s="30">
        <f>O50-I50</f>
        <v>-0.60000000000000009</v>
      </c>
      <c r="M50" s="210"/>
      <c r="N50" s="198">
        <v>2.85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4.2</v>
      </c>
      <c r="L51" s="30">
        <f>O51-I51</f>
        <v>-0.95</v>
      </c>
      <c r="M51" s="210"/>
      <c r="N51" s="198">
        <v>5.15</v>
      </c>
      <c r="O51" s="198"/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5.71</v>
      </c>
      <c r="M52" s="210"/>
      <c r="N52" s="198"/>
      <c r="O52" s="199">
        <v>6.46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2.99</v>
      </c>
      <c r="L53" s="30">
        <f>O53-I53</f>
        <v>-0.7</v>
      </c>
      <c r="M53" s="210"/>
      <c r="N53" s="198">
        <v>3.69</v>
      </c>
      <c r="O53" s="199"/>
    </row>
  </sheetData>
  <mergeCells count="13">
    <mergeCell ref="K16:L16"/>
    <mergeCell ref="N16:O16"/>
    <mergeCell ref="K25:L25"/>
    <mergeCell ref="N25:O25"/>
    <mergeCell ref="N42:O42"/>
    <mergeCell ref="N3:O3"/>
    <mergeCell ref="N5:O5"/>
    <mergeCell ref="K7:L7"/>
    <mergeCell ref="N7:O7"/>
    <mergeCell ref="K12:L12"/>
    <mergeCell ref="N12:O12"/>
    <mergeCell ref="N6:O6"/>
    <mergeCell ref="N8:O8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E177F-8502-4BFB-8B0C-37179E837B62}">
  <dimension ref="A1:O53"/>
  <sheetViews>
    <sheetView workbookViewId="0">
      <selection activeCell="H9" sqref="H9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286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29.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 t="e">
        <f t="shared" si="0"/>
        <v>#VALUE!</v>
      </c>
      <c r="L6" s="30">
        <f t="shared" ref="L6:L49" si="1">O6-I6</f>
        <v>-0.33</v>
      </c>
      <c r="M6" s="210"/>
      <c r="N6" s="205" t="s">
        <v>267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 t="s">
        <v>17</v>
      </c>
      <c r="K7" s="292" t="s">
        <v>87</v>
      </c>
      <c r="L7" s="293"/>
      <c r="M7" s="210"/>
      <c r="N7" s="274" t="s">
        <v>228</v>
      </c>
      <c r="O7" s="275"/>
    </row>
    <row r="8" spans="1:15" ht="29.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210"/>
      <c r="N8" s="205" t="s">
        <v>267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 t="s">
        <v>17</v>
      </c>
      <c r="K9" s="31">
        <f t="shared" si="0"/>
        <v>6.37</v>
      </c>
      <c r="L9" s="30">
        <f t="shared" si="1"/>
        <v>-0.84</v>
      </c>
      <c r="M9" s="210"/>
      <c r="N9" s="198">
        <v>7.21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2.2000000000000002</v>
      </c>
      <c r="L10" s="30">
        <f t="shared" si="1"/>
        <v>-0.5</v>
      </c>
      <c r="M10" s="210"/>
      <c r="N10" s="198">
        <v>2.7</v>
      </c>
      <c r="O10" s="199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4.1500000000000004</v>
      </c>
      <c r="M11" s="210"/>
      <c r="N11" s="198"/>
      <c r="O11" s="199">
        <v>4.6500000000000004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 t="s">
        <v>17</v>
      </c>
      <c r="K13" s="31">
        <f t="shared" ref="K13:K49" si="2">N13-I13</f>
        <v>0.94</v>
      </c>
      <c r="L13" s="30">
        <f t="shared" si="1"/>
        <v>-0.73</v>
      </c>
      <c r="M13" s="210"/>
      <c r="N13" s="198">
        <v>1.67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 t="s">
        <v>17</v>
      </c>
      <c r="K14" s="31">
        <f t="shared" si="2"/>
        <v>-0.8</v>
      </c>
      <c r="L14" s="30">
        <f t="shared" si="1"/>
        <v>7.81</v>
      </c>
      <c r="M14" s="210"/>
      <c r="N14" s="205"/>
      <c r="O14" s="206">
        <v>8.61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3.1100000000000003</v>
      </c>
      <c r="L15" s="30">
        <f t="shared" si="1"/>
        <v>-0.38</v>
      </c>
      <c r="M15" s="210"/>
      <c r="N15" s="198">
        <v>3.49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 t="s">
        <v>17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ref="K17" si="3">N17-I17</f>
        <v>-0.84999999999999987</v>
      </c>
      <c r="L17" s="30">
        <f t="shared" ref="L17" si="4">O17-I17</f>
        <v>-1.18</v>
      </c>
      <c r="M17" s="210"/>
      <c r="N17" s="198">
        <v>0.33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63</v>
      </c>
      <c r="K18" s="31">
        <f t="shared" si="2"/>
        <v>3.51</v>
      </c>
      <c r="L18" s="30">
        <f t="shared" si="1"/>
        <v>-0.8</v>
      </c>
      <c r="M18" s="210"/>
      <c r="N18" s="198">
        <v>4.3099999999999996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 t="s">
        <v>17</v>
      </c>
      <c r="K19" s="31">
        <f t="shared" si="2"/>
        <v>1.23</v>
      </c>
      <c r="L19" s="30">
        <f t="shared" si="1"/>
        <v>-1</v>
      </c>
      <c r="M19" s="210"/>
      <c r="N19" s="198">
        <v>2.23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 t="s">
        <v>17</v>
      </c>
      <c r="K20" s="31">
        <f t="shared" si="2"/>
        <v>0.34999999999999987</v>
      </c>
      <c r="L20" s="30">
        <f t="shared" si="1"/>
        <v>-0.78</v>
      </c>
      <c r="M20" s="210"/>
      <c r="N20" s="198">
        <v>1.1299999999999999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2.8600000000000003</v>
      </c>
      <c r="L21" s="30">
        <f t="shared" si="1"/>
        <v>-0.8</v>
      </c>
      <c r="M21" s="210"/>
      <c r="N21" s="198">
        <v>3.66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 t="s">
        <v>17</v>
      </c>
      <c r="K22" s="31">
        <f t="shared" si="2"/>
        <v>0.6399999999999999</v>
      </c>
      <c r="L22" s="30">
        <f t="shared" si="1"/>
        <v>-0.8</v>
      </c>
      <c r="M22" s="210"/>
      <c r="N22" s="198">
        <v>1.44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2.7800000000000002</v>
      </c>
      <c r="L23" s="30">
        <f t="shared" si="1"/>
        <v>-0.9</v>
      </c>
      <c r="M23" s="210"/>
      <c r="N23" s="198">
        <v>3.68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0.87999999999999989</v>
      </c>
      <c r="L24" s="30">
        <f t="shared" si="1"/>
        <v>-1.1499999999999999</v>
      </c>
      <c r="M24" s="210"/>
      <c r="N24" s="198">
        <v>2.0299999999999998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1.52</v>
      </c>
      <c r="L26" s="30">
        <f t="shared" si="1"/>
        <v>-0.43</v>
      </c>
      <c r="N26" s="198">
        <v>1.95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1.85</v>
      </c>
      <c r="L27" s="30">
        <f t="shared" si="1"/>
        <v>-1.1299999999999999</v>
      </c>
      <c r="M27" s="87"/>
      <c r="N27" s="198">
        <v>2.98</v>
      </c>
      <c r="O27" s="198"/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1.1599999999999999</v>
      </c>
      <c r="L28" s="30">
        <f t="shared" si="1"/>
        <v>-0.28000000000000003</v>
      </c>
      <c r="N28" s="198">
        <v>1.44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3.24</v>
      </c>
      <c r="L29" s="30">
        <f>O29-I29</f>
        <v>-0.55000000000000004</v>
      </c>
      <c r="M29" s="87"/>
      <c r="N29" s="198">
        <v>3.79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8.15</v>
      </c>
      <c r="N30" s="198"/>
      <c r="O30" s="198">
        <v>8.75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2.96</v>
      </c>
      <c r="L31" s="30">
        <f t="shared" si="1"/>
        <v>-0.85</v>
      </c>
      <c r="M31" s="87"/>
      <c r="N31" s="198">
        <v>3.81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>N32-I32</f>
        <v>5.45</v>
      </c>
      <c r="L32" s="30">
        <f>O32-I32</f>
        <v>-0.45</v>
      </c>
      <c r="N32" s="198">
        <v>5.9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>N33-I33</f>
        <v>4.92</v>
      </c>
      <c r="L33" s="30">
        <f>O33-I33</f>
        <v>-0.45</v>
      </c>
      <c r="M33" s="87"/>
      <c r="N33" s="198">
        <v>5.37</v>
      </c>
      <c r="O33" s="198"/>
    </row>
    <row r="34" spans="1:15" ht="29.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87"/>
      <c r="N34" s="205" t="s">
        <v>267</v>
      </c>
      <c r="O34" s="198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 t="s">
        <v>17</v>
      </c>
      <c r="K35" s="31">
        <f>N35-I35</f>
        <v>2.4499999999999997</v>
      </c>
      <c r="L35" s="30">
        <f>O35-I35</f>
        <v>-0.68</v>
      </c>
      <c r="N35" s="198">
        <v>3.13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>N36-I36</f>
        <v>3.58</v>
      </c>
      <c r="L36" s="30">
        <f>O36-I36</f>
        <v>-0.38</v>
      </c>
      <c r="M36" s="210"/>
      <c r="N36" s="198">
        <v>3.96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>N37-I37</f>
        <v>-0.52</v>
      </c>
      <c r="L37" s="30">
        <f>O37-I37</f>
        <v>3.8400000000000003</v>
      </c>
      <c r="M37" s="210"/>
      <c r="N37" s="198"/>
      <c r="O37" s="198">
        <v>4.3600000000000003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1.02</v>
      </c>
      <c r="L38" s="30">
        <f t="shared" si="1"/>
        <v>-0.75</v>
      </c>
      <c r="M38" s="210"/>
      <c r="N38" s="198">
        <v>1.77</v>
      </c>
      <c r="O38" s="198"/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3.8</v>
      </c>
      <c r="L39" s="30">
        <f t="shared" si="1"/>
        <v>-0.95</v>
      </c>
      <c r="M39" s="210"/>
      <c r="N39" s="198">
        <v>4.75</v>
      </c>
      <c r="O39" s="198"/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3.8000000000000003</v>
      </c>
      <c r="L40" s="30">
        <f t="shared" si="1"/>
        <v>-0.6</v>
      </c>
      <c r="M40" s="210"/>
      <c r="N40" s="205">
        <v>4.4000000000000004</v>
      </c>
      <c r="O40" s="206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1.08</v>
      </c>
      <c r="L41" s="30">
        <f t="shared" si="1"/>
        <v>-0.25</v>
      </c>
      <c r="M41" s="210"/>
      <c r="N41" s="198">
        <v>1.33</v>
      </c>
      <c r="O41" s="199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 t="e">
        <f>N43-I43</f>
        <v>#VALUE!</v>
      </c>
      <c r="L43" s="30">
        <f>O43-I43</f>
        <v>-0.93</v>
      </c>
      <c r="M43" s="210"/>
      <c r="N43" s="198" t="s">
        <v>287</v>
      </c>
      <c r="O43" s="198"/>
    </row>
    <row r="44" spans="1:15" ht="29.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210"/>
      <c r="N44" s="205" t="s">
        <v>267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1.17</v>
      </c>
      <c r="M45" s="210"/>
      <c r="N45" s="198"/>
      <c r="O45" s="198">
        <v>1.84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2.7</v>
      </c>
      <c r="L46" s="30">
        <f t="shared" si="1"/>
        <v>-1</v>
      </c>
      <c r="M46" s="210"/>
      <c r="N46" s="198">
        <v>3.7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2.76</v>
      </c>
      <c r="M47" s="210"/>
      <c r="N47" s="198"/>
      <c r="O47" s="198">
        <v>3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0.42000000000000004</v>
      </c>
      <c r="L48" s="30">
        <f t="shared" si="1"/>
        <v>-0.5</v>
      </c>
      <c r="M48" s="210"/>
      <c r="N48" s="198">
        <v>0.92</v>
      </c>
      <c r="O48" s="198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 t="shared" si="2"/>
        <v>2.62</v>
      </c>
      <c r="L49" s="30">
        <f t="shared" si="1"/>
        <v>-0.85</v>
      </c>
      <c r="M49" s="210"/>
      <c r="N49" s="198">
        <v>3.47</v>
      </c>
      <c r="O49" s="198"/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2.34</v>
      </c>
      <c r="L50" s="30">
        <f>O50-I50</f>
        <v>-0.60000000000000009</v>
      </c>
      <c r="M50" s="210"/>
      <c r="N50" s="198">
        <v>2.94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4.08</v>
      </c>
      <c r="L51" s="30">
        <f>O51-I51</f>
        <v>-0.95</v>
      </c>
      <c r="M51" s="210"/>
      <c r="N51" s="198">
        <v>5.03</v>
      </c>
      <c r="O51" s="198"/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7.5</v>
      </c>
      <c r="M52" s="210"/>
      <c r="N52" s="198"/>
      <c r="O52" s="199">
        <v>8.25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3.0300000000000002</v>
      </c>
      <c r="L53" s="30">
        <f>O53-I53</f>
        <v>-0.7</v>
      </c>
      <c r="M53" s="210"/>
      <c r="N53" s="198">
        <v>3.73</v>
      </c>
      <c r="O53" s="199"/>
    </row>
  </sheetData>
  <mergeCells count="11"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42:O42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12886-68A3-4BAB-82E8-74E12BC1A472}">
  <dimension ref="A1:O53"/>
  <sheetViews>
    <sheetView topLeftCell="A21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288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29.5" customHeight="1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 t="e">
        <f t="shared" si="0"/>
        <v>#VALUE!</v>
      </c>
      <c r="L6" s="30">
        <f t="shared" ref="L6:L49" si="1">O6-I6</f>
        <v>-0.33</v>
      </c>
      <c r="M6" s="210"/>
      <c r="N6" s="282" t="s">
        <v>267</v>
      </c>
      <c r="O6" s="283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 t="s">
        <v>17</v>
      </c>
      <c r="K7" s="292" t="s">
        <v>87</v>
      </c>
      <c r="L7" s="293"/>
      <c r="M7" s="210"/>
      <c r="N7" s="274" t="s">
        <v>228</v>
      </c>
      <c r="O7" s="275"/>
    </row>
    <row r="8" spans="1:15" ht="29.5" customHeight="1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210"/>
      <c r="N8" s="282" t="s">
        <v>267</v>
      </c>
      <c r="O8" s="283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 t="s">
        <v>17</v>
      </c>
      <c r="K9" s="31">
        <f t="shared" si="0"/>
        <v>4.93</v>
      </c>
      <c r="L9" s="30">
        <f t="shared" si="1"/>
        <v>-0.84</v>
      </c>
      <c r="M9" s="210"/>
      <c r="N9" s="198">
        <v>5.77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1.58</v>
      </c>
      <c r="L10" s="30">
        <f t="shared" si="1"/>
        <v>-0.5</v>
      </c>
      <c r="M10" s="210"/>
      <c r="N10" s="198">
        <v>2.08</v>
      </c>
      <c r="O10" s="199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2.4500000000000002</v>
      </c>
      <c r="M11" s="210"/>
      <c r="N11" s="198"/>
      <c r="O11" s="199">
        <v>2.95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 t="s">
        <v>17</v>
      </c>
      <c r="K13" s="31">
        <f t="shared" ref="K13:K49" si="2">N13-I13</f>
        <v>2.2000000000000002</v>
      </c>
      <c r="L13" s="30">
        <f t="shared" si="1"/>
        <v>-0.73</v>
      </c>
      <c r="M13" s="210"/>
      <c r="N13" s="198">
        <v>2.93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 t="s">
        <v>17</v>
      </c>
      <c r="K14" s="31">
        <f t="shared" si="2"/>
        <v>-0.8</v>
      </c>
      <c r="L14" s="30">
        <f t="shared" si="1"/>
        <v>7.410000000000001</v>
      </c>
      <c r="M14" s="210"/>
      <c r="N14" s="205"/>
      <c r="O14" s="206">
        <v>8.2100000000000009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3.0100000000000002</v>
      </c>
      <c r="L15" s="30">
        <f t="shared" si="1"/>
        <v>-0.38</v>
      </c>
      <c r="M15" s="210"/>
      <c r="N15" s="198">
        <v>3.39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 t="s">
        <v>17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0.55000000000000004</v>
      </c>
      <c r="L17" s="30">
        <f t="shared" si="1"/>
        <v>-1.18</v>
      </c>
      <c r="M17" s="210"/>
      <c r="N17" s="198">
        <v>1.73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63</v>
      </c>
      <c r="K18" s="31">
        <f t="shared" si="2"/>
        <v>2.33</v>
      </c>
      <c r="L18" s="30">
        <f t="shared" si="1"/>
        <v>-0.8</v>
      </c>
      <c r="M18" s="210"/>
      <c r="N18" s="198">
        <v>3.13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 t="s">
        <v>17</v>
      </c>
      <c r="K19" s="31">
        <f t="shared" si="2"/>
        <v>4.0000000000000036E-2</v>
      </c>
      <c r="L19" s="30">
        <f t="shared" si="1"/>
        <v>-1</v>
      </c>
      <c r="M19" s="210"/>
      <c r="N19" s="198">
        <v>1.04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 t="s">
        <v>17</v>
      </c>
      <c r="K20" s="31">
        <f t="shared" si="2"/>
        <v>0.17999999999999994</v>
      </c>
      <c r="L20" s="30">
        <f t="shared" si="1"/>
        <v>-0.78</v>
      </c>
      <c r="M20" s="210"/>
      <c r="N20" s="198">
        <v>0.96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1.6700000000000002</v>
      </c>
      <c r="L21" s="30">
        <f t="shared" si="1"/>
        <v>-0.8</v>
      </c>
      <c r="M21" s="210"/>
      <c r="N21" s="198">
        <v>2.4700000000000002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 t="s">
        <v>17</v>
      </c>
      <c r="K22" s="31">
        <f t="shared" si="2"/>
        <v>0.71</v>
      </c>
      <c r="L22" s="30">
        <f t="shared" si="1"/>
        <v>-0.8</v>
      </c>
      <c r="M22" s="210"/>
      <c r="N22" s="198">
        <v>1.51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2.39</v>
      </c>
      <c r="L23" s="30">
        <f t="shared" si="1"/>
        <v>-0.9</v>
      </c>
      <c r="M23" s="210"/>
      <c r="N23" s="198">
        <v>3.29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0.43000000000000016</v>
      </c>
      <c r="L24" s="30">
        <f t="shared" si="1"/>
        <v>-1.1499999999999999</v>
      </c>
      <c r="M24" s="210"/>
      <c r="N24" s="198">
        <v>1.58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0.59000000000000008</v>
      </c>
      <c r="L26" s="30">
        <f t="shared" si="1"/>
        <v>-0.43</v>
      </c>
      <c r="N26" s="198">
        <v>1.02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1.6100000000000003</v>
      </c>
      <c r="M27" s="87"/>
      <c r="N27" s="198"/>
      <c r="O27" s="198">
        <v>2.74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0.65999999999999992</v>
      </c>
      <c r="L28" s="30">
        <f t="shared" si="1"/>
        <v>-0.28000000000000003</v>
      </c>
      <c r="N28" s="198">
        <v>0.94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2.2800000000000002</v>
      </c>
      <c r="L29" s="30">
        <f>O29-I29</f>
        <v>-0.55000000000000004</v>
      </c>
      <c r="M29" s="87"/>
      <c r="N29" s="198">
        <v>2.83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6.9700000000000006</v>
      </c>
      <c r="N30" s="198"/>
      <c r="O30" s="198">
        <v>7.57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5.17</v>
      </c>
      <c r="M31" s="87"/>
      <c r="N31" s="198"/>
      <c r="O31" s="198">
        <v>6.02</v>
      </c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>N32-I32</f>
        <v>2.2999999999999998</v>
      </c>
      <c r="L32" s="30">
        <f>O32-I32</f>
        <v>-0.45</v>
      </c>
      <c r="N32" s="198">
        <v>2.75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>N33-I33</f>
        <v>2.38</v>
      </c>
      <c r="L33" s="30">
        <f>O33-I33</f>
        <v>-0.45</v>
      </c>
      <c r="M33" s="87"/>
      <c r="N33" s="198">
        <v>2.83</v>
      </c>
      <c r="O33" s="198"/>
    </row>
    <row r="34" spans="1:15" ht="29.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87"/>
      <c r="N34" s="205" t="s">
        <v>267</v>
      </c>
      <c r="O34" s="198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 t="s">
        <v>17</v>
      </c>
      <c r="K35" s="31">
        <f>N35-I35</f>
        <v>1.8599999999999999</v>
      </c>
      <c r="L35" s="30">
        <f>O35-I35</f>
        <v>-0.68</v>
      </c>
      <c r="N35" s="198">
        <v>2.54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>N36-I36</f>
        <v>3.7199999999999998</v>
      </c>
      <c r="L36" s="30">
        <f>O36-I36</f>
        <v>-0.38</v>
      </c>
      <c r="M36" s="210"/>
      <c r="N36" s="198">
        <v>4.0999999999999996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>N37-I37</f>
        <v>-0.52</v>
      </c>
      <c r="L37" s="30">
        <f>O37-I37</f>
        <v>3.7100000000000004</v>
      </c>
      <c r="M37" s="210"/>
      <c r="N37" s="198"/>
      <c r="O37" s="198">
        <v>4.2300000000000004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1.1399999999999999</v>
      </c>
      <c r="M38" s="210"/>
      <c r="N38" s="198"/>
      <c r="O38" s="198">
        <v>1.89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3.3499999999999996</v>
      </c>
      <c r="M39" s="210"/>
      <c r="N39" s="198"/>
      <c r="O39" s="198">
        <v>4.3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2.0499999999999998</v>
      </c>
      <c r="L40" s="30">
        <f t="shared" si="1"/>
        <v>-0.6</v>
      </c>
      <c r="M40" s="210"/>
      <c r="N40" s="205">
        <v>2.65</v>
      </c>
      <c r="O40" s="206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0.75</v>
      </c>
      <c r="L41" s="30">
        <f t="shared" si="1"/>
        <v>-0.25</v>
      </c>
      <c r="M41" s="210"/>
      <c r="N41" s="198">
        <v>1</v>
      </c>
      <c r="O41" s="199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 t="e">
        <f>N43-I43</f>
        <v>#VALUE!</v>
      </c>
      <c r="L43" s="30">
        <f>O43-I43</f>
        <v>-0.93</v>
      </c>
      <c r="M43" s="210"/>
      <c r="N43" s="198" t="s">
        <v>287</v>
      </c>
      <c r="O43" s="198"/>
    </row>
    <row r="44" spans="1:15" ht="29.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210"/>
      <c r="N44" s="205" t="s">
        <v>267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0.38</v>
      </c>
      <c r="L45" s="30">
        <f t="shared" si="1"/>
        <v>-0.67</v>
      </c>
      <c r="M45" s="210"/>
      <c r="N45" s="198">
        <v>1.05</v>
      </c>
      <c r="O45" s="198"/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2.1800000000000002</v>
      </c>
      <c r="L46" s="30">
        <f t="shared" si="1"/>
        <v>-1</v>
      </c>
      <c r="M46" s="210"/>
      <c r="N46" s="198">
        <v>3.18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2.0300000000000002</v>
      </c>
      <c r="M47" s="210"/>
      <c r="N47" s="198"/>
      <c r="O47" s="198">
        <v>2.27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0.28000000000000003</v>
      </c>
      <c r="L48" s="30">
        <f t="shared" si="1"/>
        <v>-0.5</v>
      </c>
      <c r="M48" s="210"/>
      <c r="N48" s="198">
        <v>0.78</v>
      </c>
      <c r="O48" s="198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5.37</v>
      </c>
      <c r="M49" s="210"/>
      <c r="N49" s="198"/>
      <c r="O49" s="198">
        <v>6.22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2.1</v>
      </c>
      <c r="L50" s="30">
        <f>O50-I50</f>
        <v>-0.60000000000000009</v>
      </c>
      <c r="M50" s="210"/>
      <c r="N50" s="198">
        <v>2.7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5.04</v>
      </c>
      <c r="M51" s="210"/>
      <c r="N51" s="198"/>
      <c r="O51" s="198">
        <v>5.99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7.48</v>
      </c>
      <c r="M52" s="210"/>
      <c r="N52" s="198"/>
      <c r="O52" s="199">
        <v>8.23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3.09</v>
      </c>
      <c r="L53" s="30">
        <f>O53-I53</f>
        <v>-0.7</v>
      </c>
      <c r="M53" s="210"/>
      <c r="N53" s="198">
        <v>3.79</v>
      </c>
      <c r="O53" s="199"/>
    </row>
  </sheetData>
  <mergeCells count="13">
    <mergeCell ref="K16:L16"/>
    <mergeCell ref="N16:O16"/>
    <mergeCell ref="K25:L25"/>
    <mergeCell ref="N25:O25"/>
    <mergeCell ref="N42:O42"/>
    <mergeCell ref="N3:O3"/>
    <mergeCell ref="N5:O5"/>
    <mergeCell ref="K7:L7"/>
    <mergeCell ref="N7:O7"/>
    <mergeCell ref="K12:L12"/>
    <mergeCell ref="N12:O12"/>
    <mergeCell ref="N6:O6"/>
    <mergeCell ref="N8:O8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9FF7D-C068-4E29-AB5D-9E5874C4039C}">
  <dimension ref="A1:O53"/>
  <sheetViews>
    <sheetView topLeftCell="A31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289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 t="e">
        <f t="shared" si="0"/>
        <v>#VALUE!</v>
      </c>
      <c r="L6" s="30">
        <f t="shared" ref="L6:L49" si="1">O6-I6</f>
        <v>-0.33</v>
      </c>
      <c r="M6" s="210"/>
      <c r="N6" s="282" t="s">
        <v>267</v>
      </c>
      <c r="O6" s="283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 t="s">
        <v>17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210"/>
      <c r="N8" s="282" t="s">
        <v>267</v>
      </c>
      <c r="O8" s="283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 t="s">
        <v>17</v>
      </c>
      <c r="K9" s="31">
        <f t="shared" si="0"/>
        <v>5.24</v>
      </c>
      <c r="L9" s="30">
        <f t="shared" si="1"/>
        <v>-0.84</v>
      </c>
      <c r="M9" s="210"/>
      <c r="N9" s="198">
        <v>6.08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1.7200000000000002</v>
      </c>
      <c r="L10" s="30">
        <f t="shared" si="1"/>
        <v>-0.5</v>
      </c>
      <c r="M10" s="210"/>
      <c r="N10" s="198">
        <v>2.2200000000000002</v>
      </c>
      <c r="O10" s="199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3.9699999999999998</v>
      </c>
      <c r="M11" s="210"/>
      <c r="N11" s="198"/>
      <c r="O11" s="199">
        <v>4.47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 t="s">
        <v>17</v>
      </c>
      <c r="K13" s="31">
        <f t="shared" ref="K13:K49" si="2">N13-I13</f>
        <v>2.27</v>
      </c>
      <c r="L13" s="30">
        <f t="shared" si="1"/>
        <v>-0.73</v>
      </c>
      <c r="M13" s="210"/>
      <c r="N13" s="198">
        <v>3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 t="s">
        <v>17</v>
      </c>
      <c r="K14" s="31">
        <f t="shared" si="2"/>
        <v>4.4300000000000006</v>
      </c>
      <c r="L14" s="30">
        <f t="shared" si="1"/>
        <v>-0.8</v>
      </c>
      <c r="M14" s="210"/>
      <c r="N14" s="205">
        <v>5.23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3.6900000000000004</v>
      </c>
      <c r="L15" s="30">
        <f t="shared" si="1"/>
        <v>-0.38</v>
      </c>
      <c r="M15" s="210"/>
      <c r="N15" s="198">
        <v>4.07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 t="s">
        <v>17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0.69000000000000017</v>
      </c>
      <c r="L17" s="30">
        <f t="shared" si="1"/>
        <v>-1.18</v>
      </c>
      <c r="M17" s="210"/>
      <c r="N17" s="198">
        <v>1.87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63</v>
      </c>
      <c r="K18" s="31">
        <f t="shared" si="2"/>
        <v>3.1799999999999997</v>
      </c>
      <c r="L18" s="30">
        <f t="shared" si="1"/>
        <v>-0.8</v>
      </c>
      <c r="M18" s="210"/>
      <c r="N18" s="198">
        <v>3.98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 t="s">
        <v>17</v>
      </c>
      <c r="K19" s="31">
        <f t="shared" si="2"/>
        <v>1</v>
      </c>
      <c r="L19" s="30">
        <f t="shared" si="1"/>
        <v>-1</v>
      </c>
      <c r="M19" s="210"/>
      <c r="N19" s="198">
        <v>2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 t="s">
        <v>17</v>
      </c>
      <c r="K20" s="31">
        <f t="shared" si="2"/>
        <v>0.52</v>
      </c>
      <c r="L20" s="30">
        <f t="shared" si="1"/>
        <v>-0.78</v>
      </c>
      <c r="M20" s="210"/>
      <c r="N20" s="198">
        <v>1.3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3.12</v>
      </c>
      <c r="L21" s="30">
        <f t="shared" si="1"/>
        <v>-0.8</v>
      </c>
      <c r="M21" s="210"/>
      <c r="N21" s="198">
        <v>3.92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 t="s">
        <v>17</v>
      </c>
      <c r="K22" s="31">
        <f t="shared" si="2"/>
        <v>0.90999999999999992</v>
      </c>
      <c r="L22" s="30">
        <f t="shared" si="1"/>
        <v>-0.8</v>
      </c>
      <c r="M22" s="210"/>
      <c r="N22" s="198">
        <v>1.71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2.87</v>
      </c>
      <c r="L23" s="30">
        <f t="shared" si="1"/>
        <v>-0.9</v>
      </c>
      <c r="M23" s="210"/>
      <c r="N23" s="198">
        <v>3.77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0.57000000000000006</v>
      </c>
      <c r="L24" s="30">
        <f t="shared" si="1"/>
        <v>-1.1499999999999999</v>
      </c>
      <c r="M24" s="210"/>
      <c r="N24" s="198">
        <v>1.72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9.59</v>
      </c>
      <c r="N26" s="198"/>
      <c r="O26" s="199">
        <v>10.02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1.77</v>
      </c>
      <c r="L27" s="30">
        <f t="shared" si="1"/>
        <v>-1.1299999999999999</v>
      </c>
      <c r="M27" s="87"/>
      <c r="N27" s="198">
        <v>2.9</v>
      </c>
      <c r="O27" s="198"/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0.78</v>
      </c>
      <c r="L28" s="30">
        <f t="shared" si="1"/>
        <v>-0.28000000000000003</v>
      </c>
      <c r="N28" s="198">
        <v>1.06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2.9000000000000004</v>
      </c>
      <c r="L29" s="30">
        <f>O29-I29</f>
        <v>-0.55000000000000004</v>
      </c>
      <c r="M29" s="87"/>
      <c r="N29" s="198">
        <v>3.45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7.4</v>
      </c>
      <c r="N30" s="198"/>
      <c r="O30" s="198">
        <v>8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6.07</v>
      </c>
      <c r="L31" s="30">
        <f t="shared" si="1"/>
        <v>-0.85</v>
      </c>
      <c r="M31" s="87"/>
      <c r="N31" s="198">
        <v>6.92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>N32-I32</f>
        <v>2.7399999999999998</v>
      </c>
      <c r="L32" s="30">
        <f>O32-I32</f>
        <v>-0.45</v>
      </c>
      <c r="N32" s="198">
        <v>3.19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>N33-I33</f>
        <v>2.6399999999999997</v>
      </c>
      <c r="L33" s="30">
        <f>O33-I33</f>
        <v>-0.45</v>
      </c>
      <c r="M33" s="87"/>
      <c r="N33" s="198">
        <v>3.09</v>
      </c>
      <c r="O33" s="198"/>
    </row>
    <row r="34" spans="1:15" ht="29.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87"/>
      <c r="N34" s="205" t="s">
        <v>267</v>
      </c>
      <c r="O34" s="198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 t="s">
        <v>17</v>
      </c>
      <c r="K35" s="31">
        <f>N35-I35</f>
        <v>2.6599999999999997</v>
      </c>
      <c r="L35" s="30">
        <f>O35-I35</f>
        <v>-0.68</v>
      </c>
      <c r="N35" s="198">
        <v>3.34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>N36-I36</f>
        <v>3.96</v>
      </c>
      <c r="L36" s="30">
        <f>O36-I36</f>
        <v>-0.38</v>
      </c>
      <c r="M36" s="210"/>
      <c r="N36" s="198">
        <v>4.34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>N37-I37</f>
        <v>-0.52</v>
      </c>
      <c r="L37" s="30">
        <f>O37-I37</f>
        <v>4.3800000000000008</v>
      </c>
      <c r="M37" s="210"/>
      <c r="N37" s="198"/>
      <c r="O37" s="198">
        <v>4.9000000000000004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1.62</v>
      </c>
      <c r="M38" s="210"/>
      <c r="N38" s="198"/>
      <c r="O38" s="198">
        <v>2.37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3.45</v>
      </c>
      <c r="M39" s="210"/>
      <c r="N39" s="198"/>
      <c r="O39" s="198">
        <v>4.4000000000000004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2.64</v>
      </c>
      <c r="L40" s="30">
        <f t="shared" si="1"/>
        <v>-0.6</v>
      </c>
      <c r="M40" s="210"/>
      <c r="N40" s="205">
        <v>3.24</v>
      </c>
      <c r="O40" s="206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0.81</v>
      </c>
      <c r="M41" s="210"/>
      <c r="N41" s="198"/>
      <c r="O41" s="199">
        <v>1.06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 t="e">
        <f>N43-I43</f>
        <v>#VALUE!</v>
      </c>
      <c r="L43" s="30">
        <f>O43-I43</f>
        <v>-0.93</v>
      </c>
      <c r="M43" s="210"/>
      <c r="N43" s="198" t="s">
        <v>287</v>
      </c>
      <c r="O43" s="198"/>
    </row>
    <row r="44" spans="1:15" ht="29.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210"/>
      <c r="N44" s="205" t="s">
        <v>267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0.66</v>
      </c>
      <c r="M45" s="210"/>
      <c r="N45" s="198"/>
      <c r="O45" s="198">
        <v>1.33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2.2200000000000002</v>
      </c>
      <c r="L46" s="30">
        <f t="shared" si="1"/>
        <v>-1</v>
      </c>
      <c r="M46" s="210"/>
      <c r="N46" s="198">
        <v>3.22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1.99</v>
      </c>
      <c r="M47" s="210"/>
      <c r="N47" s="198"/>
      <c r="O47" s="198">
        <v>2.23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0.36</v>
      </c>
      <c r="L48" s="30">
        <f t="shared" si="1"/>
        <v>-0.5</v>
      </c>
      <c r="M48" s="210"/>
      <c r="N48" s="198">
        <v>0.86</v>
      </c>
      <c r="O48" s="198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4.3800000000000008</v>
      </c>
      <c r="M49" s="210"/>
      <c r="N49" s="198"/>
      <c r="O49" s="198">
        <v>5.23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2.62</v>
      </c>
      <c r="L50" s="30">
        <f>O50-I50</f>
        <v>-0.60000000000000009</v>
      </c>
      <c r="M50" s="210"/>
      <c r="N50" s="198">
        <v>3.22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4.12</v>
      </c>
      <c r="L51" s="30">
        <f>O51-I51</f>
        <v>-0.95</v>
      </c>
      <c r="M51" s="210"/>
      <c r="N51" s="198">
        <v>5.07</v>
      </c>
      <c r="O51" s="198"/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8.42</v>
      </c>
      <c r="M52" s="210"/>
      <c r="N52" s="198"/>
      <c r="O52" s="199">
        <v>9.17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2.7300000000000004</v>
      </c>
      <c r="L53" s="30">
        <f>O53-I53</f>
        <v>-0.7</v>
      </c>
      <c r="M53" s="210"/>
      <c r="N53" s="198">
        <v>3.43</v>
      </c>
      <c r="O53" s="199"/>
    </row>
  </sheetData>
  <mergeCells count="13">
    <mergeCell ref="N8:O8"/>
    <mergeCell ref="N3:O3"/>
    <mergeCell ref="N5:O5"/>
    <mergeCell ref="N6:O6"/>
    <mergeCell ref="K7:L7"/>
    <mergeCell ref="N7:O7"/>
    <mergeCell ref="N42:O42"/>
    <mergeCell ref="K12:L12"/>
    <mergeCell ref="N12:O12"/>
    <mergeCell ref="K16:L16"/>
    <mergeCell ref="N16:O16"/>
    <mergeCell ref="K25:L25"/>
    <mergeCell ref="N25:O25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EFDE9-90EE-4B62-98AD-FBBF11849A15}">
  <dimension ref="A1:O53"/>
  <sheetViews>
    <sheetView topLeftCell="A21" workbookViewId="0">
      <selection sqref="A1:O53"/>
    </sheetView>
  </sheetViews>
  <sheetFormatPr baseColWidth="10" defaultRowHeight="12.5" x14ac:dyDescent="0.25"/>
  <cols>
    <col min="2" max="2" width="22.5429687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290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 t="e">
        <f t="shared" si="0"/>
        <v>#VALUE!</v>
      </c>
      <c r="L6" s="30">
        <f t="shared" ref="L6:L49" si="1">O6-I6</f>
        <v>-0.33</v>
      </c>
      <c r="M6" s="210"/>
      <c r="N6" s="282" t="s">
        <v>267</v>
      </c>
      <c r="O6" s="283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 t="s">
        <v>17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210"/>
      <c r="N8" s="282" t="s">
        <v>267</v>
      </c>
      <c r="O8" s="283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 t="s">
        <v>17</v>
      </c>
      <c r="K9" s="31">
        <f t="shared" si="0"/>
        <v>4.9000000000000004</v>
      </c>
      <c r="L9" s="30">
        <f t="shared" si="1"/>
        <v>-0.84</v>
      </c>
      <c r="M9" s="210"/>
      <c r="N9" s="198">
        <v>5.74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2.11</v>
      </c>
      <c r="L10" s="30">
        <f t="shared" si="1"/>
        <v>-0.5</v>
      </c>
      <c r="M10" s="210"/>
      <c r="N10" s="198">
        <v>2.61</v>
      </c>
      <c r="O10" s="199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4.21</v>
      </c>
      <c r="M11" s="210"/>
      <c r="N11" s="198"/>
      <c r="O11" s="199">
        <v>4.71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 t="s">
        <v>17</v>
      </c>
      <c r="K13" s="31">
        <f t="shared" ref="K13:K49" si="2">N13-I13</f>
        <v>2.34</v>
      </c>
      <c r="L13" s="30">
        <f t="shared" si="1"/>
        <v>-0.73</v>
      </c>
      <c r="M13" s="210"/>
      <c r="N13" s="198">
        <v>3.07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 t="s">
        <v>17</v>
      </c>
      <c r="K14" s="31">
        <f t="shared" si="2"/>
        <v>4.33</v>
      </c>
      <c r="L14" s="30">
        <f t="shared" si="1"/>
        <v>-0.8</v>
      </c>
      <c r="M14" s="210"/>
      <c r="N14" s="205">
        <v>5.13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1.0899999999999999</v>
      </c>
      <c r="L15" s="30">
        <f t="shared" si="1"/>
        <v>-0.38</v>
      </c>
      <c r="M15" s="210"/>
      <c r="N15" s="198">
        <v>1.47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 t="s">
        <v>17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0.8</v>
      </c>
      <c r="L17" s="30">
        <f t="shared" si="1"/>
        <v>-1.18</v>
      </c>
      <c r="M17" s="210"/>
      <c r="N17" s="198">
        <v>1.98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63</v>
      </c>
      <c r="K18" s="31">
        <f t="shared" si="2"/>
        <v>2.9000000000000004</v>
      </c>
      <c r="L18" s="30">
        <f t="shared" si="1"/>
        <v>-0.8</v>
      </c>
      <c r="M18" s="210"/>
      <c r="N18" s="198">
        <v>3.7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 t="s">
        <v>17</v>
      </c>
      <c r="K19" s="31">
        <f t="shared" si="2"/>
        <v>2.2999999999999998</v>
      </c>
      <c r="L19" s="30">
        <f t="shared" si="1"/>
        <v>-1</v>
      </c>
      <c r="M19" s="210"/>
      <c r="N19" s="198">
        <v>3.3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 t="s">
        <v>17</v>
      </c>
      <c r="K20" s="31">
        <f t="shared" si="2"/>
        <v>0.69</v>
      </c>
      <c r="L20" s="30">
        <f t="shared" si="1"/>
        <v>-0.78</v>
      </c>
      <c r="M20" s="210"/>
      <c r="N20" s="198">
        <v>1.47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1.6500000000000001</v>
      </c>
      <c r="L21" s="30">
        <f t="shared" si="1"/>
        <v>-0.8</v>
      </c>
      <c r="M21" s="210"/>
      <c r="N21" s="198">
        <v>2.4500000000000002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 t="s">
        <v>17</v>
      </c>
      <c r="K22" s="31">
        <f t="shared" si="2"/>
        <v>0.94</v>
      </c>
      <c r="L22" s="30">
        <f t="shared" si="1"/>
        <v>-0.8</v>
      </c>
      <c r="M22" s="210"/>
      <c r="N22" s="198">
        <v>1.74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2.73</v>
      </c>
      <c r="L23" s="30">
        <f t="shared" si="1"/>
        <v>-0.9</v>
      </c>
      <c r="M23" s="210"/>
      <c r="N23" s="198">
        <v>3.63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0.63000000000000012</v>
      </c>
      <c r="L24" s="30">
        <f t="shared" si="1"/>
        <v>-1.1499999999999999</v>
      </c>
      <c r="M24" s="210"/>
      <c r="N24" s="198">
        <v>1.78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3.1799999999999997</v>
      </c>
      <c r="L26" s="30">
        <f t="shared" si="1"/>
        <v>-0.43</v>
      </c>
      <c r="N26" s="198">
        <v>3.61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1.62</v>
      </c>
      <c r="L27" s="30">
        <f t="shared" si="1"/>
        <v>-1.1299999999999999</v>
      </c>
      <c r="M27" s="87"/>
      <c r="N27" s="198">
        <v>2.75</v>
      </c>
      <c r="O27" s="198"/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1.01</v>
      </c>
      <c r="L28" s="30">
        <f t="shared" si="1"/>
        <v>-0.28000000000000003</v>
      </c>
      <c r="N28" s="198">
        <v>1.29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4.4400000000000004</v>
      </c>
      <c r="M29" s="87"/>
      <c r="N29" s="198"/>
      <c r="O29" s="198">
        <v>4.99</v>
      </c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8.0400000000000009</v>
      </c>
      <c r="N30" s="198"/>
      <c r="O30" s="198">
        <v>8.64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2.42</v>
      </c>
      <c r="L31" s="30">
        <f t="shared" si="1"/>
        <v>-0.85</v>
      </c>
      <c r="M31" s="87"/>
      <c r="N31" s="198">
        <v>3.27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>N32-I32</f>
        <v>2.61</v>
      </c>
      <c r="L32" s="30">
        <f>O32-I32</f>
        <v>-0.45</v>
      </c>
      <c r="N32" s="198">
        <v>3.06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>N33-I33</f>
        <v>2.5799999999999996</v>
      </c>
      <c r="L33" s="30">
        <f>O33-I33</f>
        <v>-0.45</v>
      </c>
      <c r="M33" s="87"/>
      <c r="N33" s="198">
        <v>3.03</v>
      </c>
      <c r="O33" s="198"/>
    </row>
    <row r="34" spans="1:15" ht="29.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87"/>
      <c r="N34" s="205" t="s">
        <v>267</v>
      </c>
      <c r="O34" s="198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 t="s">
        <v>17</v>
      </c>
      <c r="K35" s="31">
        <f>N35-I35</f>
        <v>2.59</v>
      </c>
      <c r="L35" s="30">
        <f>O35-I35</f>
        <v>-0.68</v>
      </c>
      <c r="N35" s="198">
        <v>3.27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>N36-I36</f>
        <v>3.9299999999999997</v>
      </c>
      <c r="L36" s="30">
        <f>O36-I36</f>
        <v>-0.38</v>
      </c>
      <c r="M36" s="210"/>
      <c r="N36" s="198">
        <v>4.3099999999999996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>N37-I37</f>
        <v>-0.52</v>
      </c>
      <c r="L37" s="30">
        <f>O37-I37</f>
        <v>3.8000000000000003</v>
      </c>
      <c r="M37" s="210"/>
      <c r="N37" s="198"/>
      <c r="O37" s="198">
        <v>4.32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1</v>
      </c>
      <c r="M38" s="210"/>
      <c r="N38" s="198"/>
      <c r="O38" s="198">
        <v>1.75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3.5</v>
      </c>
      <c r="M39" s="210"/>
      <c r="N39" s="198"/>
      <c r="O39" s="198">
        <v>4.45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2.4499999999999997</v>
      </c>
      <c r="M40" s="210"/>
      <c r="N40" s="205"/>
      <c r="O40" s="206">
        <v>3.05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0.87999999999999989</v>
      </c>
      <c r="M41" s="210"/>
      <c r="N41" s="198"/>
      <c r="O41" s="199">
        <v>1.1299999999999999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 t="e">
        <f>N43-I43</f>
        <v>#VALUE!</v>
      </c>
      <c r="L43" s="30">
        <f>O43-I43</f>
        <v>-0.93</v>
      </c>
      <c r="M43" s="210"/>
      <c r="N43" s="198" t="s">
        <v>287</v>
      </c>
      <c r="O43" s="198"/>
    </row>
    <row r="44" spans="1:15" ht="29.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210"/>
      <c r="N44" s="205" t="s">
        <v>267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0.7599999999999999</v>
      </c>
      <c r="M45" s="210"/>
      <c r="N45" s="198"/>
      <c r="O45" s="198">
        <v>1.43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2.2599999999999998</v>
      </c>
      <c r="L46" s="30">
        <f t="shared" si="1"/>
        <v>-1</v>
      </c>
      <c r="M46" s="210"/>
      <c r="N46" s="198">
        <v>3.26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1.8099999999999998</v>
      </c>
      <c r="M47" s="210"/>
      <c r="N47" s="198"/>
      <c r="O47" s="198">
        <v>2.0499999999999998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0.97</v>
      </c>
      <c r="L48" s="30">
        <f t="shared" si="1"/>
        <v>-0.5</v>
      </c>
      <c r="M48" s="210"/>
      <c r="N48" s="198">
        <v>1.47</v>
      </c>
      <c r="O48" s="198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4.4300000000000006</v>
      </c>
      <c r="M49" s="210"/>
      <c r="N49" s="198"/>
      <c r="O49" s="198">
        <v>5.28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2.46</v>
      </c>
      <c r="L50" s="30">
        <f>O50-I50</f>
        <v>-0.60000000000000009</v>
      </c>
      <c r="M50" s="210"/>
      <c r="N50" s="198">
        <v>3.06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3.96</v>
      </c>
      <c r="L51" s="30">
        <f>O51-I51</f>
        <v>-0.95</v>
      </c>
      <c r="M51" s="210"/>
      <c r="N51" s="198">
        <v>4.91</v>
      </c>
      <c r="O51" s="198"/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8.0500000000000007</v>
      </c>
      <c r="M52" s="210"/>
      <c r="N52" s="198"/>
      <c r="O52" s="199">
        <v>8.8000000000000007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4.16</v>
      </c>
      <c r="L53" s="30">
        <f>O53-I53</f>
        <v>-0.7</v>
      </c>
      <c r="M53" s="210"/>
      <c r="N53" s="198">
        <v>4.8600000000000003</v>
      </c>
      <c r="O53" s="199"/>
    </row>
  </sheetData>
  <mergeCells count="13">
    <mergeCell ref="N42:O42"/>
    <mergeCell ref="K12:L12"/>
    <mergeCell ref="N12:O12"/>
    <mergeCell ref="K16:L16"/>
    <mergeCell ref="N16:O16"/>
    <mergeCell ref="K25:L25"/>
    <mergeCell ref="N25:O25"/>
    <mergeCell ref="N8:O8"/>
    <mergeCell ref="N3:O3"/>
    <mergeCell ref="N5:O5"/>
    <mergeCell ref="N6:O6"/>
    <mergeCell ref="K7:L7"/>
    <mergeCell ref="N7:O7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CB1D-3559-4494-B98A-DEAB3E4B8D86}">
  <dimension ref="A1:O53"/>
  <sheetViews>
    <sheetView topLeftCell="A20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291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.75" customHeight="1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2.65</v>
      </c>
      <c r="L6" s="30">
        <f t="shared" ref="L6:L49" si="1">O6-I6</f>
        <v>-0.33</v>
      </c>
      <c r="M6" s="210"/>
      <c r="N6" s="205">
        <v>2.98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 t="s">
        <v>17</v>
      </c>
      <c r="K7" s="292" t="s">
        <v>87</v>
      </c>
      <c r="L7" s="293"/>
      <c r="M7" s="210"/>
      <c r="N7" s="274" t="s">
        <v>228</v>
      </c>
      <c r="O7" s="275"/>
    </row>
    <row r="8" spans="1:15" ht="15.75" customHeight="1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1.8599999999999999</v>
      </c>
      <c r="L8" s="30">
        <f t="shared" si="1"/>
        <v>-0.6</v>
      </c>
      <c r="M8" s="210"/>
      <c r="N8" s="205">
        <v>2.46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 t="s">
        <v>17</v>
      </c>
      <c r="K9" s="31">
        <f t="shared" si="0"/>
        <v>5.65</v>
      </c>
      <c r="L9" s="30">
        <f t="shared" si="1"/>
        <v>-0.84</v>
      </c>
      <c r="M9" s="210"/>
      <c r="N9" s="198">
        <v>6.49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 t="e">
        <f t="shared" si="0"/>
        <v>#VALUE!</v>
      </c>
      <c r="L10" s="30">
        <f t="shared" si="1"/>
        <v>-0.5</v>
      </c>
      <c r="M10" s="210"/>
      <c r="N10" s="282" t="s">
        <v>292</v>
      </c>
      <c r="O10" s="283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4.5</v>
      </c>
      <c r="M11" s="210"/>
      <c r="N11" s="198"/>
      <c r="O11" s="199">
        <v>5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 t="s">
        <v>17</v>
      </c>
      <c r="K13" s="31">
        <f t="shared" ref="K13:K49" si="2">N13-I13</f>
        <v>2.67</v>
      </c>
      <c r="L13" s="30">
        <f t="shared" si="1"/>
        <v>-0.73</v>
      </c>
      <c r="M13" s="210"/>
      <c r="N13" s="198">
        <v>3.4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 t="s">
        <v>17</v>
      </c>
      <c r="K14" s="31">
        <f t="shared" si="2"/>
        <v>-0.8</v>
      </c>
      <c r="L14" s="30">
        <f t="shared" si="1"/>
        <v>4.7300000000000004</v>
      </c>
      <c r="M14" s="210"/>
      <c r="N14" s="205"/>
      <c r="O14" s="206">
        <v>5.53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3.2600000000000002</v>
      </c>
      <c r="L15" s="30">
        <f t="shared" si="1"/>
        <v>-0.38</v>
      </c>
      <c r="M15" s="210"/>
      <c r="N15" s="198">
        <v>3.64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 t="s">
        <v>17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0.8600000000000001</v>
      </c>
      <c r="L17" s="30">
        <f t="shared" si="1"/>
        <v>-1.18</v>
      </c>
      <c r="M17" s="210"/>
      <c r="N17" s="198">
        <v>2.04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63</v>
      </c>
      <c r="K18" s="31">
        <f t="shared" si="2"/>
        <v>3.6900000000000004</v>
      </c>
      <c r="L18" s="30">
        <f t="shared" si="1"/>
        <v>-0.8</v>
      </c>
      <c r="M18" s="210"/>
      <c r="N18" s="198">
        <v>4.49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 t="s">
        <v>17</v>
      </c>
      <c r="K19" s="31">
        <f t="shared" si="2"/>
        <v>1.8900000000000001</v>
      </c>
      <c r="L19" s="30">
        <f t="shared" si="1"/>
        <v>-1</v>
      </c>
      <c r="M19" s="210"/>
      <c r="N19" s="198">
        <v>2.89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 t="s">
        <v>17</v>
      </c>
      <c r="K20" s="31">
        <f t="shared" si="2"/>
        <v>1.3</v>
      </c>
      <c r="L20" s="30">
        <f t="shared" si="1"/>
        <v>-0.78</v>
      </c>
      <c r="M20" s="210"/>
      <c r="N20" s="198">
        <v>2.08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2.4299999999999997</v>
      </c>
      <c r="L21" s="30">
        <f t="shared" si="1"/>
        <v>-0.8</v>
      </c>
      <c r="M21" s="210"/>
      <c r="N21" s="198">
        <v>3.23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 t="s">
        <v>17</v>
      </c>
      <c r="K22" s="31">
        <f t="shared" si="2"/>
        <v>1.28</v>
      </c>
      <c r="L22" s="30">
        <f t="shared" si="1"/>
        <v>-0.8</v>
      </c>
      <c r="M22" s="210"/>
      <c r="N22" s="198">
        <v>2.08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3.0500000000000003</v>
      </c>
      <c r="L23" s="30">
        <f t="shared" si="1"/>
        <v>-0.9</v>
      </c>
      <c r="M23" s="210"/>
      <c r="N23" s="198">
        <v>3.95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0.82000000000000006</v>
      </c>
      <c r="L24" s="30">
        <f t="shared" si="1"/>
        <v>-1.1499999999999999</v>
      </c>
      <c r="M24" s="210"/>
      <c r="N24" s="198">
        <v>1.97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0.96</v>
      </c>
      <c r="L26" s="30">
        <f t="shared" si="1"/>
        <v>-0.43</v>
      </c>
      <c r="N26" s="198">
        <v>1.39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1.8900000000000001</v>
      </c>
      <c r="M27" s="87"/>
      <c r="N27" s="198"/>
      <c r="O27" s="198">
        <v>3.02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1.34</v>
      </c>
      <c r="L28" s="30">
        <f t="shared" si="1"/>
        <v>-0.28000000000000003</v>
      </c>
      <c r="N28" s="198">
        <v>1.62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>N29-I29</f>
        <v>-0.55000000000000004</v>
      </c>
      <c r="L29" s="30">
        <f>O29-I29</f>
        <v>5.29</v>
      </c>
      <c r="M29" s="87"/>
      <c r="N29" s="198"/>
      <c r="O29" s="198">
        <v>5.84</v>
      </c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 t="e">
        <f t="shared" si="2"/>
        <v>#VALUE!</v>
      </c>
      <c r="L30" s="30">
        <f t="shared" si="1"/>
        <v>-0.6</v>
      </c>
      <c r="N30" s="282" t="s">
        <v>292</v>
      </c>
      <c r="O30" s="283"/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3.65</v>
      </c>
      <c r="L31" s="30">
        <f t="shared" si="1"/>
        <v>-0.85</v>
      </c>
      <c r="M31" s="87"/>
      <c r="N31" s="198">
        <v>4.5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>N32-I32</f>
        <v>2.71</v>
      </c>
      <c r="L32" s="30">
        <f>O32-I32</f>
        <v>-0.45</v>
      </c>
      <c r="N32" s="198">
        <v>3.16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>N33-I33</f>
        <v>2.9</v>
      </c>
      <c r="L33" s="30">
        <f>O33-I33</f>
        <v>-0.45</v>
      </c>
      <c r="M33" s="87"/>
      <c r="N33" s="198">
        <v>3.35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5.91</v>
      </c>
      <c r="M34" s="87"/>
      <c r="N34" s="205"/>
      <c r="O34" s="198">
        <v>6.11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 t="s">
        <v>17</v>
      </c>
      <c r="K35" s="31">
        <f>N35-I35</f>
        <v>2.76</v>
      </c>
      <c r="L35" s="30">
        <f>O35-I35</f>
        <v>-0.68</v>
      </c>
      <c r="N35" s="198">
        <v>3.44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>N36-I36</f>
        <v>4.17</v>
      </c>
      <c r="L36" s="30">
        <f>O36-I36</f>
        <v>-0.38</v>
      </c>
      <c r="M36" s="210"/>
      <c r="N36" s="198">
        <v>4.55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>N37-I37</f>
        <v>-0.52</v>
      </c>
      <c r="L37" s="30">
        <f>O37-I37</f>
        <v>4.4000000000000004</v>
      </c>
      <c r="M37" s="210"/>
      <c r="N37" s="198"/>
      <c r="O37" s="198">
        <v>4.92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1.44</v>
      </c>
      <c r="M38" s="210"/>
      <c r="N38" s="198"/>
      <c r="O38" s="198">
        <v>2.19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3.67</v>
      </c>
      <c r="M39" s="210"/>
      <c r="N39" s="198"/>
      <c r="O39" s="198">
        <v>4.62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3.5399999999999996</v>
      </c>
      <c r="L40" s="30">
        <f t="shared" si="1"/>
        <v>-0.6</v>
      </c>
      <c r="M40" s="210"/>
      <c r="N40" s="205">
        <v>4.1399999999999997</v>
      </c>
      <c r="O40" s="206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1.2</v>
      </c>
      <c r="M41" s="210"/>
      <c r="N41" s="198"/>
      <c r="O41" s="199">
        <v>1.45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 t="e">
        <f>N43-I43</f>
        <v>#VALUE!</v>
      </c>
      <c r="L43" s="30">
        <f>O43-I43</f>
        <v>-0.93</v>
      </c>
      <c r="M43" s="210"/>
      <c r="N43" s="198" t="s">
        <v>287</v>
      </c>
      <c r="O43" s="198"/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3.06</v>
      </c>
      <c r="L44" s="30">
        <f t="shared" si="1"/>
        <v>-0.34</v>
      </c>
      <c r="M44" s="210"/>
      <c r="N44" s="205">
        <v>3.4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1.4700000000000002</v>
      </c>
      <c r="M45" s="210"/>
      <c r="N45" s="198"/>
      <c r="O45" s="198">
        <v>2.14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2.54</v>
      </c>
      <c r="L46" s="30">
        <f t="shared" si="1"/>
        <v>-1</v>
      </c>
      <c r="M46" s="210"/>
      <c r="N46" s="198">
        <v>3.54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2.4299999999999997</v>
      </c>
      <c r="M47" s="210"/>
      <c r="N47" s="198"/>
      <c r="O47" s="198">
        <v>2.67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0.25</v>
      </c>
      <c r="L48" s="30">
        <f t="shared" si="1"/>
        <v>-0.5</v>
      </c>
      <c r="M48" s="210"/>
      <c r="N48" s="198">
        <v>0.75</v>
      </c>
      <c r="O48" s="198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5.2600000000000007</v>
      </c>
      <c r="M49" s="210"/>
      <c r="N49" s="198"/>
      <c r="O49" s="198">
        <v>6.11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2.62</v>
      </c>
      <c r="L50" s="30">
        <f>O50-I50</f>
        <v>-0.60000000000000009</v>
      </c>
      <c r="M50" s="210"/>
      <c r="N50" s="198">
        <v>3.22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6.92</v>
      </c>
      <c r="M51" s="210"/>
      <c r="N51" s="198"/>
      <c r="O51" s="198">
        <v>7.87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7.93</v>
      </c>
      <c r="M52" s="210"/>
      <c r="N52" s="198"/>
      <c r="O52" s="199">
        <v>8.68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3.3</v>
      </c>
      <c r="L53" s="30">
        <f>O53-I53</f>
        <v>-0.7</v>
      </c>
      <c r="M53" s="210"/>
      <c r="N53" s="198">
        <v>4</v>
      </c>
      <c r="O53" s="199"/>
    </row>
  </sheetData>
  <mergeCells count="13">
    <mergeCell ref="N3:O3"/>
    <mergeCell ref="N5:O5"/>
    <mergeCell ref="K7:L7"/>
    <mergeCell ref="N7:O7"/>
    <mergeCell ref="N42:O42"/>
    <mergeCell ref="N10:O10"/>
    <mergeCell ref="N30:O30"/>
    <mergeCell ref="K12:L12"/>
    <mergeCell ref="N12:O12"/>
    <mergeCell ref="K16:L16"/>
    <mergeCell ref="N16:O16"/>
    <mergeCell ref="K25:L25"/>
    <mergeCell ref="N25:O25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3218D-E841-481E-B04C-E7828F62B221}">
  <dimension ref="A1:O53"/>
  <sheetViews>
    <sheetView topLeftCell="A19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2.92</v>
      </c>
      <c r="L6" s="30">
        <f t="shared" ref="L6:L49" si="1">O6-I6</f>
        <v>-0.33</v>
      </c>
      <c r="M6" s="210"/>
      <c r="N6" s="205">
        <v>3.25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 t="s">
        <v>17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2.56</v>
      </c>
      <c r="L8" s="30">
        <f t="shared" si="1"/>
        <v>-0.6</v>
      </c>
      <c r="M8" s="210"/>
      <c r="N8" s="205">
        <v>3.16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 t="s">
        <v>17</v>
      </c>
      <c r="K9" s="31">
        <f t="shared" si="0"/>
        <v>7.18</v>
      </c>
      <c r="L9" s="30">
        <f t="shared" si="1"/>
        <v>-0.84</v>
      </c>
      <c r="M9" s="210"/>
      <c r="N9" s="198">
        <v>8.02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3.54</v>
      </c>
      <c r="M10" s="210"/>
      <c r="N10" s="205"/>
      <c r="O10" s="206">
        <v>4.04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4.99</v>
      </c>
      <c r="M11" s="210"/>
      <c r="N11" s="198"/>
      <c r="O11" s="199">
        <v>5.49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 t="s">
        <v>17</v>
      </c>
      <c r="K13" s="31">
        <f t="shared" ref="K13:K49" si="2">N13-I13</f>
        <v>3.03</v>
      </c>
      <c r="L13" s="30">
        <f t="shared" si="1"/>
        <v>-0.73</v>
      </c>
      <c r="M13" s="210"/>
      <c r="N13" s="198">
        <v>3.76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 t="s">
        <v>17</v>
      </c>
      <c r="K14" s="31">
        <f t="shared" si="2"/>
        <v>-0.8</v>
      </c>
      <c r="L14" s="30">
        <f t="shared" si="1"/>
        <v>8.4699999999999989</v>
      </c>
      <c r="M14" s="210"/>
      <c r="N14" s="205"/>
      <c r="O14" s="206">
        <v>9.27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4.24</v>
      </c>
      <c r="L15" s="30">
        <f t="shared" si="1"/>
        <v>-0.38</v>
      </c>
      <c r="M15" s="210"/>
      <c r="N15" s="198">
        <v>4.62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 t="s">
        <v>17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1.05</v>
      </c>
      <c r="L17" s="30">
        <f t="shared" si="1"/>
        <v>-1.18</v>
      </c>
      <c r="M17" s="210"/>
      <c r="N17" s="198">
        <v>2.23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63</v>
      </c>
      <c r="K18" s="31">
        <f t="shared" si="2"/>
        <v>4.67</v>
      </c>
      <c r="L18" s="30">
        <f t="shared" si="1"/>
        <v>-0.8</v>
      </c>
      <c r="M18" s="210"/>
      <c r="N18" s="198">
        <v>5.47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 t="s">
        <v>17</v>
      </c>
      <c r="K19" s="31">
        <f t="shared" si="2"/>
        <v>2.39</v>
      </c>
      <c r="L19" s="30">
        <f t="shared" si="1"/>
        <v>-1</v>
      </c>
      <c r="M19" s="210"/>
      <c r="N19" s="198">
        <v>3.39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 t="s">
        <v>17</v>
      </c>
      <c r="K20" s="31">
        <f t="shared" si="2"/>
        <v>1.28</v>
      </c>
      <c r="L20" s="30">
        <f t="shared" si="1"/>
        <v>-0.78</v>
      </c>
      <c r="M20" s="210"/>
      <c r="N20" s="198">
        <v>2.06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4.1400000000000006</v>
      </c>
      <c r="L21" s="30">
        <f t="shared" si="1"/>
        <v>-0.8</v>
      </c>
      <c r="M21" s="210"/>
      <c r="N21" s="198">
        <v>4.9400000000000004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 t="s">
        <v>17</v>
      </c>
      <c r="K22" s="31">
        <f t="shared" si="2"/>
        <v>1.64</v>
      </c>
      <c r="L22" s="30">
        <f t="shared" si="1"/>
        <v>-0.8</v>
      </c>
      <c r="M22" s="210"/>
      <c r="N22" s="198">
        <v>2.44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3.6300000000000003</v>
      </c>
      <c r="L23" s="30">
        <f t="shared" si="1"/>
        <v>-0.9</v>
      </c>
      <c r="M23" s="210"/>
      <c r="N23" s="198">
        <v>4.53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 t="s">
        <v>17</v>
      </c>
      <c r="K24" s="31">
        <f t="shared" si="2"/>
        <v>2.29</v>
      </c>
      <c r="L24" s="30">
        <f t="shared" si="1"/>
        <v>-1.1499999999999999</v>
      </c>
      <c r="M24" s="210"/>
      <c r="N24" s="198">
        <v>3.44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2.23</v>
      </c>
      <c r="N26" s="198"/>
      <c r="O26" s="199">
        <v>2.66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2.48</v>
      </c>
      <c r="M27" s="87"/>
      <c r="N27" s="198"/>
      <c r="O27" s="198">
        <v>3.61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2.5099999999999998</v>
      </c>
      <c r="L28" s="30">
        <f t="shared" si="1"/>
        <v>-0.28000000000000003</v>
      </c>
      <c r="N28" s="198">
        <v>2.79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ref="K29:K37" si="3">N29-I29</f>
        <v>5.05</v>
      </c>
      <c r="L29" s="30">
        <f t="shared" ref="L29:L37" si="4">O29-I29</f>
        <v>-0.55000000000000004</v>
      </c>
      <c r="M29" s="87"/>
      <c r="N29" s="198">
        <v>5.6</v>
      </c>
      <c r="O29" s="198"/>
    </row>
    <row r="30" spans="1:15" ht="15.75" customHeight="1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3"/>
        <v>-0.6</v>
      </c>
      <c r="L30" s="30">
        <f t="shared" si="4"/>
        <v>8.7100000000000009</v>
      </c>
      <c r="N30" s="198"/>
      <c r="O30" s="198">
        <v>9.31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3"/>
        <v>-0.85</v>
      </c>
      <c r="L31" s="30">
        <f t="shared" si="4"/>
        <v>8.5</v>
      </c>
      <c r="M31" s="87"/>
      <c r="N31" s="198"/>
      <c r="O31" s="198">
        <v>9.35</v>
      </c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3"/>
        <v>4.5199999999999996</v>
      </c>
      <c r="L32" s="30">
        <f t="shared" si="4"/>
        <v>-0.45</v>
      </c>
      <c r="N32" s="198">
        <v>4.97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3"/>
        <v>3.5999999999999996</v>
      </c>
      <c r="L33" s="30">
        <f t="shared" si="4"/>
        <v>-0.45</v>
      </c>
      <c r="M33" s="87"/>
      <c r="N33" s="205">
        <v>4.05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3"/>
        <v>-0.2</v>
      </c>
      <c r="L34" s="30">
        <f t="shared" si="4"/>
        <v>6.6099999999999994</v>
      </c>
      <c r="M34" s="87"/>
      <c r="N34" s="198"/>
      <c r="O34" s="198">
        <v>6.81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 t="s">
        <v>17</v>
      </c>
      <c r="K35" s="31">
        <f t="shared" si="3"/>
        <v>3.78</v>
      </c>
      <c r="L35" s="30">
        <f t="shared" si="4"/>
        <v>-0.68</v>
      </c>
      <c r="N35" s="198">
        <v>4.46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3"/>
        <v>4.29</v>
      </c>
      <c r="L36" s="30">
        <f t="shared" si="4"/>
        <v>-0.38</v>
      </c>
      <c r="M36" s="210"/>
      <c r="N36" s="198">
        <v>4.67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3"/>
        <v>-0.52</v>
      </c>
      <c r="L37" s="30">
        <f t="shared" si="4"/>
        <v>4.26</v>
      </c>
      <c r="M37" s="210"/>
      <c r="N37" s="198"/>
      <c r="O37" s="198">
        <v>4.78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2.82</v>
      </c>
      <c r="M38" s="210"/>
      <c r="N38" s="198"/>
      <c r="O38" s="198">
        <v>3.57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4.5699999999999994</v>
      </c>
      <c r="M39" s="210"/>
      <c r="N39" s="198"/>
      <c r="O39" s="198">
        <v>5.52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5.33</v>
      </c>
      <c r="M40" s="210"/>
      <c r="N40" s="205"/>
      <c r="O40" s="206">
        <v>5.93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2.4700000000000002</v>
      </c>
      <c r="M41" s="210"/>
      <c r="N41" s="198"/>
      <c r="O41" s="199">
        <v>2.72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13.38</v>
      </c>
      <c r="M43" s="210"/>
      <c r="N43" s="198"/>
      <c r="O43" s="198">
        <v>14.31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4.21</v>
      </c>
      <c r="M44" s="210"/>
      <c r="N44" s="205"/>
      <c r="O44" s="198">
        <v>4.55</v>
      </c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2.56</v>
      </c>
      <c r="L45" s="30">
        <f t="shared" si="1"/>
        <v>-0.67</v>
      </c>
      <c r="M45" s="210"/>
      <c r="N45" s="198">
        <v>3.23</v>
      </c>
      <c r="O45" s="198"/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2.98</v>
      </c>
      <c r="L46" s="30">
        <f t="shared" si="1"/>
        <v>-1</v>
      </c>
      <c r="M46" s="210"/>
      <c r="N46" s="198">
        <v>3.98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3.87</v>
      </c>
      <c r="M47" s="210"/>
      <c r="N47" s="198"/>
      <c r="O47" s="198">
        <v>4.1100000000000003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0.25</v>
      </c>
      <c r="L48" s="30">
        <f t="shared" si="1"/>
        <v>3.92</v>
      </c>
      <c r="M48" s="210"/>
      <c r="N48" s="198">
        <v>0.75</v>
      </c>
      <c r="O48" s="198">
        <v>4.42</v>
      </c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14.66</v>
      </c>
      <c r="M49" s="210"/>
      <c r="N49" s="198"/>
      <c r="O49" s="198">
        <v>15.51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3.1799999999999997</v>
      </c>
      <c r="L50" s="30">
        <f>O50-I50</f>
        <v>-0.60000000000000009</v>
      </c>
      <c r="M50" s="210"/>
      <c r="N50" s="198">
        <v>3.78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5.63</v>
      </c>
      <c r="M51" s="210"/>
      <c r="N51" s="198"/>
      <c r="O51" s="198">
        <v>6.58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10.46</v>
      </c>
      <c r="M52" s="210"/>
      <c r="N52" s="198"/>
      <c r="O52" s="199">
        <v>11.21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3.4299999999999997</v>
      </c>
      <c r="L53" s="30">
        <f>O53-I53</f>
        <v>-0.7</v>
      </c>
      <c r="M53" s="210"/>
      <c r="N53" s="198">
        <v>4.13</v>
      </c>
      <c r="O53" s="199"/>
    </row>
  </sheetData>
  <mergeCells count="11">
    <mergeCell ref="K16:L16"/>
    <mergeCell ref="N16:O16"/>
    <mergeCell ref="K25:L25"/>
    <mergeCell ref="N25:O25"/>
    <mergeCell ref="N42:O42"/>
    <mergeCell ref="N3:O3"/>
    <mergeCell ref="N5:O5"/>
    <mergeCell ref="K7:L7"/>
    <mergeCell ref="N7:O7"/>
    <mergeCell ref="K12:L12"/>
    <mergeCell ref="N12:O12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18015-9765-47A6-93D9-1D934C5B9980}">
  <dimension ref="A1:O53"/>
  <sheetViews>
    <sheetView topLeftCell="A21" zoomScale="80" zoomScaleNormal="80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293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2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10">
        <v>255381</v>
      </c>
      <c r="F6" s="10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3.55</v>
      </c>
      <c r="L6" s="30">
        <f t="shared" ref="L6:L49" si="1">O6-I6</f>
        <v>-0.33</v>
      </c>
      <c r="M6" s="210"/>
      <c r="N6" s="205">
        <v>3.88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10">
        <v>255744</v>
      </c>
      <c r="F7" s="10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10">
        <v>255800</v>
      </c>
      <c r="F8" s="10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2.86</v>
      </c>
      <c r="L8" s="30">
        <f t="shared" si="1"/>
        <v>-0.6</v>
      </c>
      <c r="M8" s="210"/>
      <c r="N8" s="205">
        <v>3.46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10">
        <v>256089</v>
      </c>
      <c r="F9" s="10">
        <v>338238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7.7100000000000009</v>
      </c>
      <c r="L9" s="30">
        <f t="shared" si="1"/>
        <v>-0.84</v>
      </c>
      <c r="M9" s="210"/>
      <c r="N9" s="198">
        <v>8.5500000000000007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10">
        <v>255579</v>
      </c>
      <c r="F10" s="10">
        <v>338206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4.3099999999999996</v>
      </c>
      <c r="M10" s="210"/>
      <c r="N10" s="205"/>
      <c r="O10" s="206">
        <v>4.8099999999999996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10">
        <v>255562</v>
      </c>
      <c r="F11" s="10">
        <v>338189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4.8099999999999996</v>
      </c>
      <c r="M11" s="210"/>
      <c r="N11" s="198"/>
      <c r="O11" s="199">
        <v>5.31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10">
        <v>255605</v>
      </c>
      <c r="F12" s="10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10">
        <v>255576</v>
      </c>
      <c r="F13" s="10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2.96</v>
      </c>
      <c r="L13" s="30">
        <f t="shared" si="1"/>
        <v>-0.73</v>
      </c>
      <c r="M13" s="210"/>
      <c r="N13" s="198">
        <v>3.69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10">
        <v>255198</v>
      </c>
      <c r="F14" s="10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5.9</v>
      </c>
      <c r="L14" s="30">
        <f t="shared" si="1"/>
        <v>-0.8</v>
      </c>
      <c r="M14" s="210"/>
      <c r="N14" s="205">
        <v>6.7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10">
        <v>255267</v>
      </c>
      <c r="F15" s="10">
        <v>340939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5.16</v>
      </c>
      <c r="L15" s="30">
        <f t="shared" si="1"/>
        <v>-0.38</v>
      </c>
      <c r="M15" s="210"/>
      <c r="N15" s="198">
        <v>5.54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10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16">
        <v>258631</v>
      </c>
      <c r="F17" s="16">
        <v>338988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1.1500000000000001</v>
      </c>
      <c r="L17" s="30">
        <f t="shared" si="1"/>
        <v>-1.18</v>
      </c>
      <c r="M17" s="210"/>
      <c r="N17" s="198">
        <v>2.33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16">
        <v>259080</v>
      </c>
      <c r="F18" s="16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4.7700000000000005</v>
      </c>
      <c r="L18" s="30">
        <f t="shared" si="1"/>
        <v>-0.8</v>
      </c>
      <c r="M18" s="210"/>
      <c r="N18" s="198">
        <v>5.57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258896</v>
      </c>
      <c r="F19" s="10">
        <v>337242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2.33</v>
      </c>
      <c r="L19" s="30">
        <f t="shared" si="1"/>
        <v>-1</v>
      </c>
      <c r="M19" s="210"/>
      <c r="N19" s="198">
        <v>3.33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16">
        <v>261652</v>
      </c>
      <c r="F20" s="16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1.51</v>
      </c>
      <c r="L20" s="30">
        <f t="shared" si="1"/>
        <v>-0.78</v>
      </c>
      <c r="M20" s="210"/>
      <c r="N20" s="198">
        <v>2.29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16">
        <v>260355</v>
      </c>
      <c r="F21" s="16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3.7199999999999998</v>
      </c>
      <c r="L21" s="30">
        <f t="shared" si="1"/>
        <v>-0.8</v>
      </c>
      <c r="M21" s="210"/>
      <c r="N21" s="198">
        <v>4.5199999999999996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16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2.0300000000000002</v>
      </c>
      <c r="L22" s="30">
        <f t="shared" si="1"/>
        <v>-0.8</v>
      </c>
      <c r="M22" s="210"/>
      <c r="N22" s="198">
        <v>2.83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16">
        <v>260753</v>
      </c>
      <c r="F23" s="16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4.0299999999999994</v>
      </c>
      <c r="L23" s="30">
        <f t="shared" si="1"/>
        <v>-0.9</v>
      </c>
      <c r="M23" s="210"/>
      <c r="N23" s="198">
        <v>4.93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16">
        <v>258279</v>
      </c>
      <c r="F24" s="16">
        <v>340076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3.2500000000000004</v>
      </c>
      <c r="L24" s="30">
        <f t="shared" si="1"/>
        <v>-1.1499999999999999</v>
      </c>
      <c r="M24" s="210"/>
      <c r="N24" s="198">
        <v>4.4000000000000004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16">
        <v>255183</v>
      </c>
      <c r="F25" s="16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16">
        <v>253123</v>
      </c>
      <c r="F26" s="16">
        <v>335558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3.42</v>
      </c>
      <c r="N26" s="198"/>
      <c r="O26" s="199">
        <v>3.85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16">
        <v>252958</v>
      </c>
      <c r="F27" s="16">
        <v>335376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9</v>
      </c>
      <c r="M27" s="87"/>
      <c r="N27" s="198"/>
      <c r="O27" s="198">
        <v>10.130000000000001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16">
        <v>256002</v>
      </c>
      <c r="F28" s="16">
        <v>336544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3.0199999999999996</v>
      </c>
      <c r="L28" s="30">
        <f t="shared" si="1"/>
        <v>-0.28000000000000003</v>
      </c>
      <c r="N28" s="198">
        <v>3.3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16">
        <v>255974</v>
      </c>
      <c r="F29" s="16">
        <v>336856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5.8500000000000005</v>
      </c>
      <c r="M29" s="87"/>
      <c r="N29" s="198"/>
      <c r="O29" s="198">
        <v>6.4</v>
      </c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255966</v>
      </c>
      <c r="F30" s="16">
        <v>336871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9.6</v>
      </c>
      <c r="N30" s="198"/>
      <c r="O30" s="198">
        <v>10.199999999999999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16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9.3800000000000008</v>
      </c>
      <c r="M31" s="87"/>
      <c r="N31" s="198"/>
      <c r="O31" s="198">
        <v>10.23</v>
      </c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16">
        <v>255461</v>
      </c>
      <c r="F32" s="16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3.8499999999999996</v>
      </c>
      <c r="L32" s="30">
        <f t="shared" si="1"/>
        <v>-0.45</v>
      </c>
      <c r="N32" s="198">
        <v>4.3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16">
        <v>255442</v>
      </c>
      <c r="F33" s="16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4.01</v>
      </c>
      <c r="L33" s="30">
        <f t="shared" si="1"/>
        <v>-0.45</v>
      </c>
      <c r="M33" s="87"/>
      <c r="N33" s="205">
        <v>4.46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16">
        <v>255477</v>
      </c>
      <c r="F34" s="16">
        <v>337058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7.53</v>
      </c>
      <c r="M34" s="87"/>
      <c r="N34" s="198"/>
      <c r="O34" s="198">
        <v>7.73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16">
        <v>260752</v>
      </c>
      <c r="F35" s="16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>
        <f t="shared" si="2"/>
        <v>4.0100000000000007</v>
      </c>
      <c r="L35" s="30">
        <f t="shared" si="1"/>
        <v>-0.68</v>
      </c>
      <c r="N35" s="198">
        <v>4.6900000000000004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10">
        <v>260776</v>
      </c>
      <c r="F36" s="10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4.5200000000000005</v>
      </c>
      <c r="L36" s="30">
        <f t="shared" si="1"/>
        <v>-0.38</v>
      </c>
      <c r="M36" s="210"/>
      <c r="N36" s="198">
        <v>4.9000000000000004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10">
        <v>260777</v>
      </c>
      <c r="F37" s="10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4.9499999999999993</v>
      </c>
      <c r="M37" s="210"/>
      <c r="N37" s="198"/>
      <c r="O37" s="198">
        <v>5.47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10">
        <v>260686</v>
      </c>
      <c r="F38" s="10">
        <v>338490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4.1500000000000004</v>
      </c>
      <c r="M38" s="210"/>
      <c r="N38" s="198"/>
      <c r="O38" s="198">
        <v>4.9000000000000004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10">
        <v>253123</v>
      </c>
      <c r="F39" s="10">
        <v>335786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5.75</v>
      </c>
      <c r="M39" s="210"/>
      <c r="N39" s="198"/>
      <c r="O39" s="198">
        <v>6.7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10">
        <v>254952</v>
      </c>
      <c r="F40" s="10">
        <v>336152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7.2700000000000005</v>
      </c>
      <c r="M40" s="210"/>
      <c r="N40" s="205"/>
      <c r="O40" s="206">
        <v>7.87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10">
        <v>255121</v>
      </c>
      <c r="F41" s="10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3.15</v>
      </c>
      <c r="M41" s="210"/>
      <c r="N41" s="198"/>
      <c r="O41" s="199">
        <v>3.4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10">
        <v>256943</v>
      </c>
      <c r="F42" s="10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10">
        <v>256929</v>
      </c>
      <c r="F43" s="10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13.950000000000001</v>
      </c>
      <c r="M43" s="210"/>
      <c r="N43" s="198"/>
      <c r="O43" s="198">
        <v>14.88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10">
        <v>255482</v>
      </c>
      <c r="F44" s="10">
        <v>337072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5.13</v>
      </c>
      <c r="M44" s="210"/>
      <c r="N44" s="205"/>
      <c r="O44" s="198">
        <v>5.47</v>
      </c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10">
        <v>338544</v>
      </c>
      <c r="F45" s="10">
        <v>262101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4.7700000000000005</v>
      </c>
      <c r="M45" s="210"/>
      <c r="N45" s="198"/>
      <c r="O45" s="198">
        <v>5.44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10">
        <v>334440</v>
      </c>
      <c r="F46" s="10">
        <v>258224</v>
      </c>
      <c r="G46" s="10"/>
      <c r="H46" s="16"/>
      <c r="I46" s="24">
        <v>1</v>
      </c>
      <c r="J46" s="16"/>
      <c r="K46" s="31">
        <f>N46-I46</f>
        <v>3.58</v>
      </c>
      <c r="L46" s="30">
        <f t="shared" si="1"/>
        <v>-1</v>
      </c>
      <c r="M46" s="210"/>
      <c r="N46" s="198">
        <v>4.58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10">
        <v>334588</v>
      </c>
      <c r="F47" s="10">
        <v>258495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4.5999999999999996</v>
      </c>
      <c r="M47" s="210"/>
      <c r="N47" s="198"/>
      <c r="O47" s="198">
        <v>4.84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10">
        <v>335786</v>
      </c>
      <c r="F48" s="10">
        <v>253123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3.07</v>
      </c>
      <c r="M48" s="210"/>
      <c r="N48" s="198"/>
      <c r="O48" s="198">
        <v>3.57</v>
      </c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10">
        <v>334128</v>
      </c>
      <c r="F49" s="10">
        <v>258254</v>
      </c>
      <c r="G49" s="10"/>
      <c r="H49" s="16"/>
      <c r="I49" s="24">
        <v>0.85</v>
      </c>
      <c r="J49" s="16">
        <v>27</v>
      </c>
      <c r="K49" s="31">
        <f t="shared" si="2"/>
        <v>5.82</v>
      </c>
      <c r="L49" s="30">
        <f t="shared" si="1"/>
        <v>-0.85</v>
      </c>
      <c r="M49" s="210"/>
      <c r="N49" s="198">
        <v>6.67</v>
      </c>
      <c r="O49" s="198"/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10">
        <v>340310</v>
      </c>
      <c r="F50" s="10">
        <v>255149</v>
      </c>
      <c r="G50" s="10"/>
      <c r="H50" s="16"/>
      <c r="I50" s="24">
        <v>0.60000000000000009</v>
      </c>
      <c r="J50" s="16">
        <v>30</v>
      </c>
      <c r="K50" s="31">
        <f>N50-I50</f>
        <v>3.39</v>
      </c>
      <c r="L50" s="30">
        <f>O50-I50</f>
        <v>-0.60000000000000009</v>
      </c>
      <c r="M50" s="210"/>
      <c r="N50" s="198">
        <v>3.99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10">
        <v>342660</v>
      </c>
      <c r="F51" s="10">
        <v>255102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5.52</v>
      </c>
      <c r="M51" s="210"/>
      <c r="N51" s="198"/>
      <c r="O51" s="198">
        <v>6.47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10">
        <v>340536</v>
      </c>
      <c r="F52" s="10">
        <v>255358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5.45</v>
      </c>
      <c r="M52" s="210"/>
      <c r="N52" s="198"/>
      <c r="O52" s="199">
        <v>6.2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10">
        <v>340704</v>
      </c>
      <c r="F53" s="10">
        <v>255189</v>
      </c>
      <c r="G53" s="10"/>
      <c r="H53" s="16"/>
      <c r="I53" s="24">
        <v>0.7</v>
      </c>
      <c r="J53" s="16"/>
      <c r="K53" s="31">
        <f>N53-I53</f>
        <v>3.45</v>
      </c>
      <c r="L53" s="30">
        <f>O53-I53</f>
        <v>-0.7</v>
      </c>
      <c r="M53" s="210"/>
      <c r="N53" s="198">
        <v>4.1500000000000004</v>
      </c>
      <c r="O53" s="199"/>
    </row>
  </sheetData>
  <mergeCells count="11"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42:O42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A302-A858-4237-96A1-68D95280ECCB}">
  <dimension ref="A1:O53"/>
  <sheetViews>
    <sheetView topLeftCell="A25" workbookViewId="0">
      <selection activeCell="O37" sqref="O37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293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4.55</v>
      </c>
      <c r="L6" s="30">
        <f t="shared" ref="L6:L49" si="1">O6-I6</f>
        <v>-0.33</v>
      </c>
      <c r="M6" s="210"/>
      <c r="N6" s="205">
        <v>4.88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3.4</v>
      </c>
      <c r="L8" s="30">
        <f t="shared" si="1"/>
        <v>-0.6</v>
      </c>
      <c r="M8" s="210"/>
      <c r="N8" s="205">
        <v>4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4.99</v>
      </c>
      <c r="L9" s="30">
        <f t="shared" si="1"/>
        <v>-0.84</v>
      </c>
      <c r="M9" s="210"/>
      <c r="N9" s="198">
        <v>5.83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4.57</v>
      </c>
      <c r="M10" s="210"/>
      <c r="N10" s="205"/>
      <c r="O10" s="206">
        <v>5.07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6.35</v>
      </c>
      <c r="M11" s="210"/>
      <c r="N11" s="198"/>
      <c r="O11" s="199">
        <v>6.85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3.4200000000000004</v>
      </c>
      <c r="L13" s="30">
        <f t="shared" si="1"/>
        <v>-0.73</v>
      </c>
      <c r="M13" s="210"/>
      <c r="N13" s="198">
        <v>4.1500000000000004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-0.8</v>
      </c>
      <c r="L14" s="30">
        <f t="shared" si="1"/>
        <v>6.46</v>
      </c>
      <c r="M14" s="210"/>
      <c r="N14" s="205"/>
      <c r="O14" s="206">
        <v>7.26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4.6900000000000004</v>
      </c>
      <c r="L15" s="30">
        <f t="shared" si="1"/>
        <v>-0.38</v>
      </c>
      <c r="M15" s="210"/>
      <c r="N15" s="198">
        <v>5.07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29.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 t="e">
        <f t="shared" si="2"/>
        <v>#VALUE!</v>
      </c>
      <c r="L17" s="30">
        <f t="shared" si="1"/>
        <v>-1.18</v>
      </c>
      <c r="M17" s="210"/>
      <c r="N17" s="198" t="s">
        <v>185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5.04</v>
      </c>
      <c r="L18" s="30">
        <f t="shared" si="1"/>
        <v>-0.8</v>
      </c>
      <c r="M18" s="210"/>
      <c r="N18" s="198">
        <v>5.84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3.8</v>
      </c>
      <c r="L19" s="30">
        <f t="shared" si="1"/>
        <v>-1</v>
      </c>
      <c r="M19" s="210"/>
      <c r="N19" s="198">
        <v>4.8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1.91</v>
      </c>
      <c r="L20" s="30">
        <f t="shared" si="1"/>
        <v>-0.78</v>
      </c>
      <c r="M20" s="210"/>
      <c r="N20" s="198">
        <v>2.69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5</v>
      </c>
      <c r="L21" s="30">
        <f t="shared" si="1"/>
        <v>-0.8</v>
      </c>
      <c r="M21" s="210"/>
      <c r="N21" s="198">
        <v>5.8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1.26</v>
      </c>
      <c r="L22" s="30">
        <f t="shared" si="1"/>
        <v>-0.8</v>
      </c>
      <c r="M22" s="210"/>
      <c r="N22" s="198">
        <v>2.06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4.3699999999999992</v>
      </c>
      <c r="L23" s="30">
        <f t="shared" si="1"/>
        <v>-0.9</v>
      </c>
      <c r="M23" s="210"/>
      <c r="N23" s="198">
        <v>5.27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4.08</v>
      </c>
      <c r="L24" s="30">
        <f t="shared" si="1"/>
        <v>-1.1499999999999999</v>
      </c>
      <c r="M24" s="210"/>
      <c r="N24" s="198">
        <v>5.23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4.5100000000000007</v>
      </c>
      <c r="N26" s="198"/>
      <c r="O26" s="199">
        <v>4.9400000000000004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10.510000000000002</v>
      </c>
      <c r="M27" s="87"/>
      <c r="N27" s="198"/>
      <c r="O27" s="198">
        <v>11.64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3.4799999999999995</v>
      </c>
      <c r="L28" s="30">
        <f t="shared" si="1"/>
        <v>-0.28000000000000003</v>
      </c>
      <c r="N28" s="198">
        <v>3.76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8.69</v>
      </c>
      <c r="M29" s="87"/>
      <c r="N29" s="198"/>
      <c r="O29" s="198">
        <v>9.24</v>
      </c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13.59</v>
      </c>
      <c r="N30" s="198"/>
      <c r="O30" s="198">
        <v>14.19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10.24</v>
      </c>
      <c r="M31" s="87"/>
      <c r="N31" s="198"/>
      <c r="O31" s="198">
        <v>11.09</v>
      </c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-0.45</v>
      </c>
      <c r="L32" s="30">
        <f t="shared" si="1"/>
        <v>4.3</v>
      </c>
      <c r="N32" s="198"/>
      <c r="O32" s="198">
        <v>4.75</v>
      </c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-0.45</v>
      </c>
      <c r="L33" s="30">
        <f t="shared" si="1"/>
        <v>4.12</v>
      </c>
      <c r="M33" s="87"/>
      <c r="N33" s="205"/>
      <c r="O33" s="198">
        <v>4.57</v>
      </c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7.67</v>
      </c>
      <c r="M34" s="87"/>
      <c r="N34" s="198"/>
      <c r="O34" s="198">
        <v>7.87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>
        <f t="shared" si="2"/>
        <v>4.1100000000000003</v>
      </c>
      <c r="L35" s="30">
        <f t="shared" si="1"/>
        <v>-0.68</v>
      </c>
      <c r="N35" s="198">
        <v>4.79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4.51</v>
      </c>
      <c r="L36" s="30">
        <f t="shared" si="1"/>
        <v>-0.38</v>
      </c>
      <c r="M36" s="210"/>
      <c r="N36" s="198">
        <v>4.8899999999999997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4.57</v>
      </c>
      <c r="M37" s="210"/>
      <c r="N37" s="198"/>
      <c r="O37" s="198">
        <v>5.09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4.1900000000000004</v>
      </c>
      <c r="M38" s="210"/>
      <c r="N38" s="198"/>
      <c r="O38" s="198">
        <v>4.9400000000000004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7.589999999999999</v>
      </c>
      <c r="M39" s="210"/>
      <c r="N39" s="198"/>
      <c r="O39" s="198">
        <v>8.5399999999999991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7.49</v>
      </c>
      <c r="L40" s="30">
        <f t="shared" si="1"/>
        <v>-0.6</v>
      </c>
      <c r="M40" s="210"/>
      <c r="N40" s="205">
        <v>8.09</v>
      </c>
      <c r="O40" s="206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3.09</v>
      </c>
      <c r="M41" s="210"/>
      <c r="N41" s="198"/>
      <c r="O41" s="199">
        <v>3.34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14.14</v>
      </c>
      <c r="M43" s="210"/>
      <c r="N43" s="198"/>
      <c r="O43" s="198">
        <v>15.07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4.32</v>
      </c>
      <c r="M44" s="210"/>
      <c r="N44" s="205"/>
      <c r="O44" s="198">
        <v>4.66</v>
      </c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4.54</v>
      </c>
      <c r="M45" s="210"/>
      <c r="N45" s="198"/>
      <c r="O45" s="198">
        <v>5.21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3.4299999999999997</v>
      </c>
      <c r="L46" s="30">
        <f t="shared" si="1"/>
        <v>-1</v>
      </c>
      <c r="M46" s="210"/>
      <c r="N46" s="198">
        <v>4.43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4.9799999999999995</v>
      </c>
      <c r="M47" s="210"/>
      <c r="N47" s="198"/>
      <c r="O47" s="198">
        <v>5.22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6.39</v>
      </c>
      <c r="M48" s="210"/>
      <c r="N48" s="198"/>
      <c r="O48" s="198">
        <v>6.89</v>
      </c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6.95</v>
      </c>
      <c r="M49" s="210"/>
      <c r="N49" s="198"/>
      <c r="O49" s="198">
        <v>7.8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3.7499999999999996</v>
      </c>
      <c r="L50" s="30">
        <f>O50-I50</f>
        <v>-0.60000000000000009</v>
      </c>
      <c r="M50" s="210"/>
      <c r="N50" s="198">
        <v>4.3499999999999996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5.9399999999999995</v>
      </c>
      <c r="L51" s="30">
        <f>O51-I51</f>
        <v>-0.95</v>
      </c>
      <c r="M51" s="210"/>
      <c r="N51" s="198">
        <v>6.89</v>
      </c>
      <c r="O51" s="198"/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11.37</v>
      </c>
      <c r="M52" s="210"/>
      <c r="N52" s="198"/>
      <c r="O52" s="199">
        <v>12.12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3.4699999999999998</v>
      </c>
      <c r="L53" s="30">
        <f>O53-I53</f>
        <v>-0.7</v>
      </c>
      <c r="M53" s="210"/>
      <c r="N53" s="198">
        <v>4.17</v>
      </c>
      <c r="O53" s="199"/>
    </row>
  </sheetData>
  <mergeCells count="11"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42:O42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E5530-2C6E-4529-99D5-501D791336AD}">
  <dimension ref="A1:O53"/>
  <sheetViews>
    <sheetView topLeftCell="A19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293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5.43</v>
      </c>
      <c r="L6" s="30">
        <f t="shared" ref="L6:L49" si="1">O6-I6</f>
        <v>-0.33</v>
      </c>
      <c r="M6" s="210"/>
      <c r="N6" s="205">
        <v>5.76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3.8699999999999997</v>
      </c>
      <c r="L8" s="30">
        <f t="shared" si="1"/>
        <v>-0.6</v>
      </c>
      <c r="M8" s="210"/>
      <c r="N8" s="205">
        <v>4.47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8.66</v>
      </c>
      <c r="L9" s="30">
        <f t="shared" si="1"/>
        <v>-0.84</v>
      </c>
      <c r="M9" s="210"/>
      <c r="N9" s="198">
        <v>9.5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6.07</v>
      </c>
      <c r="M10" s="210"/>
      <c r="N10" s="205"/>
      <c r="O10" s="206">
        <v>6.57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8.9</v>
      </c>
      <c r="M11" s="210"/>
      <c r="N11" s="198"/>
      <c r="O11" s="199">
        <v>9.4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3.97</v>
      </c>
      <c r="L13" s="30">
        <f t="shared" si="1"/>
        <v>-0.73</v>
      </c>
      <c r="M13" s="210"/>
      <c r="N13" s="198">
        <v>4.7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7.28</v>
      </c>
      <c r="L14" s="30">
        <f t="shared" si="1"/>
        <v>-0.8</v>
      </c>
      <c r="M14" s="210"/>
      <c r="N14" s="205">
        <v>8.08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-0.38</v>
      </c>
      <c r="L15" s="30">
        <f t="shared" si="1"/>
        <v>12.559999999999999</v>
      </c>
      <c r="M15" s="210"/>
      <c r="N15" s="198"/>
      <c r="O15" s="199">
        <v>12.94</v>
      </c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1.4400000000000002</v>
      </c>
      <c r="L17" s="30">
        <f t="shared" si="1"/>
        <v>-1.18</v>
      </c>
      <c r="M17" s="210"/>
      <c r="N17" s="198">
        <v>2.62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5.51</v>
      </c>
      <c r="L18" s="30">
        <f t="shared" si="1"/>
        <v>-0.8</v>
      </c>
      <c r="M18" s="210"/>
      <c r="N18" s="198">
        <v>6.31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4.5999999999999996</v>
      </c>
      <c r="L19" s="30">
        <f t="shared" si="1"/>
        <v>-1</v>
      </c>
      <c r="M19" s="210"/>
      <c r="N19" s="198">
        <v>5.6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1.9200000000000002</v>
      </c>
      <c r="L20" s="30">
        <f t="shared" si="1"/>
        <v>-0.78</v>
      </c>
      <c r="M20" s="210"/>
      <c r="N20" s="198">
        <v>2.7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5.0200000000000005</v>
      </c>
      <c r="L21" s="30">
        <f t="shared" si="1"/>
        <v>-0.8</v>
      </c>
      <c r="M21" s="210"/>
      <c r="N21" s="198">
        <v>5.82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2.9799999999999995</v>
      </c>
      <c r="L22" s="30">
        <f t="shared" si="1"/>
        <v>-0.8</v>
      </c>
      <c r="M22" s="210"/>
      <c r="N22" s="198">
        <v>3.78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5.27</v>
      </c>
      <c r="L23" s="30">
        <f t="shared" si="1"/>
        <v>-0.9</v>
      </c>
      <c r="M23" s="210"/>
      <c r="N23" s="198">
        <v>6.17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5</v>
      </c>
      <c r="L24" s="30">
        <f t="shared" si="1"/>
        <v>-1.1499999999999999</v>
      </c>
      <c r="M24" s="210"/>
      <c r="N24" s="198">
        <v>6.15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5.5</v>
      </c>
      <c r="N26" s="198"/>
      <c r="O26" s="199">
        <v>5.93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4.3</v>
      </c>
      <c r="M27" s="87"/>
      <c r="N27" s="198"/>
      <c r="O27" s="198">
        <v>5.43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4</v>
      </c>
      <c r="L28" s="30">
        <f t="shared" si="1"/>
        <v>-0.28000000000000003</v>
      </c>
      <c r="N28" s="198">
        <v>4.28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6.7</v>
      </c>
      <c r="L29" s="30">
        <f t="shared" si="1"/>
        <v>-0.55000000000000004</v>
      </c>
      <c r="M29" s="87"/>
      <c r="N29" s="198">
        <v>7.25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12.85</v>
      </c>
      <c r="N30" s="198"/>
      <c r="O30" s="198">
        <v>13.45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11.6</v>
      </c>
      <c r="M31" s="87"/>
      <c r="N31" s="198"/>
      <c r="O31" s="198">
        <v>12.45</v>
      </c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4.93</v>
      </c>
      <c r="L32" s="30">
        <f t="shared" si="1"/>
        <v>-0.45</v>
      </c>
      <c r="N32" s="198">
        <v>5.38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5.1499999999999995</v>
      </c>
      <c r="L33" s="30">
        <f t="shared" si="1"/>
        <v>-0.45</v>
      </c>
      <c r="M33" s="87"/>
      <c r="N33" s="205">
        <v>5.6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5.28</v>
      </c>
      <c r="L34" s="30">
        <f t="shared" si="1"/>
        <v>-0.2</v>
      </c>
      <c r="M34" s="87"/>
      <c r="N34" s="198">
        <v>5.48</v>
      </c>
      <c r="O34" s="198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>
        <f t="shared" si="2"/>
        <v>4.4700000000000006</v>
      </c>
      <c r="L35" s="30">
        <f t="shared" si="1"/>
        <v>-0.68</v>
      </c>
      <c r="N35" s="198">
        <v>5.15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4.95</v>
      </c>
      <c r="L36" s="30">
        <f t="shared" si="1"/>
        <v>-0.38</v>
      </c>
      <c r="M36" s="210"/>
      <c r="N36" s="198">
        <v>5.33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4.91</v>
      </c>
      <c r="L37" s="30">
        <f t="shared" si="1"/>
        <v>-0.52</v>
      </c>
      <c r="M37" s="210"/>
      <c r="N37" s="198">
        <v>5.43</v>
      </c>
      <c r="O37" s="198"/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10.039999999999999</v>
      </c>
      <c r="M38" s="210"/>
      <c r="N38" s="198"/>
      <c r="O38" s="198">
        <v>10.79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7.3999999999999995</v>
      </c>
      <c r="L39" s="30">
        <f t="shared" si="1"/>
        <v>-0.95</v>
      </c>
      <c r="M39" s="210"/>
      <c r="N39" s="198">
        <v>8.35</v>
      </c>
      <c r="O39" s="198"/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7.1800000000000006</v>
      </c>
      <c r="L40" s="30">
        <f t="shared" si="1"/>
        <v>-0.6</v>
      </c>
      <c r="M40" s="210"/>
      <c r="N40" s="205">
        <v>7.78</v>
      </c>
      <c r="O40" s="206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4.58</v>
      </c>
      <c r="M41" s="210"/>
      <c r="N41" s="198"/>
      <c r="O41" s="199">
        <v>4.83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11.72</v>
      </c>
      <c r="M43" s="210"/>
      <c r="N43" s="198"/>
      <c r="O43" s="198">
        <v>12.65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5.16</v>
      </c>
      <c r="M44" s="210"/>
      <c r="N44" s="205"/>
      <c r="O44" s="198">
        <v>5.5</v>
      </c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4.5</v>
      </c>
      <c r="M45" s="210"/>
      <c r="N45" s="198"/>
      <c r="O45" s="198">
        <v>5.17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4.55</v>
      </c>
      <c r="L46" s="30">
        <f t="shared" si="1"/>
        <v>-1</v>
      </c>
      <c r="M46" s="210"/>
      <c r="N46" s="198">
        <v>5.55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5.87</v>
      </c>
      <c r="M47" s="210"/>
      <c r="N47" s="198"/>
      <c r="O47" s="198">
        <v>6.11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9.1</v>
      </c>
      <c r="M48" s="210"/>
      <c r="N48" s="198"/>
      <c r="O48" s="198">
        <v>9.6</v>
      </c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6.8800000000000008</v>
      </c>
      <c r="M49" s="210"/>
      <c r="N49" s="198"/>
      <c r="O49" s="198">
        <v>7.73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5.16</v>
      </c>
      <c r="L50" s="30">
        <f>O50-I50</f>
        <v>-0.60000000000000009</v>
      </c>
      <c r="M50" s="210"/>
      <c r="N50" s="198">
        <v>5.76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16.43</v>
      </c>
      <c r="M51" s="210"/>
      <c r="N51" s="198"/>
      <c r="O51" s="198">
        <v>17.38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11.11</v>
      </c>
      <c r="M52" s="210"/>
      <c r="N52" s="198"/>
      <c r="O52" s="199">
        <v>11.86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3.8</v>
      </c>
      <c r="L53" s="30">
        <f>O53-I53</f>
        <v>-0.7</v>
      </c>
      <c r="M53" s="210"/>
      <c r="N53" s="198">
        <v>4.5</v>
      </c>
      <c r="O53" s="199"/>
    </row>
  </sheetData>
  <mergeCells count="11">
    <mergeCell ref="K16:L16"/>
    <mergeCell ref="N16:O16"/>
    <mergeCell ref="K25:L25"/>
    <mergeCell ref="N25:O25"/>
    <mergeCell ref="N42:O42"/>
    <mergeCell ref="N3:O3"/>
    <mergeCell ref="N5:O5"/>
    <mergeCell ref="K7:L7"/>
    <mergeCell ref="N7:O7"/>
    <mergeCell ref="K12:L12"/>
    <mergeCell ref="N12:O12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39A7F-CE31-48DE-B6DE-DF7ECA19BA85}">
  <dimension ref="A1:O53"/>
  <sheetViews>
    <sheetView workbookViewId="0">
      <selection activeCell="O53"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295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5.89</v>
      </c>
      <c r="L6" s="30">
        <f t="shared" ref="L6:L49" si="1">O6-I6</f>
        <v>-0.33</v>
      </c>
      <c r="M6" s="210"/>
      <c r="N6" s="205">
        <v>6.22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4.3600000000000003</v>
      </c>
      <c r="L8" s="30">
        <f t="shared" si="1"/>
        <v>-0.6</v>
      </c>
      <c r="M8" s="210"/>
      <c r="N8" s="205">
        <v>4.96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9.06</v>
      </c>
      <c r="L9" s="30">
        <f t="shared" si="1"/>
        <v>-0.84</v>
      </c>
      <c r="M9" s="210"/>
      <c r="N9" s="198">
        <v>9.9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6.75</v>
      </c>
      <c r="M10" s="210"/>
      <c r="N10" s="205"/>
      <c r="O10" s="206">
        <v>7.25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10.6</v>
      </c>
      <c r="M11" s="210"/>
      <c r="N11" s="198"/>
      <c r="O11" s="199">
        <v>11.1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4.42</v>
      </c>
      <c r="L13" s="30">
        <f t="shared" si="1"/>
        <v>-0.73</v>
      </c>
      <c r="M13" s="210"/>
      <c r="N13" s="198">
        <v>5.15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-0.8</v>
      </c>
      <c r="L14" s="30">
        <f t="shared" si="1"/>
        <v>11.28</v>
      </c>
      <c r="M14" s="210"/>
      <c r="N14" s="205"/>
      <c r="O14" s="206">
        <v>12.08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13.02</v>
      </c>
      <c r="L15" s="30">
        <f t="shared" si="1"/>
        <v>-0.38</v>
      </c>
      <c r="M15" s="210"/>
      <c r="N15" s="198">
        <v>13.4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1.86</v>
      </c>
      <c r="L17" s="30">
        <f t="shared" si="1"/>
        <v>-1.18</v>
      </c>
      <c r="M17" s="210"/>
      <c r="N17" s="198">
        <v>3.04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5.87</v>
      </c>
      <c r="L18" s="30">
        <f t="shared" si="1"/>
        <v>-0.8</v>
      </c>
      <c r="M18" s="210"/>
      <c r="N18" s="198">
        <v>6.67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5.22</v>
      </c>
      <c r="L19" s="30">
        <f t="shared" si="1"/>
        <v>-1</v>
      </c>
      <c r="M19" s="210"/>
      <c r="N19" s="198">
        <v>6.22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2.2000000000000002</v>
      </c>
      <c r="L20" s="30">
        <f t="shared" si="1"/>
        <v>-0.78</v>
      </c>
      <c r="M20" s="210"/>
      <c r="N20" s="198">
        <v>2.98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5.16</v>
      </c>
      <c r="L21" s="30">
        <f t="shared" si="1"/>
        <v>-0.8</v>
      </c>
      <c r="M21" s="210"/>
      <c r="N21" s="198">
        <v>5.96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3.38</v>
      </c>
      <c r="L22" s="30">
        <f t="shared" si="1"/>
        <v>-0.8</v>
      </c>
      <c r="M22" s="210"/>
      <c r="N22" s="198">
        <v>4.18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6.9099999999999993</v>
      </c>
      <c r="L23" s="30">
        <f t="shared" si="1"/>
        <v>-0.9</v>
      </c>
      <c r="M23" s="210"/>
      <c r="N23" s="198">
        <v>7.81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5.6199999999999992</v>
      </c>
      <c r="L24" s="30">
        <f t="shared" si="1"/>
        <v>-1.1499999999999999</v>
      </c>
      <c r="M24" s="210"/>
      <c r="N24" s="198">
        <v>6.77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6.32</v>
      </c>
      <c r="N26" s="198"/>
      <c r="O26" s="199">
        <v>6.75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4.79</v>
      </c>
      <c r="M27" s="87"/>
      <c r="N27" s="198"/>
      <c r="O27" s="198">
        <v>5.92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4.43</v>
      </c>
      <c r="L28" s="30">
        <f t="shared" si="1"/>
        <v>-0.28000000000000003</v>
      </c>
      <c r="N28" s="198">
        <v>4.71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7.6800000000000006</v>
      </c>
      <c r="M29" s="87"/>
      <c r="N29" s="198"/>
      <c r="O29" s="198">
        <v>8.23</v>
      </c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6.62</v>
      </c>
      <c r="L30" s="30">
        <f t="shared" si="1"/>
        <v>-0.6</v>
      </c>
      <c r="N30" s="198">
        <v>7.22</v>
      </c>
      <c r="O30" s="198"/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12.91</v>
      </c>
      <c r="M31" s="87"/>
      <c r="N31" s="198"/>
      <c r="O31" s="198">
        <v>13.76</v>
      </c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5.53</v>
      </c>
      <c r="L32" s="30">
        <f t="shared" si="1"/>
        <v>-0.45</v>
      </c>
      <c r="N32" s="198">
        <v>5.98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5.7299999999999995</v>
      </c>
      <c r="L33" s="30">
        <f t="shared" si="1"/>
        <v>-0.45</v>
      </c>
      <c r="M33" s="87"/>
      <c r="N33" s="205">
        <v>6.18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7.77</v>
      </c>
      <c r="M34" s="87"/>
      <c r="N34" s="198"/>
      <c r="O34" s="198">
        <v>7.97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>
        <f t="shared" si="2"/>
        <v>4.82</v>
      </c>
      <c r="L35" s="30">
        <f t="shared" si="1"/>
        <v>-0.68</v>
      </c>
      <c r="N35" s="198">
        <v>5.5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5.42</v>
      </c>
      <c r="L36" s="30">
        <f t="shared" si="1"/>
        <v>-0.38</v>
      </c>
      <c r="M36" s="210"/>
      <c r="N36" s="198">
        <v>5.8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5.7799999999999994</v>
      </c>
      <c r="L37" s="30">
        <f t="shared" si="1"/>
        <v>-0.52</v>
      </c>
      <c r="M37" s="210"/>
      <c r="N37" s="198">
        <v>6.3</v>
      </c>
      <c r="O37" s="198"/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9.9499999999999993</v>
      </c>
      <c r="M38" s="210"/>
      <c r="N38" s="198"/>
      <c r="O38" s="198">
        <v>10.7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16.830000000000002</v>
      </c>
      <c r="M39" s="210"/>
      <c r="N39" s="198"/>
      <c r="O39" s="198">
        <v>17.78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8.75</v>
      </c>
      <c r="M40" s="210"/>
      <c r="N40" s="205"/>
      <c r="O40" s="206">
        <v>9.35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4.3899999999999997</v>
      </c>
      <c r="M41" s="210"/>
      <c r="N41" s="198"/>
      <c r="O41" s="199">
        <v>4.6399999999999997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5.15</v>
      </c>
      <c r="L43" s="30">
        <f>O43-I43</f>
        <v>-0.93</v>
      </c>
      <c r="M43" s="210"/>
      <c r="N43" s="198">
        <v>6.08</v>
      </c>
      <c r="O43" s="198"/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5.98</v>
      </c>
      <c r="M44" s="210"/>
      <c r="N44" s="205"/>
      <c r="O44" s="198">
        <v>6.32</v>
      </c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6.21</v>
      </c>
      <c r="L45" s="30">
        <f t="shared" si="1"/>
        <v>-0.67</v>
      </c>
      <c r="M45" s="210"/>
      <c r="N45" s="198">
        <v>6.88</v>
      </c>
      <c r="O45" s="198"/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4.0999999999999996</v>
      </c>
      <c r="L46" s="30">
        <f t="shared" si="1"/>
        <v>-1</v>
      </c>
      <c r="M46" s="210"/>
      <c r="N46" s="198">
        <v>5.0999999999999996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5.9399999999999995</v>
      </c>
      <c r="M47" s="210"/>
      <c r="N47" s="198"/>
      <c r="O47" s="198">
        <v>6.18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15.98</v>
      </c>
      <c r="M48" s="210"/>
      <c r="N48" s="198"/>
      <c r="O48" s="198">
        <v>16.48</v>
      </c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11.75</v>
      </c>
      <c r="M49" s="210"/>
      <c r="N49" s="198"/>
      <c r="O49" s="198">
        <v>12.6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5.6</v>
      </c>
      <c r="L50" s="30">
        <f>O50-I50</f>
        <v>-0.60000000000000009</v>
      </c>
      <c r="M50" s="210"/>
      <c r="N50" s="198">
        <v>6.2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10.450000000000001</v>
      </c>
      <c r="M51" s="210"/>
      <c r="N51" s="198"/>
      <c r="O51" s="198">
        <v>11.4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11.95</v>
      </c>
      <c r="M52" s="210"/>
      <c r="N52" s="198"/>
      <c r="O52" s="199">
        <v>12.7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4.42</v>
      </c>
      <c r="L53" s="30">
        <f>O53-I53</f>
        <v>-0.7</v>
      </c>
      <c r="M53" s="210"/>
      <c r="N53" s="198">
        <v>5.12</v>
      </c>
      <c r="O53" s="199"/>
    </row>
  </sheetData>
  <mergeCells count="11"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42:O42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5F27-812E-4EEF-8CE1-41703CC29234}">
  <dimension ref="A1:O53"/>
  <sheetViews>
    <sheetView workbookViewId="0">
      <selection activeCell="O53" sqref="A1:O53"/>
    </sheetView>
  </sheetViews>
  <sheetFormatPr baseColWidth="10" defaultRowHeight="12.5" x14ac:dyDescent="0.25"/>
  <cols>
    <col min="2" max="2" width="34.816406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5.6899999999999995</v>
      </c>
      <c r="L6" s="30">
        <f t="shared" ref="L6:L49" si="1">O6-I6</f>
        <v>-0.33</v>
      </c>
      <c r="M6" s="210"/>
      <c r="N6" s="205">
        <v>6.02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4.3500000000000005</v>
      </c>
      <c r="L8" s="30">
        <f t="shared" si="1"/>
        <v>-0.6</v>
      </c>
      <c r="M8" s="210"/>
      <c r="N8" s="205">
        <v>4.95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9.01</v>
      </c>
      <c r="L9" s="30">
        <f t="shared" si="1"/>
        <v>-0.84</v>
      </c>
      <c r="M9" s="210"/>
      <c r="N9" s="198">
        <v>9.85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6.47</v>
      </c>
      <c r="M10" s="210"/>
      <c r="N10" s="205"/>
      <c r="O10" s="206">
        <v>6.97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9.06</v>
      </c>
      <c r="M11" s="210"/>
      <c r="N11" s="198"/>
      <c r="O11" s="199">
        <v>9.56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3.81</v>
      </c>
      <c r="L13" s="30">
        <f t="shared" si="1"/>
        <v>-0.73</v>
      </c>
      <c r="M13" s="210"/>
      <c r="N13" s="198">
        <v>4.54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5.6000000000000005</v>
      </c>
      <c r="L14" s="30">
        <f t="shared" si="1"/>
        <v>-0.8</v>
      </c>
      <c r="M14" s="210"/>
      <c r="N14" s="205">
        <v>6.4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6.3100000000000005</v>
      </c>
      <c r="L15" s="30">
        <f t="shared" si="1"/>
        <v>-0.38</v>
      </c>
      <c r="M15" s="210"/>
      <c r="N15" s="198">
        <v>6.69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1.22</v>
      </c>
      <c r="L17" s="30">
        <f t="shared" si="1"/>
        <v>-1.18</v>
      </c>
      <c r="M17" s="210"/>
      <c r="N17" s="198">
        <v>2.4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5.53</v>
      </c>
      <c r="L18" s="30">
        <f t="shared" si="1"/>
        <v>-0.8</v>
      </c>
      <c r="M18" s="210"/>
      <c r="N18" s="198">
        <v>6.33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5.32</v>
      </c>
      <c r="L19" s="30">
        <f t="shared" si="1"/>
        <v>-1</v>
      </c>
      <c r="M19" s="210"/>
      <c r="N19" s="198">
        <v>6.32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1.5799999999999998</v>
      </c>
      <c r="L20" s="30">
        <f t="shared" si="1"/>
        <v>-0.78</v>
      </c>
      <c r="M20" s="210"/>
      <c r="N20" s="198">
        <v>2.36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4.97</v>
      </c>
      <c r="L21" s="30">
        <f t="shared" si="1"/>
        <v>-0.8</v>
      </c>
      <c r="M21" s="210"/>
      <c r="N21" s="198">
        <v>5.77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3.26</v>
      </c>
      <c r="L22" s="30">
        <f t="shared" si="1"/>
        <v>-0.8</v>
      </c>
      <c r="M22" s="210"/>
      <c r="N22" s="198">
        <v>4.0599999999999996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4.6999999999999993</v>
      </c>
      <c r="L23" s="30">
        <f t="shared" si="1"/>
        <v>-0.9</v>
      </c>
      <c r="M23" s="210"/>
      <c r="N23" s="198">
        <v>5.6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5.84</v>
      </c>
      <c r="L24" s="30">
        <f t="shared" si="1"/>
        <v>-1.1499999999999999</v>
      </c>
      <c r="M24" s="210"/>
      <c r="N24" s="198">
        <v>6.99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6.78</v>
      </c>
      <c r="N26" s="198"/>
      <c r="O26" s="199">
        <v>7.21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4.8899999999999997</v>
      </c>
      <c r="M27" s="87"/>
      <c r="N27" s="198"/>
      <c r="O27" s="198">
        <v>6.02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4.25</v>
      </c>
      <c r="L28" s="30">
        <f t="shared" si="1"/>
        <v>-0.28000000000000003</v>
      </c>
      <c r="N28" s="198">
        <v>4.53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6.66</v>
      </c>
      <c r="L29" s="30">
        <f t="shared" si="1"/>
        <v>-0.55000000000000004</v>
      </c>
      <c r="M29" s="87"/>
      <c r="N29" s="198">
        <v>7.21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12.89</v>
      </c>
      <c r="N30" s="198"/>
      <c r="O30" s="198">
        <v>13.49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4.75</v>
      </c>
      <c r="L31" s="30">
        <f t="shared" si="1"/>
        <v>-0.85</v>
      </c>
      <c r="M31" s="87"/>
      <c r="N31" s="198">
        <v>5.6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5.6099999999999994</v>
      </c>
      <c r="L32" s="30">
        <f t="shared" si="1"/>
        <v>-0.45</v>
      </c>
      <c r="N32" s="198">
        <v>6.06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5.8</v>
      </c>
      <c r="L33" s="30">
        <f t="shared" si="1"/>
        <v>-0.45</v>
      </c>
      <c r="M33" s="87"/>
      <c r="N33" s="205">
        <v>6.25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12.4</v>
      </c>
      <c r="M34" s="87"/>
      <c r="N34" s="198"/>
      <c r="O34" s="198">
        <v>12.6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>
        <f t="shared" si="2"/>
        <v>3.47</v>
      </c>
      <c r="L35" s="30">
        <f t="shared" si="1"/>
        <v>-0.68</v>
      </c>
      <c r="N35" s="198">
        <v>4.1500000000000004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5.1100000000000003</v>
      </c>
      <c r="L36" s="30">
        <f t="shared" si="1"/>
        <v>-0.38</v>
      </c>
      <c r="M36" s="210"/>
      <c r="N36" s="198">
        <v>5.49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4.68</v>
      </c>
      <c r="L37" s="30">
        <f t="shared" si="1"/>
        <v>-0.52</v>
      </c>
      <c r="M37" s="210"/>
      <c r="N37" s="198">
        <v>5.2</v>
      </c>
      <c r="O37" s="198"/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7.6899999999999995</v>
      </c>
      <c r="M38" s="210"/>
      <c r="N38" s="198"/>
      <c r="O38" s="198">
        <v>8.44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10.180000000000001</v>
      </c>
      <c r="M39" s="210"/>
      <c r="N39" s="198"/>
      <c r="O39" s="198">
        <v>11.13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8.9700000000000006</v>
      </c>
      <c r="M40" s="210"/>
      <c r="N40" s="205"/>
      <c r="O40" s="206">
        <v>9.57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5.47</v>
      </c>
      <c r="M41" s="210"/>
      <c r="N41" s="198"/>
      <c r="O41" s="199">
        <v>5.72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29.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 t="e">
        <f>N43-I43</f>
        <v>#VALUE!</v>
      </c>
      <c r="L43" s="30">
        <f>O43-I43</f>
        <v>-0.93</v>
      </c>
      <c r="M43" s="210"/>
      <c r="N43" s="198" t="s">
        <v>296</v>
      </c>
      <c r="O43" s="198"/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6.09</v>
      </c>
      <c r="M44" s="210"/>
      <c r="N44" s="205"/>
      <c r="O44" s="198">
        <v>6.43</v>
      </c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5.59</v>
      </c>
      <c r="M45" s="210"/>
      <c r="N45" s="198"/>
      <c r="O45" s="198">
        <v>6.26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3.58</v>
      </c>
      <c r="L46" s="30">
        <f t="shared" si="1"/>
        <v>-1</v>
      </c>
      <c r="M46" s="210"/>
      <c r="N46" s="198">
        <v>4.58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5.58</v>
      </c>
      <c r="M47" s="210"/>
      <c r="N47" s="198"/>
      <c r="O47" s="198">
        <v>5.82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8.26</v>
      </c>
      <c r="L48" s="30">
        <f t="shared" si="1"/>
        <v>-0.5</v>
      </c>
      <c r="M48" s="210"/>
      <c r="N48" s="198">
        <v>8.76</v>
      </c>
      <c r="O48" s="198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15.889999999999999</v>
      </c>
      <c r="M49" s="210"/>
      <c r="N49" s="198"/>
      <c r="O49" s="198">
        <v>16.739999999999998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3.89</v>
      </c>
      <c r="L50" s="30">
        <f>O50-I50</f>
        <v>-0.60000000000000009</v>
      </c>
      <c r="M50" s="210"/>
      <c r="N50" s="198">
        <v>4.49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8.2800000000000011</v>
      </c>
      <c r="M51" s="210"/>
      <c r="N51" s="198"/>
      <c r="O51" s="198">
        <v>9.23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5.32</v>
      </c>
      <c r="M52" s="210"/>
      <c r="N52" s="198"/>
      <c r="O52" s="199">
        <v>6.07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3.5599999999999996</v>
      </c>
      <c r="L53" s="30">
        <f>O53-I53</f>
        <v>-0.7</v>
      </c>
      <c r="M53" s="210"/>
      <c r="N53" s="198">
        <v>4.26</v>
      </c>
      <c r="O53" s="199"/>
    </row>
  </sheetData>
  <mergeCells count="11">
    <mergeCell ref="K16:L16"/>
    <mergeCell ref="N16:O16"/>
    <mergeCell ref="K25:L25"/>
    <mergeCell ref="N25:O25"/>
    <mergeCell ref="N42:O42"/>
    <mergeCell ref="N3:O3"/>
    <mergeCell ref="N5:O5"/>
    <mergeCell ref="K7:L7"/>
    <mergeCell ref="N7:O7"/>
    <mergeCell ref="K12:L12"/>
    <mergeCell ref="N12:O12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0199-070F-4E91-9753-C34835437CB4}">
  <dimension ref="A1:O53"/>
  <sheetViews>
    <sheetView topLeftCell="A27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297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5.96</v>
      </c>
      <c r="L6" s="30">
        <f t="shared" ref="L6:L49" si="1">O6-I6</f>
        <v>-0.33</v>
      </c>
      <c r="M6" s="210"/>
      <c r="N6" s="205">
        <v>6.29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4.4700000000000006</v>
      </c>
      <c r="L8" s="30">
        <f t="shared" si="1"/>
        <v>-0.6</v>
      </c>
      <c r="M8" s="210"/>
      <c r="N8" s="205">
        <v>5.07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9.19</v>
      </c>
      <c r="L9" s="30">
        <f t="shared" si="1"/>
        <v>-0.84</v>
      </c>
      <c r="M9" s="210"/>
      <c r="N9" s="198">
        <v>10.029999999999999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6.49</v>
      </c>
      <c r="M10" s="210"/>
      <c r="N10" s="205"/>
      <c r="O10" s="206">
        <v>6.99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9.16</v>
      </c>
      <c r="M11" s="210"/>
      <c r="N11" s="198"/>
      <c r="O11" s="199">
        <v>9.66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-0.73</v>
      </c>
      <c r="L13" s="30">
        <f t="shared" si="1"/>
        <v>3.77</v>
      </c>
      <c r="M13" s="210"/>
      <c r="N13" s="198"/>
      <c r="O13" s="199">
        <v>4.5</v>
      </c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-0.8</v>
      </c>
      <c r="L14" s="30">
        <f t="shared" si="1"/>
        <v>4.8</v>
      </c>
      <c r="M14" s="210"/>
      <c r="N14" s="205"/>
      <c r="O14" s="206">
        <v>5.6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-0.38</v>
      </c>
      <c r="L15" s="30">
        <f t="shared" si="1"/>
        <v>18.36</v>
      </c>
      <c r="M15" s="210"/>
      <c r="N15" s="198"/>
      <c r="O15" s="199">
        <v>18.739999999999998</v>
      </c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1.22</v>
      </c>
      <c r="L17" s="30">
        <f t="shared" si="1"/>
        <v>-1.18</v>
      </c>
      <c r="M17" s="210"/>
      <c r="N17" s="198">
        <v>2.4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5.65</v>
      </c>
      <c r="L18" s="30">
        <f t="shared" si="1"/>
        <v>-0.8</v>
      </c>
      <c r="M18" s="210"/>
      <c r="N18" s="198">
        <v>6.45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5.58</v>
      </c>
      <c r="L19" s="30">
        <f t="shared" si="1"/>
        <v>-1</v>
      </c>
      <c r="M19" s="210"/>
      <c r="N19" s="198">
        <v>6.58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1.84</v>
      </c>
      <c r="L20" s="30">
        <f t="shared" si="1"/>
        <v>-0.78</v>
      </c>
      <c r="M20" s="210"/>
      <c r="N20" s="198">
        <v>2.62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4.99</v>
      </c>
      <c r="L21" s="30">
        <f t="shared" si="1"/>
        <v>-0.8</v>
      </c>
      <c r="M21" s="210"/>
      <c r="N21" s="198">
        <v>5.79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3.3900000000000006</v>
      </c>
      <c r="L22" s="30">
        <f t="shared" si="1"/>
        <v>-0.8</v>
      </c>
      <c r="M22" s="210"/>
      <c r="N22" s="198">
        <v>4.1900000000000004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6.1</v>
      </c>
      <c r="L23" s="30">
        <f t="shared" si="1"/>
        <v>-0.9</v>
      </c>
      <c r="M23" s="210"/>
      <c r="N23" s="198">
        <v>7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6.01</v>
      </c>
      <c r="L24" s="30">
        <f t="shared" si="1"/>
        <v>-1.1499999999999999</v>
      </c>
      <c r="M24" s="210"/>
      <c r="N24" s="198">
        <v>7.16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6.88</v>
      </c>
      <c r="N26" s="198"/>
      <c r="O26" s="199">
        <v>7.31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4.93</v>
      </c>
      <c r="M27" s="87"/>
      <c r="N27" s="198"/>
      <c r="O27" s="198">
        <v>6.06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4.3499999999999996</v>
      </c>
      <c r="L28" s="30">
        <f t="shared" si="1"/>
        <v>-0.28000000000000003</v>
      </c>
      <c r="N28" s="198">
        <v>4.63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7.05</v>
      </c>
      <c r="L29" s="30">
        <f t="shared" si="1"/>
        <v>-0.55000000000000004</v>
      </c>
      <c r="M29" s="87"/>
      <c r="N29" s="198">
        <v>7.6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14.280000000000001</v>
      </c>
      <c r="N30" s="198"/>
      <c r="O30" s="198">
        <v>14.88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4.9700000000000006</v>
      </c>
      <c r="L31" s="30">
        <f t="shared" si="1"/>
        <v>-0.85</v>
      </c>
      <c r="M31" s="87"/>
      <c r="N31" s="198">
        <v>5.82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5.84</v>
      </c>
      <c r="L32" s="30">
        <f t="shared" si="1"/>
        <v>-0.45</v>
      </c>
      <c r="N32" s="198">
        <v>6.29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5.0599999999999996</v>
      </c>
      <c r="L33" s="30">
        <f t="shared" si="1"/>
        <v>-0.45</v>
      </c>
      <c r="M33" s="87"/>
      <c r="N33" s="205">
        <v>5.51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13.520000000000001</v>
      </c>
      <c r="M34" s="87"/>
      <c r="N34" s="198"/>
      <c r="O34" s="198">
        <v>13.72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>
        <f t="shared" si="2"/>
        <v>3.8399999999999994</v>
      </c>
      <c r="L35" s="30">
        <f t="shared" si="1"/>
        <v>-0.68</v>
      </c>
      <c r="N35" s="198">
        <v>4.5199999999999996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5.04</v>
      </c>
      <c r="L36" s="30">
        <f t="shared" si="1"/>
        <v>-0.38</v>
      </c>
      <c r="M36" s="210"/>
      <c r="N36" s="198">
        <v>5.42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5.57</v>
      </c>
      <c r="L37" s="30">
        <f t="shared" si="1"/>
        <v>-0.52</v>
      </c>
      <c r="M37" s="210"/>
      <c r="N37" s="198">
        <v>6.09</v>
      </c>
      <c r="O37" s="198"/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12.1</v>
      </c>
      <c r="M38" s="210"/>
      <c r="N38" s="198"/>
      <c r="O38" s="198">
        <v>12.85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9.0100000000000016</v>
      </c>
      <c r="L39" s="30">
        <f t="shared" si="1"/>
        <v>-0.95</v>
      </c>
      <c r="M39" s="210"/>
      <c r="N39" s="198">
        <v>9.9600000000000009</v>
      </c>
      <c r="O39" s="198"/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9.0300000000000011</v>
      </c>
      <c r="M40" s="210"/>
      <c r="N40" s="205"/>
      <c r="O40" s="206">
        <v>9.6300000000000008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5.8</v>
      </c>
      <c r="M41" s="210"/>
      <c r="N41" s="198"/>
      <c r="O41" s="199">
        <v>6.05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4.2700000000000005</v>
      </c>
      <c r="L43" s="30">
        <f>O43-I43</f>
        <v>-0.93</v>
      </c>
      <c r="M43" s="210"/>
      <c r="N43" s="198">
        <v>5.2</v>
      </c>
      <c r="O43" s="198"/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6.22</v>
      </c>
      <c r="L44" s="30">
        <f t="shared" si="1"/>
        <v>-0.34</v>
      </c>
      <c r="M44" s="210"/>
      <c r="N44" s="205">
        <v>6.56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7.0600000000000005</v>
      </c>
      <c r="M45" s="210"/>
      <c r="N45" s="198"/>
      <c r="O45" s="198">
        <v>7.73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3.75</v>
      </c>
      <c r="L46" s="30">
        <f t="shared" si="1"/>
        <v>-1</v>
      </c>
      <c r="M46" s="210"/>
      <c r="N46" s="198">
        <v>4.75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5.55</v>
      </c>
      <c r="M47" s="210"/>
      <c r="N47" s="198"/>
      <c r="O47" s="198">
        <v>5.79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17.25</v>
      </c>
      <c r="M48" s="210"/>
      <c r="N48" s="198"/>
      <c r="O48" s="198">
        <v>17.75</v>
      </c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16.849999999999998</v>
      </c>
      <c r="M49" s="210"/>
      <c r="N49" s="198"/>
      <c r="O49" s="198">
        <v>17.7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3.6199999999999997</v>
      </c>
      <c r="L50" s="30">
        <f>O50-I50</f>
        <v>-0.60000000000000009</v>
      </c>
      <c r="M50" s="210"/>
      <c r="N50" s="198">
        <v>4.22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5.89</v>
      </c>
      <c r="M51" s="210"/>
      <c r="N51" s="198"/>
      <c r="O51" s="198">
        <v>6.84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10.95</v>
      </c>
      <c r="M52" s="210"/>
      <c r="N52" s="198"/>
      <c r="O52" s="199">
        <v>11.7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3.5</v>
      </c>
      <c r="L53" s="30">
        <f>O53-I53</f>
        <v>-0.7</v>
      </c>
      <c r="M53" s="210"/>
      <c r="N53" s="198">
        <v>4.2</v>
      </c>
      <c r="O53" s="199"/>
    </row>
  </sheetData>
  <mergeCells count="11"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42:O42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3460E-3746-43D3-BD3A-2FB81A914C52}">
  <dimension ref="A1:O53"/>
  <sheetViews>
    <sheetView topLeftCell="A9" workbookViewId="0">
      <selection activeCell="B20" sqref="B19:O20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298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4.57</v>
      </c>
      <c r="L6" s="30">
        <f t="shared" ref="L6:L49" si="1">O6-I6</f>
        <v>-0.33</v>
      </c>
      <c r="M6" s="210"/>
      <c r="N6" s="205">
        <v>4.9000000000000004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4.37</v>
      </c>
      <c r="L8" s="30">
        <f t="shared" si="1"/>
        <v>-0.6</v>
      </c>
      <c r="M8" s="210"/>
      <c r="N8" s="205">
        <v>4.97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8.82</v>
      </c>
      <c r="L9" s="30">
        <f t="shared" si="1"/>
        <v>-0.84</v>
      </c>
      <c r="M9" s="210"/>
      <c r="N9" s="198">
        <v>9.66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5.25</v>
      </c>
      <c r="M10" s="210"/>
      <c r="N10" s="205"/>
      <c r="O10" s="206">
        <v>5.75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7</v>
      </c>
      <c r="M11" s="210"/>
      <c r="N11" s="198"/>
      <c r="O11" s="199">
        <v>7.5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2.62</v>
      </c>
      <c r="L13" s="30">
        <f t="shared" si="1"/>
        <v>-0.73</v>
      </c>
      <c r="M13" s="210"/>
      <c r="N13" s="198">
        <v>3.35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-0.8</v>
      </c>
      <c r="L14" s="30">
        <f t="shared" si="1"/>
        <v>5.4</v>
      </c>
      <c r="M14" s="210"/>
      <c r="N14" s="205"/>
      <c r="O14" s="206">
        <v>6.2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5.1100000000000003</v>
      </c>
      <c r="L15" s="30">
        <f t="shared" si="1"/>
        <v>-0.38</v>
      </c>
      <c r="M15" s="210"/>
      <c r="N15" s="198">
        <v>5.49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0.55000000000000004</v>
      </c>
      <c r="L17" s="30">
        <f t="shared" si="1"/>
        <v>-1.18</v>
      </c>
      <c r="M17" s="210"/>
      <c r="N17" s="198">
        <v>1.73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5.19</v>
      </c>
      <c r="L18" s="30">
        <f t="shared" si="1"/>
        <v>-0.8</v>
      </c>
      <c r="M18" s="210"/>
      <c r="N18" s="198">
        <v>5.99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5.84</v>
      </c>
      <c r="L19" s="30">
        <f t="shared" si="1"/>
        <v>-1</v>
      </c>
      <c r="M19" s="210"/>
      <c r="N19" s="198">
        <v>6.84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1.2699999999999998</v>
      </c>
      <c r="L20" s="30">
        <f t="shared" si="1"/>
        <v>-0.78</v>
      </c>
      <c r="M20" s="210"/>
      <c r="N20" s="198">
        <v>2.0499999999999998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4.67</v>
      </c>
      <c r="L21" s="30">
        <f t="shared" si="1"/>
        <v>-0.8</v>
      </c>
      <c r="M21" s="210"/>
      <c r="N21" s="198">
        <v>5.47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3.16</v>
      </c>
      <c r="L22" s="30">
        <f t="shared" si="1"/>
        <v>-0.8</v>
      </c>
      <c r="M22" s="210"/>
      <c r="N22" s="198">
        <v>3.96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6.25</v>
      </c>
      <c r="L23" s="30">
        <f t="shared" si="1"/>
        <v>-0.9</v>
      </c>
      <c r="M23" s="210"/>
      <c r="N23" s="198">
        <v>7.15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5.93</v>
      </c>
      <c r="L24" s="30">
        <f t="shared" si="1"/>
        <v>-1.1499999999999999</v>
      </c>
      <c r="M24" s="210"/>
      <c r="N24" s="198">
        <v>7.08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5.84</v>
      </c>
      <c r="N26" s="198"/>
      <c r="O26" s="199">
        <v>6.27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3.9699999999999998</v>
      </c>
      <c r="M27" s="87"/>
      <c r="N27" s="198"/>
      <c r="O27" s="198">
        <v>5.0999999999999996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4.29</v>
      </c>
      <c r="L28" s="30">
        <f t="shared" si="1"/>
        <v>-0.28000000000000003</v>
      </c>
      <c r="N28" s="198">
        <v>4.57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6.42</v>
      </c>
      <c r="L29" s="30">
        <f t="shared" si="1"/>
        <v>-0.55000000000000004</v>
      </c>
      <c r="M29" s="87"/>
      <c r="N29" s="198">
        <v>6.97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12.3</v>
      </c>
      <c r="N30" s="198"/>
      <c r="O30" s="198">
        <v>12.9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4.28</v>
      </c>
      <c r="L31" s="30">
        <f t="shared" si="1"/>
        <v>-0.85</v>
      </c>
      <c r="M31" s="87"/>
      <c r="N31" s="198">
        <v>5.13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5.6</v>
      </c>
      <c r="L32" s="30">
        <f t="shared" si="1"/>
        <v>-0.45</v>
      </c>
      <c r="N32" s="198">
        <v>6.05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5.6899999999999995</v>
      </c>
      <c r="L33" s="30">
        <f t="shared" si="1"/>
        <v>-0.45</v>
      </c>
      <c r="M33" s="87"/>
      <c r="N33" s="205">
        <v>6.14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10.780000000000001</v>
      </c>
      <c r="M34" s="87"/>
      <c r="N34" s="198"/>
      <c r="O34" s="198">
        <v>10.98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>
        <f t="shared" si="2"/>
        <v>4.0500000000000007</v>
      </c>
      <c r="L35" s="30">
        <f t="shared" si="1"/>
        <v>-0.68</v>
      </c>
      <c r="N35" s="198">
        <v>4.7300000000000004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4.4400000000000004</v>
      </c>
      <c r="L36" s="30">
        <f t="shared" si="1"/>
        <v>-0.38</v>
      </c>
      <c r="M36" s="210"/>
      <c r="N36" s="198">
        <v>4.82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5.3000000000000007</v>
      </c>
      <c r="M37" s="210"/>
      <c r="N37" s="198"/>
      <c r="O37" s="198">
        <v>5.82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12.45</v>
      </c>
      <c r="M38" s="210"/>
      <c r="N38" s="198"/>
      <c r="O38" s="198">
        <v>13.2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9.3500000000000014</v>
      </c>
      <c r="M39" s="210"/>
      <c r="N39" s="198"/>
      <c r="O39" s="198">
        <v>10.3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6.58</v>
      </c>
      <c r="L40" s="30">
        <f t="shared" si="1"/>
        <v>-0.6</v>
      </c>
      <c r="M40" s="210"/>
      <c r="N40" s="205">
        <v>7.18</v>
      </c>
      <c r="O40" s="206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3.43</v>
      </c>
      <c r="M41" s="210"/>
      <c r="N41" s="198"/>
      <c r="O41" s="199">
        <v>3.68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 t="e">
        <f>N43-I43</f>
        <v>#VALUE!</v>
      </c>
      <c r="L43" s="30">
        <f>O43-I43</f>
        <v>-0.93</v>
      </c>
      <c r="M43" s="210"/>
      <c r="N43" s="198" t="s">
        <v>268</v>
      </c>
      <c r="O43" s="198"/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5.58</v>
      </c>
      <c r="L44" s="30">
        <f t="shared" si="1"/>
        <v>-0.34</v>
      </c>
      <c r="M44" s="210"/>
      <c r="N44" s="205">
        <v>5.92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6.55</v>
      </c>
      <c r="M45" s="210"/>
      <c r="N45" s="198"/>
      <c r="O45" s="198">
        <v>7.22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3.58</v>
      </c>
      <c r="L46" s="30">
        <f t="shared" si="1"/>
        <v>-1</v>
      </c>
      <c r="M46" s="210"/>
      <c r="N46" s="198">
        <v>4.58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5.5299999999999994</v>
      </c>
      <c r="M47" s="210"/>
      <c r="N47" s="198"/>
      <c r="O47" s="198">
        <v>5.77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11.74</v>
      </c>
      <c r="M48" s="210"/>
      <c r="N48" s="198"/>
      <c r="O48" s="198">
        <v>12.24</v>
      </c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15.820000000000002</v>
      </c>
      <c r="M49" s="210"/>
      <c r="N49" s="198"/>
      <c r="O49" s="198">
        <v>16.670000000000002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3.02</v>
      </c>
      <c r="L50" s="30">
        <f>O50-I50</f>
        <v>-0.60000000000000009</v>
      </c>
      <c r="M50" s="210"/>
      <c r="N50" s="198">
        <v>3.62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4.7299999999999995</v>
      </c>
      <c r="L51" s="30">
        <f>O51-I51</f>
        <v>-0.95</v>
      </c>
      <c r="M51" s="210"/>
      <c r="N51" s="198">
        <v>5.68</v>
      </c>
      <c r="O51" s="198"/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6.89</v>
      </c>
      <c r="M52" s="210"/>
      <c r="N52" s="198"/>
      <c r="O52" s="199">
        <v>7.64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3.33</v>
      </c>
      <c r="L53" s="30">
        <f>O53-I53</f>
        <v>-0.7</v>
      </c>
      <c r="M53" s="210"/>
      <c r="N53" s="198">
        <v>4.03</v>
      </c>
      <c r="O53" s="199"/>
    </row>
  </sheetData>
  <mergeCells count="11">
    <mergeCell ref="K16:L16"/>
    <mergeCell ref="N16:O16"/>
    <mergeCell ref="K25:L25"/>
    <mergeCell ref="N25:O25"/>
    <mergeCell ref="N42:O42"/>
    <mergeCell ref="N3:O3"/>
    <mergeCell ref="N5:O5"/>
    <mergeCell ref="K7:L7"/>
    <mergeCell ref="N7:O7"/>
    <mergeCell ref="K12:L12"/>
    <mergeCell ref="N12:O12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BD8D-D1AB-4706-98DC-590FFB191F5D}">
  <dimension ref="A1:O53"/>
  <sheetViews>
    <sheetView topLeftCell="A10" workbookViewId="0">
      <selection activeCell="B20" sqref="B20:O20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298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3.74</v>
      </c>
      <c r="L6" s="30">
        <f t="shared" ref="L6:L49" si="1">O6-I6</f>
        <v>-0.33</v>
      </c>
      <c r="M6" s="210"/>
      <c r="N6" s="205">
        <v>4.07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3</v>
      </c>
      <c r="L8" s="30">
        <f t="shared" si="1"/>
        <v>-0.6</v>
      </c>
      <c r="M8" s="210"/>
      <c r="N8" s="205">
        <v>3.6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7.8000000000000007</v>
      </c>
      <c r="L9" s="30">
        <f t="shared" si="1"/>
        <v>-0.84</v>
      </c>
      <c r="M9" s="210"/>
      <c r="N9" s="198">
        <v>8.64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3.63</v>
      </c>
      <c r="M10" s="210"/>
      <c r="N10" s="205"/>
      <c r="O10" s="206">
        <v>4.13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4.7699999999999996</v>
      </c>
      <c r="M11" s="210"/>
      <c r="N11" s="198"/>
      <c r="O11" s="199">
        <v>5.27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2.88</v>
      </c>
      <c r="L13" s="30">
        <f t="shared" si="1"/>
        <v>-0.73</v>
      </c>
      <c r="M13" s="210"/>
      <c r="N13" s="198">
        <v>3.61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-0.8</v>
      </c>
      <c r="L14" s="30">
        <f t="shared" si="1"/>
        <v>5.25</v>
      </c>
      <c r="M14" s="210"/>
      <c r="N14" s="205"/>
      <c r="O14" s="206">
        <v>6.05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3.4</v>
      </c>
      <c r="L15" s="30">
        <f t="shared" si="1"/>
        <v>-0.38</v>
      </c>
      <c r="M15" s="210"/>
      <c r="N15" s="198">
        <v>3.78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0.72</v>
      </c>
      <c r="L17" s="30">
        <f t="shared" si="1"/>
        <v>-1.18</v>
      </c>
      <c r="M17" s="210"/>
      <c r="N17" s="198">
        <v>1.9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4.3500000000000005</v>
      </c>
      <c r="L18" s="30">
        <f t="shared" si="1"/>
        <v>-0.8</v>
      </c>
      <c r="M18" s="210"/>
      <c r="N18" s="198">
        <v>5.15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5.47</v>
      </c>
      <c r="L19" s="30">
        <f t="shared" si="1"/>
        <v>-1</v>
      </c>
      <c r="M19" s="210"/>
      <c r="N19" s="198">
        <v>6.47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0.84000000000000008</v>
      </c>
      <c r="L20" s="30">
        <f t="shared" si="1"/>
        <v>-0.78</v>
      </c>
      <c r="M20" s="210"/>
      <c r="N20" s="198">
        <v>1.62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4.3</v>
      </c>
      <c r="L21" s="30">
        <f t="shared" si="1"/>
        <v>-0.8</v>
      </c>
      <c r="M21" s="210"/>
      <c r="N21" s="198">
        <v>5.0999999999999996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4.0200000000000005</v>
      </c>
      <c r="L22" s="30">
        <f t="shared" si="1"/>
        <v>-0.8</v>
      </c>
      <c r="M22" s="210"/>
      <c r="N22" s="198">
        <v>4.82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3.9499999999999997</v>
      </c>
      <c r="L23" s="30">
        <f t="shared" si="1"/>
        <v>-0.9</v>
      </c>
      <c r="M23" s="210"/>
      <c r="N23" s="198">
        <v>4.8499999999999996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4.3100000000000005</v>
      </c>
      <c r="L24" s="30">
        <f t="shared" si="1"/>
        <v>-1.1499999999999999</v>
      </c>
      <c r="M24" s="210"/>
      <c r="N24" s="198">
        <v>5.46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2.8699999999999997</v>
      </c>
      <c r="L26" s="30">
        <f t="shared" si="1"/>
        <v>-0.43</v>
      </c>
      <c r="N26" s="198">
        <v>3.3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2.06</v>
      </c>
      <c r="L27" s="30">
        <f t="shared" si="1"/>
        <v>-1.1299999999999999</v>
      </c>
      <c r="M27" s="87"/>
      <c r="N27" s="198">
        <v>3.19</v>
      </c>
      <c r="O27" s="198"/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3.26</v>
      </c>
      <c r="L28" s="30">
        <f t="shared" si="1"/>
        <v>-0.28000000000000003</v>
      </c>
      <c r="N28" s="198">
        <v>3.54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4.3500000000000005</v>
      </c>
      <c r="L29" s="30">
        <f t="shared" si="1"/>
        <v>-0.55000000000000004</v>
      </c>
      <c r="M29" s="87"/>
      <c r="N29" s="198">
        <v>4.9000000000000004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9.5</v>
      </c>
      <c r="N30" s="198"/>
      <c r="O30" s="198">
        <v>10.1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3.02</v>
      </c>
      <c r="L31" s="30">
        <f t="shared" si="1"/>
        <v>-0.85</v>
      </c>
      <c r="M31" s="87"/>
      <c r="N31" s="198">
        <v>3.87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3.95</v>
      </c>
      <c r="L32" s="30">
        <f t="shared" si="1"/>
        <v>-0.45</v>
      </c>
      <c r="N32" s="198">
        <v>4.4000000000000004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4.9399999999999995</v>
      </c>
      <c r="L33" s="30">
        <f t="shared" si="1"/>
        <v>-0.45</v>
      </c>
      <c r="M33" s="87"/>
      <c r="N33" s="205">
        <v>5.39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8.0500000000000007</v>
      </c>
      <c r="M34" s="87"/>
      <c r="N34" s="198"/>
      <c r="O34" s="198">
        <v>8.25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>
        <f t="shared" si="2"/>
        <v>3.86</v>
      </c>
      <c r="L35" s="30">
        <f t="shared" si="1"/>
        <v>-0.68</v>
      </c>
      <c r="N35" s="198">
        <v>4.54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4.22</v>
      </c>
      <c r="L36" s="30">
        <f t="shared" si="1"/>
        <v>-0.38</v>
      </c>
      <c r="M36" s="210"/>
      <c r="N36" s="198">
        <v>4.5999999999999996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6.48</v>
      </c>
      <c r="M37" s="210"/>
      <c r="N37" s="198"/>
      <c r="O37" s="198">
        <v>7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11.35</v>
      </c>
      <c r="M38" s="210"/>
      <c r="N38" s="198"/>
      <c r="O38" s="198">
        <v>12.1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4.0699999999999994</v>
      </c>
      <c r="L39" s="30">
        <f t="shared" si="1"/>
        <v>-0.95</v>
      </c>
      <c r="M39" s="210"/>
      <c r="N39" s="198">
        <v>5.0199999999999996</v>
      </c>
      <c r="O39" s="198"/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4.6400000000000006</v>
      </c>
      <c r="L40" s="30">
        <f t="shared" si="1"/>
        <v>-0.6</v>
      </c>
      <c r="M40" s="210"/>
      <c r="N40" s="205">
        <v>5.24</v>
      </c>
      <c r="O40" s="206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1.52</v>
      </c>
      <c r="L41" s="30">
        <f t="shared" si="1"/>
        <v>-0.25</v>
      </c>
      <c r="M41" s="210"/>
      <c r="N41" s="198">
        <v>1.77</v>
      </c>
      <c r="O41" s="199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1.8599999999999999</v>
      </c>
      <c r="L43" s="30">
        <f>O43-I43</f>
        <v>-0.93</v>
      </c>
      <c r="M43" s="210"/>
      <c r="N43" s="198">
        <v>2.79</v>
      </c>
      <c r="O43" s="198"/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3.9400000000000004</v>
      </c>
      <c r="L44" s="30">
        <f t="shared" si="1"/>
        <v>-0.34</v>
      </c>
      <c r="M44" s="210"/>
      <c r="N44" s="205">
        <v>4.28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5.33</v>
      </c>
      <c r="L45" s="30">
        <f t="shared" si="1"/>
        <v>-0.67</v>
      </c>
      <c r="M45" s="210"/>
      <c r="N45" s="198">
        <v>6</v>
      </c>
      <c r="O45" s="198"/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3.2</v>
      </c>
      <c r="L46" s="30">
        <f t="shared" si="1"/>
        <v>-1</v>
      </c>
      <c r="M46" s="210"/>
      <c r="N46" s="198">
        <v>4.2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5.0999999999999996</v>
      </c>
      <c r="M47" s="210"/>
      <c r="N47" s="198"/>
      <c r="O47" s="198">
        <v>5.34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8.07</v>
      </c>
      <c r="M48" s="210"/>
      <c r="N48" s="198"/>
      <c r="O48" s="198">
        <v>8.57</v>
      </c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16.029999999999998</v>
      </c>
      <c r="M49" s="210"/>
      <c r="N49" s="198"/>
      <c r="O49" s="198">
        <v>16.88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2.88</v>
      </c>
      <c r="L50" s="30">
        <f>O50-I50</f>
        <v>-0.60000000000000009</v>
      </c>
      <c r="M50" s="210"/>
      <c r="N50" s="198">
        <v>3.48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5.5</v>
      </c>
      <c r="M51" s="210"/>
      <c r="N51" s="198"/>
      <c r="O51" s="198">
        <v>6.45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9.25</v>
      </c>
      <c r="M52" s="210"/>
      <c r="N52" s="198"/>
      <c r="O52" s="199">
        <v>10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3.29</v>
      </c>
      <c r="L53" s="30">
        <f>O53-I53</f>
        <v>-0.7</v>
      </c>
      <c r="M53" s="210"/>
      <c r="N53" s="198">
        <v>3.99</v>
      </c>
      <c r="O53" s="199"/>
    </row>
  </sheetData>
  <mergeCells count="11"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42:O42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BB22-98BB-4A74-B460-743292CE4137}">
  <dimension ref="A1:O53"/>
  <sheetViews>
    <sheetView topLeftCell="A19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299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 t="e">
        <f t="shared" si="0"/>
        <v>#VALUE!</v>
      </c>
      <c r="L6" s="30">
        <f t="shared" ref="L6:L49" si="1">O6-I6</f>
        <v>-0.33</v>
      </c>
      <c r="M6" s="210"/>
      <c r="N6" s="213" t="s">
        <v>252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210"/>
      <c r="N8" s="213" t="s">
        <v>252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6.96</v>
      </c>
      <c r="L9" s="30">
        <f t="shared" si="1"/>
        <v>-0.84</v>
      </c>
      <c r="M9" s="210"/>
      <c r="N9" s="198">
        <v>7.8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2.85</v>
      </c>
      <c r="M10" s="210"/>
      <c r="N10" s="205"/>
      <c r="O10" s="206">
        <v>3.35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3.7300000000000004</v>
      </c>
      <c r="M11" s="210"/>
      <c r="N11" s="198"/>
      <c r="O11" s="199">
        <v>4.2300000000000004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2.56</v>
      </c>
      <c r="L13" s="30">
        <f t="shared" si="1"/>
        <v>-0.73</v>
      </c>
      <c r="M13" s="210"/>
      <c r="N13" s="198">
        <v>3.29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4.2700000000000005</v>
      </c>
      <c r="L14" s="30">
        <f t="shared" si="1"/>
        <v>-0.8</v>
      </c>
      <c r="M14" s="210"/>
      <c r="N14" s="205">
        <v>5.07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3.16</v>
      </c>
      <c r="L15" s="30">
        <f t="shared" si="1"/>
        <v>-0.38</v>
      </c>
      <c r="M15" s="210"/>
      <c r="N15" s="198">
        <v>3.54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0.33000000000000007</v>
      </c>
      <c r="L17" s="30">
        <f t="shared" si="1"/>
        <v>-1.18</v>
      </c>
      <c r="M17" s="210"/>
      <c r="N17" s="198">
        <v>1.51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3.2700000000000005</v>
      </c>
      <c r="L18" s="30">
        <f t="shared" si="1"/>
        <v>-0.8</v>
      </c>
      <c r="M18" s="210"/>
      <c r="N18" s="198">
        <v>4.07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-1</v>
      </c>
      <c r="L19" s="30">
        <f t="shared" si="1"/>
        <v>2.95</v>
      </c>
      <c r="M19" s="210"/>
      <c r="N19" s="198"/>
      <c r="O19" s="199">
        <v>3.95</v>
      </c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0.8</v>
      </c>
      <c r="L20" s="30">
        <f t="shared" si="1"/>
        <v>-0.78</v>
      </c>
      <c r="M20" s="210"/>
      <c r="N20" s="198">
        <v>1.58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3.3</v>
      </c>
      <c r="L21" s="30">
        <f t="shared" si="1"/>
        <v>-0.8</v>
      </c>
      <c r="M21" s="210"/>
      <c r="N21" s="198">
        <v>4.0999999999999996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0.82000000000000006</v>
      </c>
      <c r="L22" s="30">
        <f t="shared" si="1"/>
        <v>-0.8</v>
      </c>
      <c r="M22" s="210"/>
      <c r="N22" s="198">
        <v>1.62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2.88</v>
      </c>
      <c r="L23" s="30">
        <f t="shared" si="1"/>
        <v>-0.9</v>
      </c>
      <c r="M23" s="210"/>
      <c r="N23" s="198">
        <v>3.78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2.02</v>
      </c>
      <c r="L24" s="30">
        <f t="shared" si="1"/>
        <v>-1.1499999999999999</v>
      </c>
      <c r="M24" s="210"/>
      <c r="N24" s="198">
        <v>3.17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1.32</v>
      </c>
      <c r="N26" s="198"/>
      <c r="O26" s="199">
        <v>1.75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1.4500000000000002</v>
      </c>
      <c r="M27" s="87"/>
      <c r="N27" s="198"/>
      <c r="O27" s="198">
        <v>2.58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1.58</v>
      </c>
      <c r="L28" s="30">
        <f t="shared" si="1"/>
        <v>-0.28000000000000003</v>
      </c>
      <c r="N28" s="198">
        <v>1.86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1.57</v>
      </c>
      <c r="L29" s="30">
        <f t="shared" si="1"/>
        <v>-0.55000000000000004</v>
      </c>
      <c r="M29" s="87"/>
      <c r="N29" s="198">
        <v>2.12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2.9699999999999998</v>
      </c>
      <c r="L30" s="30">
        <f t="shared" si="1"/>
        <v>-0.6</v>
      </c>
      <c r="N30" s="198">
        <v>3.57</v>
      </c>
      <c r="O30" s="198"/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2.2799999999999998</v>
      </c>
      <c r="L31" s="30">
        <f t="shared" si="1"/>
        <v>-0.85</v>
      </c>
      <c r="M31" s="87"/>
      <c r="N31" s="198">
        <v>3.13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5.0199999999999996</v>
      </c>
      <c r="L32" s="30">
        <f t="shared" si="1"/>
        <v>-0.45</v>
      </c>
      <c r="N32" s="198">
        <v>5.47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4.84</v>
      </c>
      <c r="L33" s="30">
        <f t="shared" si="1"/>
        <v>-0.45</v>
      </c>
      <c r="M33" s="87"/>
      <c r="N33" s="205">
        <v>5.29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87"/>
      <c r="N34" s="213" t="s">
        <v>252</v>
      </c>
      <c r="O34" s="198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>
        <f t="shared" si="2"/>
        <v>2.6399999999999997</v>
      </c>
      <c r="L35" s="30">
        <f t="shared" si="1"/>
        <v>-0.68</v>
      </c>
      <c r="N35" s="198">
        <v>3.32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4.0200000000000005</v>
      </c>
      <c r="L36" s="30">
        <f t="shared" si="1"/>
        <v>-0.38</v>
      </c>
      <c r="M36" s="210"/>
      <c r="N36" s="198">
        <v>4.4000000000000004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4.9499999999999993</v>
      </c>
      <c r="M37" s="210"/>
      <c r="N37" s="198"/>
      <c r="O37" s="198">
        <v>5.47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4.3499999999999996</v>
      </c>
      <c r="M38" s="210"/>
      <c r="N38" s="198"/>
      <c r="O38" s="198">
        <v>5.0999999999999996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2.6500000000000004</v>
      </c>
      <c r="L39" s="30">
        <f t="shared" si="1"/>
        <v>-0.95</v>
      </c>
      <c r="M39" s="210"/>
      <c r="N39" s="198">
        <v>3.6</v>
      </c>
      <c r="O39" s="198"/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3.93</v>
      </c>
      <c r="L40" s="30">
        <f t="shared" si="1"/>
        <v>-0.6</v>
      </c>
      <c r="M40" s="210"/>
      <c r="N40" s="205">
        <v>4.53</v>
      </c>
      <c r="O40" s="206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1.5</v>
      </c>
      <c r="M41" s="210"/>
      <c r="N41" s="198"/>
      <c r="O41" s="199">
        <v>1.75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 t="e">
        <f>N43-I43</f>
        <v>#VALUE!</v>
      </c>
      <c r="L43" s="30">
        <f>O43-I43</f>
        <v>-0.93</v>
      </c>
      <c r="M43" s="210"/>
      <c r="N43" s="198" t="s">
        <v>300</v>
      </c>
      <c r="O43" s="198"/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210"/>
      <c r="N44" s="213" t="s">
        <v>252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2.11</v>
      </c>
      <c r="M45" s="210"/>
      <c r="N45" s="198"/>
      <c r="O45" s="198">
        <v>2.78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2.5499999999999998</v>
      </c>
      <c r="L46" s="30">
        <f t="shared" si="1"/>
        <v>-1</v>
      </c>
      <c r="M46" s="210"/>
      <c r="N46" s="198">
        <v>3.55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3.55</v>
      </c>
      <c r="M47" s="210"/>
      <c r="N47" s="198"/>
      <c r="O47" s="198">
        <v>3.79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1.5299999999999998</v>
      </c>
      <c r="M48" s="210"/>
      <c r="N48" s="198"/>
      <c r="O48" s="198">
        <v>2.0299999999999998</v>
      </c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14.39</v>
      </c>
      <c r="M49" s="210"/>
      <c r="N49" s="198"/>
      <c r="O49" s="198">
        <v>15.24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2.6599999999999997</v>
      </c>
      <c r="L50" s="30">
        <f>O50-I50</f>
        <v>-0.60000000000000009</v>
      </c>
      <c r="M50" s="210"/>
      <c r="N50" s="198">
        <v>3.26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4.3199999999999994</v>
      </c>
      <c r="M51" s="210"/>
      <c r="N51" s="198"/>
      <c r="O51" s="198">
        <v>5.27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9.39</v>
      </c>
      <c r="M52" s="210"/>
      <c r="N52" s="198"/>
      <c r="O52" s="199">
        <v>10.14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3.2700000000000005</v>
      </c>
      <c r="L53" s="30">
        <f>O53-I53</f>
        <v>-0.7</v>
      </c>
      <c r="M53" s="210"/>
      <c r="N53" s="198">
        <v>3.97</v>
      </c>
      <c r="O53" s="199"/>
    </row>
  </sheetData>
  <mergeCells count="11">
    <mergeCell ref="K16:L16"/>
    <mergeCell ref="N16:O16"/>
    <mergeCell ref="K25:L25"/>
    <mergeCell ref="N25:O25"/>
    <mergeCell ref="N42:O42"/>
    <mergeCell ref="N3:O3"/>
    <mergeCell ref="N5:O5"/>
    <mergeCell ref="K7:L7"/>
    <mergeCell ref="N7:O7"/>
    <mergeCell ref="K12:L12"/>
    <mergeCell ref="N12:O12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69C02-19B2-4550-B23B-3D381961B81D}">
  <dimension ref="A1:O53"/>
  <sheetViews>
    <sheetView topLeftCell="A19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301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2.2799999999999998</v>
      </c>
      <c r="L6" s="30">
        <f t="shared" ref="L6:L49" si="1">O6-I6</f>
        <v>-0.33</v>
      </c>
      <c r="M6" s="210"/>
      <c r="N6" s="213">
        <v>2.61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1.4099999999999997</v>
      </c>
      <c r="L8" s="30">
        <f t="shared" si="1"/>
        <v>-0.6</v>
      </c>
      <c r="M8" s="210"/>
      <c r="N8" s="213">
        <v>2.0099999999999998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5.8100000000000005</v>
      </c>
      <c r="L9" s="30">
        <f t="shared" si="1"/>
        <v>-0.84</v>
      </c>
      <c r="M9" s="210"/>
      <c r="N9" s="198">
        <v>6.65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2.79</v>
      </c>
      <c r="M10" s="210"/>
      <c r="N10" s="205"/>
      <c r="O10" s="206">
        <v>3.29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2.25</v>
      </c>
      <c r="L11" s="30">
        <f t="shared" si="1"/>
        <v>-0.5</v>
      </c>
      <c r="M11" s="210"/>
      <c r="N11" s="198">
        <v>2.75</v>
      </c>
      <c r="O11" s="199"/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3.6999999999999997</v>
      </c>
      <c r="L13" s="30">
        <f t="shared" si="1"/>
        <v>-0.73</v>
      </c>
      <c r="M13" s="210"/>
      <c r="N13" s="198">
        <v>4.43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4.2300000000000004</v>
      </c>
      <c r="L14" s="30">
        <f t="shared" si="1"/>
        <v>-0.8</v>
      </c>
      <c r="M14" s="210"/>
      <c r="N14" s="205">
        <v>5.03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4.21</v>
      </c>
      <c r="L15" s="30">
        <f t="shared" si="1"/>
        <v>-0.38</v>
      </c>
      <c r="M15" s="210"/>
      <c r="N15" s="198">
        <v>4.59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0.67000000000000015</v>
      </c>
      <c r="L17" s="30">
        <f t="shared" si="1"/>
        <v>-1.18</v>
      </c>
      <c r="M17" s="210"/>
      <c r="N17" s="198">
        <v>1.85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3.33</v>
      </c>
      <c r="L18" s="30">
        <f t="shared" si="1"/>
        <v>-0.8</v>
      </c>
      <c r="M18" s="210"/>
      <c r="N18" s="198">
        <v>4.13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0.67999999999999994</v>
      </c>
      <c r="L19" s="30">
        <f t="shared" si="1"/>
        <v>-1</v>
      </c>
      <c r="M19" s="210"/>
      <c r="N19" s="198">
        <v>1.68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0.52</v>
      </c>
      <c r="L20" s="30">
        <f t="shared" si="1"/>
        <v>-0.78</v>
      </c>
      <c r="M20" s="210"/>
      <c r="N20" s="198">
        <v>1.3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2.33</v>
      </c>
      <c r="L21" s="30">
        <f t="shared" si="1"/>
        <v>-0.8</v>
      </c>
      <c r="M21" s="210"/>
      <c r="N21" s="198">
        <v>3.13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0.96</v>
      </c>
      <c r="L22" s="30">
        <f t="shared" si="1"/>
        <v>-0.8</v>
      </c>
      <c r="M22" s="210"/>
      <c r="N22" s="198">
        <v>1.76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3</v>
      </c>
      <c r="L23" s="30">
        <f t="shared" si="1"/>
        <v>-0.9</v>
      </c>
      <c r="M23" s="210"/>
      <c r="N23" s="198">
        <v>3.9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0.83000000000000007</v>
      </c>
      <c r="L24" s="30">
        <f t="shared" si="1"/>
        <v>-1.1499999999999999</v>
      </c>
      <c r="M24" s="210"/>
      <c r="N24" s="198">
        <v>1.98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1.32</v>
      </c>
      <c r="N26" s="198"/>
      <c r="O26" s="199">
        <v>1.75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1.3200000000000003</v>
      </c>
      <c r="M27" s="87"/>
      <c r="N27" s="198"/>
      <c r="O27" s="198">
        <v>2.4500000000000002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1.05</v>
      </c>
      <c r="L28" s="30">
        <f t="shared" si="1"/>
        <v>-0.28000000000000003</v>
      </c>
      <c r="N28" s="198">
        <v>1.33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3.01</v>
      </c>
      <c r="L29" s="30">
        <f t="shared" si="1"/>
        <v>-0.55000000000000004</v>
      </c>
      <c r="M29" s="87"/>
      <c r="N29" s="198">
        <v>3.56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8.1</v>
      </c>
      <c r="N30" s="198"/>
      <c r="O30" s="198">
        <v>8.6999999999999993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2.34</v>
      </c>
      <c r="L31" s="30">
        <f t="shared" si="1"/>
        <v>-0.85</v>
      </c>
      <c r="M31" s="87"/>
      <c r="N31" s="198">
        <v>3.19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2.48</v>
      </c>
      <c r="L32" s="30">
        <f t="shared" si="1"/>
        <v>-0.45</v>
      </c>
      <c r="N32" s="198">
        <v>2.93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5.45</v>
      </c>
      <c r="L33" s="30">
        <f t="shared" si="1"/>
        <v>-0.45</v>
      </c>
      <c r="M33" s="87"/>
      <c r="N33" s="205">
        <v>5.9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1.9000000000000001</v>
      </c>
      <c r="L34" s="30">
        <f t="shared" si="1"/>
        <v>-0.2</v>
      </c>
      <c r="M34" s="87"/>
      <c r="N34" s="213">
        <v>2.1</v>
      </c>
      <c r="O34" s="198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>
        <f t="shared" si="2"/>
        <v>2.96</v>
      </c>
      <c r="L35" s="30">
        <f t="shared" si="1"/>
        <v>-0.68</v>
      </c>
      <c r="N35" s="198">
        <v>3.64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4.0600000000000005</v>
      </c>
      <c r="L36" s="30">
        <f t="shared" si="1"/>
        <v>-0.38</v>
      </c>
      <c r="M36" s="210"/>
      <c r="N36" s="198">
        <v>4.4400000000000004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5.09</v>
      </c>
      <c r="M37" s="210"/>
      <c r="N37" s="198"/>
      <c r="O37" s="198">
        <v>5.61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1.69</v>
      </c>
      <c r="M38" s="210"/>
      <c r="N38" s="198"/>
      <c r="O38" s="198">
        <v>2.44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3.4699999999999998</v>
      </c>
      <c r="L39" s="30">
        <f t="shared" si="1"/>
        <v>-0.95</v>
      </c>
      <c r="M39" s="210"/>
      <c r="N39" s="198">
        <v>4.42</v>
      </c>
      <c r="O39" s="198"/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2.6999999999999997</v>
      </c>
      <c r="L40" s="30">
        <f t="shared" si="1"/>
        <v>-0.6</v>
      </c>
      <c r="M40" s="210"/>
      <c r="N40" s="205">
        <v>3.3</v>
      </c>
      <c r="O40" s="206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0.8899999999999999</v>
      </c>
      <c r="M41" s="210"/>
      <c r="N41" s="198"/>
      <c r="O41" s="199">
        <v>1.1399999999999999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6.79</v>
      </c>
      <c r="M43" s="210"/>
      <c r="N43" s="198"/>
      <c r="O43" s="198">
        <v>7.72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3.6100000000000003</v>
      </c>
      <c r="L44" s="30">
        <f t="shared" si="1"/>
        <v>-0.34</v>
      </c>
      <c r="M44" s="210"/>
      <c r="N44" s="213">
        <v>3.95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1.8200000000000003</v>
      </c>
      <c r="M45" s="210"/>
      <c r="N45" s="198"/>
      <c r="O45" s="198">
        <v>2.4900000000000002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2.2999999999999998</v>
      </c>
      <c r="L46" s="30">
        <f t="shared" si="1"/>
        <v>-1</v>
      </c>
      <c r="M46" s="210"/>
      <c r="N46" s="198">
        <v>3.3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2.2000000000000002</v>
      </c>
      <c r="L47" s="30">
        <f t="shared" si="1"/>
        <v>-0.24</v>
      </c>
      <c r="M47" s="210"/>
      <c r="N47" s="198">
        <v>2.44</v>
      </c>
      <c r="O47" s="198"/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0.53</v>
      </c>
      <c r="L48" s="30">
        <f t="shared" si="1"/>
        <v>-0.5</v>
      </c>
      <c r="M48" s="210"/>
      <c r="N48" s="198">
        <v>1.03</v>
      </c>
      <c r="O48" s="198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11.06</v>
      </c>
      <c r="M49" s="210"/>
      <c r="N49" s="198"/>
      <c r="O49" s="198">
        <v>11.91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2.54</v>
      </c>
      <c r="L50" s="30">
        <f>O50-I50</f>
        <v>-0.60000000000000009</v>
      </c>
      <c r="M50" s="210"/>
      <c r="N50" s="198">
        <v>3.14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4.4799999999999995</v>
      </c>
      <c r="M51" s="210"/>
      <c r="N51" s="198"/>
      <c r="O51" s="198">
        <v>5.43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5.74</v>
      </c>
      <c r="M52" s="210"/>
      <c r="N52" s="198"/>
      <c r="O52" s="199">
        <v>6.49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3.25</v>
      </c>
      <c r="L53" s="30">
        <f>O53-I53</f>
        <v>-0.7</v>
      </c>
      <c r="M53" s="210"/>
      <c r="N53" s="198">
        <v>3.95</v>
      </c>
      <c r="O53" s="199"/>
    </row>
  </sheetData>
  <mergeCells count="11"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42:O42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61330-3EB9-4509-99CF-51FBD93C8B56}">
  <dimension ref="A1:O53"/>
  <sheetViews>
    <sheetView topLeftCell="A19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302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2.64</v>
      </c>
      <c r="L6" s="30">
        <f t="shared" ref="L6:L49" si="1">O6-I6</f>
        <v>-0.33</v>
      </c>
      <c r="M6" s="210"/>
      <c r="N6" s="213">
        <v>2.97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2</v>
      </c>
      <c r="L8" s="30">
        <f t="shared" si="1"/>
        <v>-0.6</v>
      </c>
      <c r="M8" s="210"/>
      <c r="N8" s="213">
        <v>2.6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6.46</v>
      </c>
      <c r="L9" s="30">
        <f t="shared" si="1"/>
        <v>-0.84</v>
      </c>
      <c r="M9" s="210"/>
      <c r="N9" s="198">
        <v>7.3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3.27</v>
      </c>
      <c r="M10" s="210"/>
      <c r="N10" s="205"/>
      <c r="O10" s="206">
        <v>3.77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4.2</v>
      </c>
      <c r="M11" s="210"/>
      <c r="N11" s="198"/>
      <c r="O11" s="199">
        <v>4.7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2.94</v>
      </c>
      <c r="L13" s="30">
        <f t="shared" si="1"/>
        <v>-0.73</v>
      </c>
      <c r="M13" s="210"/>
      <c r="N13" s="198">
        <v>3.67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4.5200000000000005</v>
      </c>
      <c r="L14" s="30">
        <f t="shared" si="1"/>
        <v>-0.8</v>
      </c>
      <c r="M14" s="210"/>
      <c r="N14" s="205">
        <v>5.32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3.35</v>
      </c>
      <c r="L15" s="30">
        <f t="shared" si="1"/>
        <v>-0.38</v>
      </c>
      <c r="M15" s="210"/>
      <c r="N15" s="198">
        <v>3.73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0.86999999999999988</v>
      </c>
      <c r="L17" s="30">
        <f t="shared" si="1"/>
        <v>-1.18</v>
      </c>
      <c r="M17" s="210"/>
      <c r="N17" s="198">
        <v>2.0499999999999998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4.28</v>
      </c>
      <c r="L18" s="30">
        <f t="shared" si="1"/>
        <v>-0.8</v>
      </c>
      <c r="M18" s="210"/>
      <c r="N18" s="198">
        <v>5.08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1.58</v>
      </c>
      <c r="L19" s="30">
        <f t="shared" si="1"/>
        <v>-1</v>
      </c>
      <c r="M19" s="210"/>
      <c r="N19" s="198">
        <v>2.58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1.02</v>
      </c>
      <c r="L20" s="30">
        <f t="shared" si="1"/>
        <v>-0.78</v>
      </c>
      <c r="M20" s="210"/>
      <c r="N20" s="198">
        <v>1.8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3.4300000000000006</v>
      </c>
      <c r="L21" s="30">
        <f t="shared" si="1"/>
        <v>-0.8</v>
      </c>
      <c r="M21" s="210"/>
      <c r="N21" s="198">
        <v>4.2300000000000004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1.22</v>
      </c>
      <c r="L22" s="30">
        <f t="shared" si="1"/>
        <v>-0.8</v>
      </c>
      <c r="M22" s="210"/>
      <c r="N22" s="198">
        <v>2.02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3.3699999999999997</v>
      </c>
      <c r="L23" s="30">
        <f t="shared" si="1"/>
        <v>-0.9</v>
      </c>
      <c r="M23" s="210"/>
      <c r="N23" s="198">
        <v>4.2699999999999996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1.44</v>
      </c>
      <c r="L24" s="30">
        <f t="shared" si="1"/>
        <v>-1.1499999999999999</v>
      </c>
      <c r="M24" s="210"/>
      <c r="N24" s="198">
        <v>2.59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1.49</v>
      </c>
      <c r="N26" s="198"/>
      <c r="O26" s="199">
        <v>1.92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1.6800000000000002</v>
      </c>
      <c r="M27" s="87"/>
      <c r="N27" s="198"/>
      <c r="O27" s="198">
        <v>2.81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1.69</v>
      </c>
      <c r="L28" s="30">
        <f t="shared" si="1"/>
        <v>-0.28000000000000003</v>
      </c>
      <c r="N28" s="198">
        <v>1.97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3.5200000000000005</v>
      </c>
      <c r="L29" s="30">
        <f t="shared" si="1"/>
        <v>-0.55000000000000004</v>
      </c>
      <c r="M29" s="87"/>
      <c r="N29" s="198">
        <v>4.07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13.49</v>
      </c>
      <c r="N30" s="198"/>
      <c r="O30" s="198">
        <v>14.09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2.6</v>
      </c>
      <c r="L31" s="30">
        <f t="shared" si="1"/>
        <v>-0.85</v>
      </c>
      <c r="M31" s="87"/>
      <c r="N31" s="198">
        <v>3.45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2.9099999999999997</v>
      </c>
      <c r="L32" s="30">
        <f t="shared" si="1"/>
        <v>-0.45</v>
      </c>
      <c r="N32" s="198">
        <v>3.36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3.1399999999999997</v>
      </c>
      <c r="L33" s="30">
        <f t="shared" si="1"/>
        <v>-0.45</v>
      </c>
      <c r="M33" s="87"/>
      <c r="N33" s="205">
        <v>3.59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2.3899999999999997</v>
      </c>
      <c r="L34" s="30">
        <f t="shared" si="1"/>
        <v>-0.2</v>
      </c>
      <c r="M34" s="87"/>
      <c r="N34" s="213">
        <v>2.59</v>
      </c>
      <c r="O34" s="198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>
        <f t="shared" si="2"/>
        <v>3.53</v>
      </c>
      <c r="L35" s="30">
        <f t="shared" si="1"/>
        <v>-0.68</v>
      </c>
      <c r="N35" s="198">
        <v>4.21</v>
      </c>
      <c r="O35" s="198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4.26</v>
      </c>
      <c r="L36" s="30">
        <f t="shared" si="1"/>
        <v>-0.38</v>
      </c>
      <c r="M36" s="210"/>
      <c r="N36" s="198">
        <v>4.6399999999999997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5.2899999999999991</v>
      </c>
      <c r="M37" s="210"/>
      <c r="N37" s="198"/>
      <c r="O37" s="198">
        <v>5.81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2.75</v>
      </c>
      <c r="M38" s="210"/>
      <c r="N38" s="198"/>
      <c r="O38" s="198">
        <v>3.5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3.79</v>
      </c>
      <c r="M39" s="210"/>
      <c r="N39" s="198"/>
      <c r="O39" s="198">
        <v>4.74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-0.6</v>
      </c>
      <c r="M40" s="210"/>
      <c r="N40" s="205"/>
      <c r="O40" s="206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1.65</v>
      </c>
      <c r="M41" s="210"/>
      <c r="N41" s="198"/>
      <c r="O41" s="199">
        <v>1.9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6.8100000000000005</v>
      </c>
      <c r="M43" s="210"/>
      <c r="N43" s="198"/>
      <c r="O43" s="198">
        <v>7.74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2.7600000000000002</v>
      </c>
      <c r="L44" s="30">
        <f t="shared" si="1"/>
        <v>-0.34</v>
      </c>
      <c r="M44" s="210"/>
      <c r="N44" s="213">
        <v>3.1</v>
      </c>
      <c r="O44" s="198"/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1.83</v>
      </c>
      <c r="M45" s="210"/>
      <c r="N45" s="198"/>
      <c r="O45" s="198">
        <v>2.5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2.69</v>
      </c>
      <c r="L46" s="30">
        <f t="shared" si="1"/>
        <v>-1</v>
      </c>
      <c r="M46" s="210"/>
      <c r="N46" s="198">
        <v>3.69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3.26</v>
      </c>
      <c r="L47" s="30">
        <f t="shared" si="1"/>
        <v>-0.24</v>
      </c>
      <c r="M47" s="210"/>
      <c r="N47" s="198">
        <v>3.5</v>
      </c>
      <c r="O47" s="198"/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5.17</v>
      </c>
      <c r="L48" s="30">
        <f t="shared" si="1"/>
        <v>-0.5</v>
      </c>
      <c r="M48" s="210"/>
      <c r="N48" s="198">
        <v>5.67</v>
      </c>
      <c r="O48" s="198"/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1.1799999999999997</v>
      </c>
      <c r="L49" s="30">
        <f t="shared" si="1"/>
        <v>-0.85</v>
      </c>
      <c r="M49" s="210"/>
      <c r="N49" s="198">
        <v>2.0299999999999998</v>
      </c>
      <c r="O49" s="198"/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2.83</v>
      </c>
      <c r="L50" s="30">
        <f>O50-I50</f>
        <v>-0.60000000000000009</v>
      </c>
      <c r="M50" s="210"/>
      <c r="N50" s="198">
        <v>3.43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5.13</v>
      </c>
      <c r="M51" s="210"/>
      <c r="N51" s="198"/>
      <c r="O51" s="198">
        <v>6.08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5.51</v>
      </c>
      <c r="M52" s="210"/>
      <c r="N52" s="198"/>
      <c r="O52" s="199">
        <v>6.26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3.45</v>
      </c>
      <c r="L53" s="30">
        <f>O53-I53</f>
        <v>-0.7</v>
      </c>
      <c r="M53" s="210"/>
      <c r="N53" s="198">
        <v>4.1500000000000004</v>
      </c>
      <c r="O53" s="199"/>
    </row>
  </sheetData>
  <mergeCells count="11">
    <mergeCell ref="K16:L16"/>
    <mergeCell ref="N16:O16"/>
    <mergeCell ref="K25:L25"/>
    <mergeCell ref="N25:O25"/>
    <mergeCell ref="N42:O42"/>
    <mergeCell ref="N3:O3"/>
    <mergeCell ref="N5:O5"/>
    <mergeCell ref="K7:L7"/>
    <mergeCell ref="N7:O7"/>
    <mergeCell ref="K12:L12"/>
    <mergeCell ref="N12:O12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E09B8-6371-4786-897F-031487C1E98C}">
  <dimension ref="A1:O53"/>
  <sheetViews>
    <sheetView topLeftCell="A19" workbookViewId="0">
      <selection activeCell="N54" sqref="N54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305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3.1999999999999997</v>
      </c>
      <c r="L6" s="30">
        <f t="shared" ref="L6:L49" si="1">O6-I6</f>
        <v>-0.33</v>
      </c>
      <c r="M6" s="210"/>
      <c r="N6" s="213">
        <v>3.53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2.59</v>
      </c>
      <c r="L8" s="30">
        <f t="shared" si="1"/>
        <v>-0.6</v>
      </c>
      <c r="M8" s="210"/>
      <c r="N8" s="213">
        <v>3.19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7.52</v>
      </c>
      <c r="L9" s="30">
        <f t="shared" si="1"/>
        <v>-0.84</v>
      </c>
      <c r="M9" s="210"/>
      <c r="N9" s="198">
        <v>8.36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2.93</v>
      </c>
      <c r="L10" s="30">
        <f t="shared" si="1"/>
        <v>-0.5</v>
      </c>
      <c r="M10" s="210"/>
      <c r="N10" s="205">
        <v>3.43</v>
      </c>
      <c r="O10" s="206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4.6399999999999997</v>
      </c>
      <c r="M11" s="210"/>
      <c r="N11" s="198"/>
      <c r="O11" s="199">
        <v>5.14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3.05</v>
      </c>
      <c r="L13" s="30">
        <f t="shared" si="1"/>
        <v>-0.73</v>
      </c>
      <c r="M13" s="210"/>
      <c r="N13" s="198">
        <v>3.78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4.8100000000000005</v>
      </c>
      <c r="L14" s="30">
        <f t="shared" si="1"/>
        <v>-0.8</v>
      </c>
      <c r="M14" s="210"/>
      <c r="N14" s="205">
        <v>5.61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4.71</v>
      </c>
      <c r="L15" s="30">
        <f t="shared" si="1"/>
        <v>-0.38</v>
      </c>
      <c r="M15" s="210"/>
      <c r="N15" s="198">
        <v>5.09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1.0999999999999999</v>
      </c>
      <c r="L17" s="30">
        <f t="shared" si="1"/>
        <v>-1.18</v>
      </c>
      <c r="M17" s="210"/>
      <c r="N17" s="198">
        <v>2.2799999999999998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4.82</v>
      </c>
      <c r="L18" s="30">
        <f t="shared" si="1"/>
        <v>-0.8</v>
      </c>
      <c r="M18" s="210"/>
      <c r="N18" s="198">
        <v>5.62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2.64</v>
      </c>
      <c r="L19" s="30">
        <f t="shared" si="1"/>
        <v>-1</v>
      </c>
      <c r="M19" s="210"/>
      <c r="N19" s="198">
        <v>3.64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1.5199999999999998</v>
      </c>
      <c r="L20" s="30">
        <f t="shared" si="1"/>
        <v>-0.78</v>
      </c>
      <c r="M20" s="210"/>
      <c r="N20" s="198">
        <v>2.2999999999999998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4.33</v>
      </c>
      <c r="L21" s="30">
        <f t="shared" si="1"/>
        <v>-0.8</v>
      </c>
      <c r="M21" s="210"/>
      <c r="N21" s="198">
        <v>5.13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1.9799999999999998</v>
      </c>
      <c r="L22" s="30">
        <f t="shared" si="1"/>
        <v>-0.8</v>
      </c>
      <c r="M22" s="210"/>
      <c r="N22" s="198">
        <v>2.78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3.82</v>
      </c>
      <c r="L23" s="30">
        <f t="shared" si="1"/>
        <v>-0.9</v>
      </c>
      <c r="M23" s="210"/>
      <c r="N23" s="198">
        <v>4.72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2.8800000000000003</v>
      </c>
      <c r="L24" s="30">
        <f t="shared" si="1"/>
        <v>-1.1499999999999999</v>
      </c>
      <c r="M24" s="210"/>
      <c r="N24" s="198">
        <v>4.03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2.77</v>
      </c>
      <c r="N26" s="198"/>
      <c r="O26" s="199">
        <v>3.2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2.5100000000000002</v>
      </c>
      <c r="M27" s="87"/>
      <c r="N27" s="198"/>
      <c r="O27" s="198">
        <v>3.64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2.75</v>
      </c>
      <c r="L28" s="30">
        <f t="shared" si="1"/>
        <v>-0.28000000000000003</v>
      </c>
      <c r="N28" s="198">
        <v>3.03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4.45</v>
      </c>
      <c r="M29" s="87"/>
      <c r="N29" s="198"/>
      <c r="O29" s="198">
        <v>5</v>
      </c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3.8699999999999997</v>
      </c>
      <c r="L30" s="30">
        <f t="shared" si="1"/>
        <v>-0.6</v>
      </c>
      <c r="N30" s="198">
        <v>4.47</v>
      </c>
      <c r="O30" s="198"/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2.9099999999999997</v>
      </c>
      <c r="L31" s="30">
        <f t="shared" si="1"/>
        <v>-0.85</v>
      </c>
      <c r="M31" s="87"/>
      <c r="N31" s="198">
        <v>3.76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3.63</v>
      </c>
      <c r="L32" s="30">
        <f t="shared" si="1"/>
        <v>-0.45</v>
      </c>
      <c r="N32" s="198">
        <v>4.08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3.8099999999999996</v>
      </c>
      <c r="L33" s="30">
        <f t="shared" si="1"/>
        <v>-0.45</v>
      </c>
      <c r="M33" s="87"/>
      <c r="N33" s="205">
        <v>4.26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7.78</v>
      </c>
      <c r="L34" s="30">
        <f t="shared" si="1"/>
        <v>-0.2</v>
      </c>
      <c r="M34" s="87"/>
      <c r="N34" s="213">
        <v>7.98</v>
      </c>
      <c r="O34" s="213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4.3899999999999997</v>
      </c>
      <c r="L36" s="30">
        <f t="shared" si="1"/>
        <v>-0.38</v>
      </c>
      <c r="M36" s="210"/>
      <c r="N36" s="198">
        <v>4.7699999999999996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5.99</v>
      </c>
      <c r="M37" s="210"/>
      <c r="N37" s="198"/>
      <c r="O37" s="198">
        <v>6.51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3.95</v>
      </c>
      <c r="M38" s="210"/>
      <c r="N38" s="198"/>
      <c r="O38" s="198">
        <v>4.7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9.59</v>
      </c>
      <c r="M39" s="210"/>
      <c r="N39" s="198"/>
      <c r="O39" s="198">
        <v>10.54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7.0100000000000007</v>
      </c>
      <c r="M40" s="210"/>
      <c r="N40" s="205"/>
      <c r="O40" s="206">
        <v>7.61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3.03</v>
      </c>
      <c r="M41" s="210"/>
      <c r="N41" s="198"/>
      <c r="O41" s="199">
        <v>3.28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6.78</v>
      </c>
      <c r="M43" s="210"/>
      <c r="N43" s="198"/>
      <c r="O43" s="198">
        <v>7.71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11.81</v>
      </c>
      <c r="M44" s="210"/>
      <c r="N44" s="213"/>
      <c r="O44" s="198">
        <v>12.15</v>
      </c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3.5600000000000005</v>
      </c>
      <c r="M45" s="210"/>
      <c r="N45" s="198"/>
      <c r="O45" s="198">
        <v>4.2300000000000004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3.21</v>
      </c>
      <c r="L46" s="30">
        <f t="shared" si="1"/>
        <v>-1</v>
      </c>
      <c r="M46" s="210"/>
      <c r="N46" s="198">
        <v>4.21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4.8099999999999996</v>
      </c>
      <c r="M47" s="210"/>
      <c r="N47" s="198"/>
      <c r="O47" s="198">
        <v>5.05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5.0599999999999996</v>
      </c>
      <c r="M48" s="210"/>
      <c r="N48" s="198"/>
      <c r="O48" s="198">
        <v>5.56</v>
      </c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17.939999999999998</v>
      </c>
      <c r="L49" s="30">
        <f t="shared" si="1"/>
        <v>-0.85</v>
      </c>
      <c r="M49" s="210"/>
      <c r="N49" s="198">
        <v>18.79</v>
      </c>
      <c r="O49" s="198"/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3.3</v>
      </c>
      <c r="L50" s="30">
        <f>O50-I50</f>
        <v>-0.60000000000000009</v>
      </c>
      <c r="M50" s="210"/>
      <c r="N50" s="198">
        <v>3.9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7.169999999999999</v>
      </c>
      <c r="M51" s="210"/>
      <c r="N51" s="198"/>
      <c r="O51" s="198">
        <v>8.1199999999999992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9</v>
      </c>
      <c r="M52" s="210"/>
      <c r="N52" s="198"/>
      <c r="O52" s="199">
        <v>9.75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3.55</v>
      </c>
      <c r="L53" s="30">
        <f>O53-I53</f>
        <v>-0.7</v>
      </c>
      <c r="M53" s="210"/>
      <c r="N53" s="198">
        <v>4.25</v>
      </c>
      <c r="O53" s="199"/>
    </row>
  </sheetData>
  <mergeCells count="12">
    <mergeCell ref="K16:L16"/>
    <mergeCell ref="N16:O16"/>
    <mergeCell ref="K25:L25"/>
    <mergeCell ref="N25:O25"/>
    <mergeCell ref="N42:O42"/>
    <mergeCell ref="N35:O35"/>
    <mergeCell ref="N3:O3"/>
    <mergeCell ref="N5:O5"/>
    <mergeCell ref="K7:L7"/>
    <mergeCell ref="N7:O7"/>
    <mergeCell ref="K12:L12"/>
    <mergeCell ref="N12:O12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28EC-5887-45C6-A159-C9A00C4ED98A}">
  <dimension ref="A1:O53"/>
  <sheetViews>
    <sheetView topLeftCell="A16" workbookViewId="0">
      <selection activeCell="R40" sqref="R40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304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4.09</v>
      </c>
      <c r="L6" s="30">
        <f t="shared" ref="L6:L49" si="1">O6-I6</f>
        <v>-0.33</v>
      </c>
      <c r="M6" s="210"/>
      <c r="N6" s="213">
        <v>4.42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3.32</v>
      </c>
      <c r="L8" s="30">
        <f t="shared" si="1"/>
        <v>-0.6</v>
      </c>
      <c r="M8" s="210"/>
      <c r="N8" s="213">
        <v>3.92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7.99</v>
      </c>
      <c r="L9" s="30">
        <f t="shared" si="1"/>
        <v>-0.84</v>
      </c>
      <c r="M9" s="210"/>
      <c r="N9" s="198">
        <v>8.83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4.9000000000000004</v>
      </c>
      <c r="M10" s="210"/>
      <c r="N10" s="205"/>
      <c r="O10" s="206">
        <v>5.4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5.7</v>
      </c>
      <c r="M11" s="210"/>
      <c r="N11" s="198"/>
      <c r="O11" s="199">
        <v>6.2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3.13</v>
      </c>
      <c r="L13" s="30">
        <f t="shared" si="1"/>
        <v>-0.73</v>
      </c>
      <c r="M13" s="210"/>
      <c r="N13" s="198">
        <v>3.86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4.88</v>
      </c>
      <c r="L14" s="30">
        <f t="shared" si="1"/>
        <v>-0.8</v>
      </c>
      <c r="M14" s="210"/>
      <c r="N14" s="205">
        <v>5.68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4.95</v>
      </c>
      <c r="L15" s="30">
        <f t="shared" si="1"/>
        <v>-0.38</v>
      </c>
      <c r="M15" s="210"/>
      <c r="N15" s="198">
        <v>5.33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1.1599999999999999</v>
      </c>
      <c r="L17" s="30">
        <f t="shared" si="1"/>
        <v>-1.18</v>
      </c>
      <c r="M17" s="210"/>
      <c r="N17" s="198">
        <v>2.34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5.01</v>
      </c>
      <c r="L18" s="30">
        <f t="shared" si="1"/>
        <v>-0.8</v>
      </c>
      <c r="M18" s="210"/>
      <c r="N18" s="198">
        <v>5.81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3.34</v>
      </c>
      <c r="L19" s="30">
        <f t="shared" si="1"/>
        <v>-1</v>
      </c>
      <c r="M19" s="210"/>
      <c r="N19" s="198">
        <v>4.34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1.8299999999999998</v>
      </c>
      <c r="L20" s="30">
        <f t="shared" si="1"/>
        <v>-0.78</v>
      </c>
      <c r="M20" s="210"/>
      <c r="N20" s="198">
        <v>2.61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4.6900000000000004</v>
      </c>
      <c r="L21" s="30">
        <f t="shared" si="1"/>
        <v>-0.8</v>
      </c>
      <c r="M21" s="210"/>
      <c r="N21" s="198">
        <v>5.49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2.37</v>
      </c>
      <c r="L22" s="30">
        <f t="shared" si="1"/>
        <v>-0.8</v>
      </c>
      <c r="M22" s="210"/>
      <c r="N22" s="198">
        <v>3.17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4.7699999999999996</v>
      </c>
      <c r="L23" s="30">
        <f t="shared" si="1"/>
        <v>-0.9</v>
      </c>
      <c r="M23" s="210"/>
      <c r="N23" s="198">
        <v>5.67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3.8000000000000003</v>
      </c>
      <c r="L24" s="30">
        <f t="shared" si="1"/>
        <v>-1.1499999999999999</v>
      </c>
      <c r="M24" s="210"/>
      <c r="N24" s="198">
        <v>4.95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3.34</v>
      </c>
      <c r="L26" s="30">
        <f t="shared" si="1"/>
        <v>-0.43</v>
      </c>
      <c r="N26" s="198">
        <v>3.77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8.2100000000000009</v>
      </c>
      <c r="M27" s="87"/>
      <c r="N27" s="198"/>
      <c r="O27" s="198">
        <v>9.34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3.3899999999999997</v>
      </c>
      <c r="L28" s="30">
        <f t="shared" si="1"/>
        <v>-0.28000000000000003</v>
      </c>
      <c r="N28" s="198">
        <v>3.67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5.46</v>
      </c>
      <c r="M29" s="87"/>
      <c r="N29" s="198"/>
      <c r="O29" s="198">
        <v>6.01</v>
      </c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4.7700000000000005</v>
      </c>
      <c r="L30" s="30">
        <f t="shared" si="1"/>
        <v>-0.6</v>
      </c>
      <c r="N30" s="198">
        <v>5.37</v>
      </c>
      <c r="O30" s="198"/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3.3000000000000003</v>
      </c>
      <c r="L31" s="30">
        <f t="shared" si="1"/>
        <v>-0.85</v>
      </c>
      <c r="M31" s="87"/>
      <c r="N31" s="198">
        <v>4.1500000000000004</v>
      </c>
      <c r="O31" s="198"/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4.38</v>
      </c>
      <c r="L32" s="30">
        <f t="shared" si="1"/>
        <v>-0.45</v>
      </c>
      <c r="N32" s="198">
        <v>4.83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4.5999999999999996</v>
      </c>
      <c r="L33" s="30">
        <f t="shared" si="1"/>
        <v>-0.45</v>
      </c>
      <c r="M33" s="87"/>
      <c r="N33" s="205">
        <v>5.05</v>
      </c>
      <c r="O33" s="198"/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11.530000000000001</v>
      </c>
      <c r="M34" s="87"/>
      <c r="N34" s="213"/>
      <c r="O34" s="213">
        <v>11.73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4.87</v>
      </c>
      <c r="L36" s="30">
        <f t="shared" si="1"/>
        <v>-0.38</v>
      </c>
      <c r="M36" s="210"/>
      <c r="N36" s="198">
        <v>5.25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7.73</v>
      </c>
      <c r="M37" s="210"/>
      <c r="N37" s="198"/>
      <c r="O37" s="198">
        <v>8.25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4.62</v>
      </c>
      <c r="M38" s="210"/>
      <c r="N38" s="198"/>
      <c r="O38" s="198">
        <v>5.37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7.9999999999999991</v>
      </c>
      <c r="M39" s="210"/>
      <c r="N39" s="198"/>
      <c r="O39" s="198">
        <v>8.9499999999999993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6.67</v>
      </c>
      <c r="M40" s="210"/>
      <c r="N40" s="205"/>
      <c r="O40" s="206">
        <v>7.27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4</v>
      </c>
      <c r="M41" s="210"/>
      <c r="N41" s="198"/>
      <c r="O41" s="199">
        <v>4.25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3.5399999999999996</v>
      </c>
      <c r="L43" s="30">
        <f>O43-I43</f>
        <v>-0.93</v>
      </c>
      <c r="M43" s="210"/>
      <c r="N43" s="198">
        <v>4.47</v>
      </c>
      <c r="O43" s="198"/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10.11</v>
      </c>
      <c r="M44" s="210"/>
      <c r="N44" s="213"/>
      <c r="O44" s="198">
        <v>10.45</v>
      </c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4.57</v>
      </c>
      <c r="M45" s="210"/>
      <c r="N45" s="198"/>
      <c r="O45" s="198">
        <v>5.24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3.5199999999999996</v>
      </c>
      <c r="L46" s="30">
        <f t="shared" si="1"/>
        <v>-1</v>
      </c>
      <c r="M46" s="210"/>
      <c r="N46" s="198">
        <v>4.5199999999999996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5.49</v>
      </c>
      <c r="M47" s="210"/>
      <c r="N47" s="198"/>
      <c r="O47" s="198">
        <v>5.73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6.87</v>
      </c>
      <c r="M48" s="210"/>
      <c r="N48" s="198"/>
      <c r="O48" s="198">
        <v>7.37</v>
      </c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21.599999999999998</v>
      </c>
      <c r="M49" s="210"/>
      <c r="N49" s="198"/>
      <c r="O49" s="198">
        <v>22.45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3.4999999999999996</v>
      </c>
      <c r="L50" s="30">
        <f>O50-I50</f>
        <v>-0.60000000000000009</v>
      </c>
      <c r="M50" s="210"/>
      <c r="N50" s="198">
        <v>4.0999999999999996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7.3999999999999995</v>
      </c>
      <c r="M51" s="210"/>
      <c r="N51" s="198"/>
      <c r="O51" s="198">
        <v>8.35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11.96</v>
      </c>
      <c r="M52" s="210"/>
      <c r="N52" s="198"/>
      <c r="O52" s="199">
        <v>12.71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3.5699999999999994</v>
      </c>
      <c r="L53" s="30">
        <f>O53-I53</f>
        <v>-0.7</v>
      </c>
      <c r="M53" s="210"/>
      <c r="N53" s="198">
        <v>4.2699999999999996</v>
      </c>
      <c r="O53" s="199"/>
    </row>
  </sheetData>
  <mergeCells count="12">
    <mergeCell ref="N42:O42"/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35:O35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7DE1C-7874-4561-B4D8-6D809B87A408}">
  <dimension ref="A1:O53"/>
  <sheetViews>
    <sheetView workbookViewId="0">
      <selection activeCell="O53" sqref="A1:O53"/>
    </sheetView>
  </sheetViews>
  <sheetFormatPr baseColWidth="10" defaultRowHeight="12.5" x14ac:dyDescent="0.25"/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306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4.99</v>
      </c>
      <c r="L6" s="30">
        <f t="shared" ref="L6:L49" si="1">O6-I6</f>
        <v>-0.33</v>
      </c>
      <c r="M6" s="210"/>
      <c r="N6" s="213">
        <v>5.32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3.6999999999999997</v>
      </c>
      <c r="L8" s="30">
        <f t="shared" si="1"/>
        <v>-0.6</v>
      </c>
      <c r="M8" s="210"/>
      <c r="N8" s="213">
        <v>4.3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8.48</v>
      </c>
      <c r="L9" s="30">
        <f t="shared" si="1"/>
        <v>-0.84</v>
      </c>
      <c r="M9" s="210"/>
      <c r="N9" s="198">
        <v>9.32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5</v>
      </c>
      <c r="L10" s="30">
        <f t="shared" si="1"/>
        <v>-0.5</v>
      </c>
      <c r="M10" s="210"/>
      <c r="N10" s="205">
        <v>5.5</v>
      </c>
      <c r="O10" s="206"/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7.44</v>
      </c>
      <c r="M11" s="210"/>
      <c r="N11" s="198"/>
      <c r="O11" s="199">
        <v>7.94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3.8699999999999997</v>
      </c>
      <c r="L13" s="30">
        <f t="shared" si="1"/>
        <v>-0.73</v>
      </c>
      <c r="M13" s="210"/>
      <c r="N13" s="198">
        <v>4.5999999999999996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-0.8</v>
      </c>
      <c r="L14" s="30">
        <f t="shared" si="1"/>
        <v>9.41</v>
      </c>
      <c r="M14" s="210"/>
      <c r="N14" s="205"/>
      <c r="O14" s="206">
        <v>10.210000000000001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6.0600000000000005</v>
      </c>
      <c r="L15" s="30">
        <f t="shared" si="1"/>
        <v>-0.38</v>
      </c>
      <c r="M15" s="210"/>
      <c r="N15" s="198">
        <v>6.44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1.32</v>
      </c>
      <c r="L17" s="30">
        <f t="shared" si="1"/>
        <v>-1.18</v>
      </c>
      <c r="M17" s="210"/>
      <c r="N17" s="198">
        <v>2.5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5.46</v>
      </c>
      <c r="L18" s="30">
        <f t="shared" si="1"/>
        <v>-0.8</v>
      </c>
      <c r="M18" s="210"/>
      <c r="N18" s="198">
        <v>6.26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4.05</v>
      </c>
      <c r="L19" s="30">
        <f t="shared" si="1"/>
        <v>-1</v>
      </c>
      <c r="M19" s="210"/>
      <c r="N19" s="198">
        <v>5.05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2.0599999999999996</v>
      </c>
      <c r="L20" s="30">
        <f t="shared" si="1"/>
        <v>-0.78</v>
      </c>
      <c r="M20" s="210"/>
      <c r="N20" s="198">
        <v>2.84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4.97</v>
      </c>
      <c r="L21" s="30">
        <f t="shared" si="1"/>
        <v>-0.8</v>
      </c>
      <c r="M21" s="210"/>
      <c r="N21" s="198">
        <v>5.77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2.9000000000000004</v>
      </c>
      <c r="L22" s="30">
        <f t="shared" si="1"/>
        <v>-0.8</v>
      </c>
      <c r="M22" s="210"/>
      <c r="N22" s="198">
        <v>3.7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5.2399999999999993</v>
      </c>
      <c r="L23" s="30">
        <f t="shared" si="1"/>
        <v>-0.9</v>
      </c>
      <c r="M23" s="210"/>
      <c r="N23" s="198">
        <v>6.14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4.6199999999999992</v>
      </c>
      <c r="L24" s="30">
        <f t="shared" si="1"/>
        <v>-1.1499999999999999</v>
      </c>
      <c r="M24" s="210"/>
      <c r="N24" s="198">
        <v>5.77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4.49</v>
      </c>
      <c r="L26" s="30">
        <f t="shared" si="1"/>
        <v>-0.43</v>
      </c>
      <c r="N26" s="198">
        <v>4.92</v>
      </c>
      <c r="O26" s="199"/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4.18</v>
      </c>
      <c r="L27" s="30">
        <f t="shared" si="1"/>
        <v>-1.1299999999999999</v>
      </c>
      <c r="M27" s="87"/>
      <c r="N27" s="198">
        <v>5.31</v>
      </c>
      <c r="O27" s="198"/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3.96</v>
      </c>
      <c r="L28" s="30">
        <f t="shared" si="1"/>
        <v>-0.28000000000000003</v>
      </c>
      <c r="N28" s="198">
        <v>4.24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5.0200000000000005</v>
      </c>
      <c r="L29" s="30">
        <f t="shared" si="1"/>
        <v>-0.55000000000000004</v>
      </c>
      <c r="M29" s="87"/>
      <c r="N29" s="198">
        <v>5.57</v>
      </c>
      <c r="O29" s="198"/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5.96</v>
      </c>
      <c r="L30" s="30">
        <f t="shared" si="1"/>
        <v>-0.6</v>
      </c>
      <c r="N30" s="198">
        <v>6.56</v>
      </c>
      <c r="O30" s="198"/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10.780000000000001</v>
      </c>
      <c r="M31" s="87"/>
      <c r="N31" s="198"/>
      <c r="O31" s="198">
        <v>11.63</v>
      </c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4.53</v>
      </c>
      <c r="L32" s="30">
        <f t="shared" si="1"/>
        <v>-0.45</v>
      </c>
      <c r="N32" s="198">
        <v>4.9800000000000004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-0.45</v>
      </c>
      <c r="L33" s="30">
        <f t="shared" si="1"/>
        <v>7.6000000000000005</v>
      </c>
      <c r="M33" s="87"/>
      <c r="N33" s="205"/>
      <c r="O33" s="198">
        <v>8.0500000000000007</v>
      </c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12.280000000000001</v>
      </c>
      <c r="M34" s="87"/>
      <c r="N34" s="213"/>
      <c r="O34" s="213">
        <v>12.48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5.2700000000000005</v>
      </c>
      <c r="L36" s="30">
        <f t="shared" si="1"/>
        <v>-0.38</v>
      </c>
      <c r="M36" s="210"/>
      <c r="N36" s="198">
        <v>5.65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5.0299999999999994</v>
      </c>
      <c r="L37" s="30">
        <f t="shared" si="1"/>
        <v>-0.52</v>
      </c>
      <c r="M37" s="210"/>
      <c r="N37" s="198">
        <v>5.55</v>
      </c>
      <c r="O37" s="198"/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5.44</v>
      </c>
      <c r="M38" s="210"/>
      <c r="N38" s="198"/>
      <c r="O38" s="198">
        <v>6.19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10.4</v>
      </c>
      <c r="M39" s="210"/>
      <c r="N39" s="198"/>
      <c r="O39" s="198">
        <v>11.35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10.76</v>
      </c>
      <c r="M40" s="210"/>
      <c r="N40" s="205"/>
      <c r="O40" s="206">
        <v>11.36</v>
      </c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4.63</v>
      </c>
      <c r="M41" s="210"/>
      <c r="N41" s="198"/>
      <c r="O41" s="199">
        <v>4.88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8.07</v>
      </c>
      <c r="M43" s="210"/>
      <c r="N43" s="198"/>
      <c r="O43" s="198">
        <v>9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12.02</v>
      </c>
      <c r="M44" s="210"/>
      <c r="N44" s="213"/>
      <c r="O44" s="198">
        <v>12.36</v>
      </c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6.43</v>
      </c>
      <c r="M45" s="210"/>
      <c r="N45" s="198"/>
      <c r="O45" s="198">
        <v>7.1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3.83</v>
      </c>
      <c r="L46" s="30">
        <f t="shared" si="1"/>
        <v>-1</v>
      </c>
      <c r="M46" s="210"/>
      <c r="N46" s="198">
        <v>4.83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6.13</v>
      </c>
      <c r="M47" s="210"/>
      <c r="N47" s="198"/>
      <c r="O47" s="198">
        <v>6.37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8.75</v>
      </c>
      <c r="M48" s="210"/>
      <c r="N48" s="198"/>
      <c r="O48" s="198">
        <v>9.25</v>
      </c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15.820000000000002</v>
      </c>
      <c r="M49" s="210"/>
      <c r="N49" s="198"/>
      <c r="O49" s="198">
        <v>16.670000000000002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4.5199999999999996</v>
      </c>
      <c r="L50" s="30">
        <f>O50-I50</f>
        <v>-0.60000000000000009</v>
      </c>
      <c r="M50" s="210"/>
      <c r="N50" s="198">
        <v>5.12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9.6100000000000012</v>
      </c>
      <c r="M51" s="210"/>
      <c r="N51" s="198"/>
      <c r="O51" s="198">
        <v>10.56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13.46</v>
      </c>
      <c r="M52" s="210"/>
      <c r="N52" s="198"/>
      <c r="O52" s="199">
        <v>14.21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3.66</v>
      </c>
      <c r="L53" s="30">
        <f>O53-I53</f>
        <v>-0.7</v>
      </c>
      <c r="M53" s="210"/>
      <c r="N53" s="198">
        <v>4.3600000000000003</v>
      </c>
      <c r="O53" s="199"/>
    </row>
  </sheetData>
  <mergeCells count="12">
    <mergeCell ref="N42:O42"/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35:O35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4208D-EB8C-4DBC-A4BD-211C1BF63B07}">
  <dimension ref="A1:O53"/>
  <sheetViews>
    <sheetView topLeftCell="A24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 t="s">
        <v>307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6.16</v>
      </c>
      <c r="L6" s="30">
        <f t="shared" ref="L6:L49" si="1">O6-I6</f>
        <v>-0.33</v>
      </c>
      <c r="M6" s="210"/>
      <c r="N6" s="213">
        <v>6.49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4.4400000000000004</v>
      </c>
      <c r="L8" s="30">
        <f t="shared" si="1"/>
        <v>-0.6</v>
      </c>
      <c r="M8" s="210"/>
      <c r="N8" s="213">
        <v>5.04</v>
      </c>
      <c r="O8" s="206"/>
    </row>
    <row r="9" spans="1:15" ht="15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8.9600000000000009</v>
      </c>
      <c r="L9" s="30">
        <f t="shared" si="1"/>
        <v>-0.84</v>
      </c>
      <c r="M9" s="210"/>
      <c r="N9" s="198">
        <v>9.8000000000000007</v>
      </c>
      <c r="O9" s="199"/>
    </row>
    <row r="10" spans="1:15" ht="15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7.2</v>
      </c>
      <c r="M10" s="210"/>
      <c r="N10" s="205"/>
      <c r="O10" s="206">
        <v>7.7</v>
      </c>
    </row>
    <row r="11" spans="1:15" ht="15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12.1</v>
      </c>
      <c r="M11" s="210"/>
      <c r="N11" s="198"/>
      <c r="O11" s="199">
        <v>12.6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 t="e">
        <f t="shared" ref="K13:K49" si="2">N13-I13</f>
        <v>#VALUE!</v>
      </c>
      <c r="L13" s="30">
        <f t="shared" si="1"/>
        <v>-0.73</v>
      </c>
      <c r="M13" s="210"/>
      <c r="N13" s="198" t="s">
        <v>76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6.48</v>
      </c>
      <c r="L14" s="30">
        <f t="shared" si="1"/>
        <v>-0.8</v>
      </c>
      <c r="M14" s="210"/>
      <c r="N14" s="205">
        <v>7.28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6.54</v>
      </c>
      <c r="L15" s="30">
        <f t="shared" si="1"/>
        <v>-0.38</v>
      </c>
      <c r="M15" s="210"/>
      <c r="N15" s="198">
        <v>6.92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1.8499999999999999</v>
      </c>
      <c r="L17" s="30">
        <f t="shared" si="1"/>
        <v>-1.18</v>
      </c>
      <c r="M17" s="210"/>
      <c r="N17" s="198">
        <v>3.03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5.9300000000000006</v>
      </c>
      <c r="L18" s="30">
        <f t="shared" si="1"/>
        <v>-0.8</v>
      </c>
      <c r="M18" s="210"/>
      <c r="N18" s="198">
        <v>6.73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4.84</v>
      </c>
      <c r="L19" s="30">
        <f t="shared" si="1"/>
        <v>-1</v>
      </c>
      <c r="M19" s="210"/>
      <c r="N19" s="198">
        <v>5.84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2.3099999999999996</v>
      </c>
      <c r="L20" s="30">
        <f t="shared" si="1"/>
        <v>-0.78</v>
      </c>
      <c r="M20" s="210"/>
      <c r="N20" s="198">
        <v>3.09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5.3500000000000005</v>
      </c>
      <c r="L21" s="30">
        <f t="shared" si="1"/>
        <v>-0.8</v>
      </c>
      <c r="M21" s="210"/>
      <c r="N21" s="198">
        <v>6.15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3.6000000000000005</v>
      </c>
      <c r="L22" s="30">
        <f t="shared" si="1"/>
        <v>-0.8</v>
      </c>
      <c r="M22" s="210"/>
      <c r="N22" s="198">
        <v>4.4000000000000004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6.04</v>
      </c>
      <c r="L23" s="30">
        <f t="shared" si="1"/>
        <v>-0.9</v>
      </c>
      <c r="M23" s="210"/>
      <c r="N23" s="198">
        <v>6.94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5.52</v>
      </c>
      <c r="L24" s="30">
        <f t="shared" si="1"/>
        <v>-1.1499999999999999</v>
      </c>
      <c r="M24" s="210"/>
      <c r="N24" s="198">
        <v>6.67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5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6.0200000000000005</v>
      </c>
      <c r="N26" s="198"/>
      <c r="O26" s="199">
        <v>6.45</v>
      </c>
    </row>
    <row r="27" spans="1:15" ht="15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4.84</v>
      </c>
      <c r="M27" s="87"/>
      <c r="N27" s="198"/>
      <c r="O27" s="198">
        <v>5.97</v>
      </c>
    </row>
    <row r="28" spans="1:15" ht="15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4.4399999999999995</v>
      </c>
      <c r="L28" s="30">
        <f t="shared" si="1"/>
        <v>-0.28000000000000003</v>
      </c>
      <c r="N28" s="198">
        <v>4.72</v>
      </c>
      <c r="O28" s="198"/>
    </row>
    <row r="29" spans="1:15" ht="15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8.7999999999999989</v>
      </c>
      <c r="M29" s="87"/>
      <c r="N29" s="198"/>
      <c r="O29" s="198">
        <v>9.35</v>
      </c>
    </row>
    <row r="30" spans="1:15" ht="15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8.57</v>
      </c>
      <c r="N30" s="198"/>
      <c r="O30" s="198">
        <v>9.17</v>
      </c>
    </row>
    <row r="31" spans="1:15" ht="15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11.97</v>
      </c>
      <c r="M31" s="87"/>
      <c r="N31" s="198"/>
      <c r="O31" s="198">
        <v>12.82</v>
      </c>
    </row>
    <row r="32" spans="1:15" ht="15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6.63</v>
      </c>
      <c r="L32" s="30">
        <f t="shared" si="1"/>
        <v>-0.45</v>
      </c>
      <c r="N32" s="198">
        <v>7.08</v>
      </c>
      <c r="O32" s="198"/>
    </row>
    <row r="33" spans="1:15" ht="15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-0.45</v>
      </c>
      <c r="L33" s="30">
        <f t="shared" si="1"/>
        <v>8.7200000000000006</v>
      </c>
      <c r="M33" s="87"/>
      <c r="N33" s="205"/>
      <c r="O33" s="198">
        <v>9.17</v>
      </c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14.63</v>
      </c>
      <c r="M34" s="87"/>
      <c r="N34" s="213"/>
      <c r="O34" s="213">
        <v>14.83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5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6.33</v>
      </c>
      <c r="L36" s="30">
        <f t="shared" si="1"/>
        <v>-0.38</v>
      </c>
      <c r="M36" s="210"/>
      <c r="N36" s="198">
        <v>6.71</v>
      </c>
      <c r="O36" s="198"/>
    </row>
    <row r="37" spans="1:15" ht="15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8.33</v>
      </c>
      <c r="M37" s="210"/>
      <c r="N37" s="198"/>
      <c r="O37" s="198">
        <v>8.85</v>
      </c>
    </row>
    <row r="38" spans="1:15" ht="15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5.6</v>
      </c>
      <c r="M38" s="210"/>
      <c r="N38" s="198"/>
      <c r="O38" s="198">
        <v>6.35</v>
      </c>
    </row>
    <row r="39" spans="1:15" ht="15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11.430000000000001</v>
      </c>
      <c r="M39" s="210"/>
      <c r="N39" s="198"/>
      <c r="O39" s="198">
        <v>12.38</v>
      </c>
    </row>
    <row r="40" spans="1:15" ht="15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-0.6</v>
      </c>
      <c r="M40" s="210"/>
      <c r="N40" s="205"/>
      <c r="O40" s="206"/>
    </row>
    <row r="41" spans="1:15" ht="15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5.68</v>
      </c>
      <c r="M41" s="210"/>
      <c r="N41" s="198"/>
      <c r="O41" s="199">
        <v>5.93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5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5.24</v>
      </c>
      <c r="M43" s="210"/>
      <c r="N43" s="198"/>
      <c r="O43" s="198">
        <v>6.17</v>
      </c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12.26</v>
      </c>
      <c r="M44" s="210"/>
      <c r="N44" s="213"/>
      <c r="O44" s="198">
        <v>12.6</v>
      </c>
    </row>
    <row r="45" spans="1:15" ht="15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9.26</v>
      </c>
      <c r="M45" s="210"/>
      <c r="N45" s="198"/>
      <c r="O45" s="198">
        <v>9.93</v>
      </c>
    </row>
    <row r="46" spans="1:15" ht="15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4.22</v>
      </c>
      <c r="L46" s="30">
        <f t="shared" si="1"/>
        <v>-1</v>
      </c>
      <c r="M46" s="210"/>
      <c r="N46" s="198">
        <v>5.22</v>
      </c>
      <c r="O46" s="198"/>
    </row>
    <row r="47" spans="1:15" ht="15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5.93</v>
      </c>
      <c r="M47" s="210"/>
      <c r="N47" s="198"/>
      <c r="O47" s="198">
        <v>6.17</v>
      </c>
    </row>
    <row r="48" spans="1:15" ht="15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13.14</v>
      </c>
      <c r="M48" s="210"/>
      <c r="N48" s="198"/>
      <c r="O48" s="198">
        <v>13.64</v>
      </c>
    </row>
    <row r="49" spans="1:15" ht="15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20.72</v>
      </c>
      <c r="M49" s="210"/>
      <c r="N49" s="198"/>
      <c r="O49" s="198">
        <v>21.57</v>
      </c>
    </row>
    <row r="50" spans="1:15" ht="15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5.68</v>
      </c>
      <c r="L50" s="30">
        <f>O50-I50</f>
        <v>-0.60000000000000009</v>
      </c>
      <c r="M50" s="210"/>
      <c r="N50" s="198">
        <v>6.28</v>
      </c>
      <c r="O50" s="198"/>
    </row>
    <row r="51" spans="1:15" ht="15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17.02</v>
      </c>
      <c r="M51" s="210"/>
      <c r="N51" s="198"/>
      <c r="O51" s="198">
        <v>17.97</v>
      </c>
    </row>
    <row r="52" spans="1:15" ht="15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12.34</v>
      </c>
      <c r="M52" s="210"/>
      <c r="N52" s="198"/>
      <c r="O52" s="199">
        <v>13.09</v>
      </c>
    </row>
    <row r="53" spans="1:15" ht="15" thickBot="1" x14ac:dyDescent="0.3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4.66</v>
      </c>
      <c r="L53" s="30">
        <f>O53-I53</f>
        <v>-0.7</v>
      </c>
      <c r="M53" s="210"/>
      <c r="N53" s="198">
        <v>5.36</v>
      </c>
      <c r="O53" s="199"/>
    </row>
  </sheetData>
  <mergeCells count="12">
    <mergeCell ref="N42:O42"/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35:O35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83D38-203C-4BE5-B508-5F517077C44C}">
  <dimension ref="A1:O53"/>
  <sheetViews>
    <sheetView topLeftCell="A15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281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6.26</v>
      </c>
      <c r="L6" s="30">
        <f t="shared" ref="L6:L49" si="1">O6-I6</f>
        <v>-0.33</v>
      </c>
      <c r="M6" s="210"/>
      <c r="N6" s="31">
        <v>6.59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4.8000000000000007</v>
      </c>
      <c r="L8" s="30">
        <f t="shared" si="1"/>
        <v>-0.6</v>
      </c>
      <c r="M8" s="210"/>
      <c r="N8" s="31">
        <v>5.4</v>
      </c>
      <c r="O8" s="31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9.3000000000000007</v>
      </c>
      <c r="L9" s="30">
        <f t="shared" si="1"/>
        <v>-0.84</v>
      </c>
      <c r="M9" s="210"/>
      <c r="N9" s="31">
        <v>10.14</v>
      </c>
      <c r="O9" s="31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7.38</v>
      </c>
      <c r="M10" s="210"/>
      <c r="N10" s="31"/>
      <c r="O10" s="31">
        <v>7.88</v>
      </c>
    </row>
    <row r="11" spans="1:15" ht="13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11.97</v>
      </c>
      <c r="M11" s="210"/>
      <c r="N11" s="31"/>
      <c r="O11" s="31">
        <v>12.47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 t="e">
        <f t="shared" ref="K13:K49" si="2">N13-I13</f>
        <v>#VALUE!</v>
      </c>
      <c r="L13" s="30">
        <f t="shared" si="1"/>
        <v>-0.73</v>
      </c>
      <c r="M13" s="210"/>
      <c r="N13" s="31" t="s">
        <v>76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7.15</v>
      </c>
      <c r="L14" s="30">
        <f t="shared" si="1"/>
        <v>-0.8</v>
      </c>
      <c r="M14" s="210"/>
      <c r="N14" s="31">
        <v>7.95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7.24</v>
      </c>
      <c r="L15" s="30">
        <f t="shared" si="1"/>
        <v>-0.38</v>
      </c>
      <c r="M15" s="210"/>
      <c r="N15" s="31">
        <v>7.62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1.66</v>
      </c>
      <c r="L17" s="30">
        <f t="shared" si="1"/>
        <v>-1.18</v>
      </c>
      <c r="M17" s="210"/>
      <c r="N17" s="31">
        <v>2.84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5.95</v>
      </c>
      <c r="L18" s="30">
        <f t="shared" si="1"/>
        <v>-0.8</v>
      </c>
      <c r="M18" s="210"/>
      <c r="N18" s="31">
        <v>6.75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5.4</v>
      </c>
      <c r="L19" s="30">
        <f t="shared" si="1"/>
        <v>-1</v>
      </c>
      <c r="M19" s="210"/>
      <c r="N19" s="31">
        <v>6.4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1.9999999999999998</v>
      </c>
      <c r="L20" s="30">
        <f t="shared" si="1"/>
        <v>-0.78</v>
      </c>
      <c r="M20" s="210"/>
      <c r="N20" s="31">
        <v>2.78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5.15</v>
      </c>
      <c r="L21" s="30">
        <f t="shared" si="1"/>
        <v>-0.8</v>
      </c>
      <c r="M21" s="210"/>
      <c r="N21" s="31">
        <v>5.95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3.6500000000000004</v>
      </c>
      <c r="L22" s="30">
        <f t="shared" si="1"/>
        <v>-0.8</v>
      </c>
      <c r="M22" s="210"/>
      <c r="N22" s="31">
        <v>4.45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6.4899999999999993</v>
      </c>
      <c r="L23" s="30">
        <f t="shared" si="1"/>
        <v>-0.9</v>
      </c>
      <c r="M23" s="210"/>
      <c r="N23" s="31">
        <v>7.39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6.17</v>
      </c>
      <c r="L24" s="30">
        <f t="shared" si="1"/>
        <v>-1.1499999999999999</v>
      </c>
      <c r="M24" s="210"/>
      <c r="N24" s="31">
        <v>7.32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6.1000000000000005</v>
      </c>
      <c r="L26" s="30">
        <f t="shared" si="1"/>
        <v>-0.43</v>
      </c>
      <c r="N26" s="31">
        <v>6.53</v>
      </c>
      <c r="O26" s="31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5.28</v>
      </c>
      <c r="M27" s="87"/>
      <c r="N27" s="31"/>
      <c r="O27" s="31">
        <v>6.41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4.8</v>
      </c>
      <c r="L28" s="30">
        <f t="shared" si="1"/>
        <v>-0.28000000000000003</v>
      </c>
      <c r="N28" s="31">
        <v>5.08</v>
      </c>
      <c r="O28" s="31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9.17</v>
      </c>
      <c r="M29" s="87"/>
      <c r="N29" s="31"/>
      <c r="O29" s="31">
        <v>9.7200000000000006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9.66</v>
      </c>
      <c r="N30" s="31"/>
      <c r="O30" s="31">
        <v>10.26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12.71</v>
      </c>
      <c r="M31" s="87"/>
      <c r="N31" s="31"/>
      <c r="O31" s="31">
        <v>13.56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7.1499999999999995</v>
      </c>
      <c r="L32" s="30">
        <f t="shared" si="1"/>
        <v>-0.45</v>
      </c>
      <c r="N32" s="31">
        <v>7.6</v>
      </c>
      <c r="O32" s="31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9.8800000000000008</v>
      </c>
      <c r="L33" s="30">
        <f t="shared" si="1"/>
        <v>-0.45</v>
      </c>
      <c r="M33" s="87"/>
      <c r="N33" s="31">
        <v>10.33</v>
      </c>
      <c r="O33" s="31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6.9399999999999995</v>
      </c>
      <c r="L34" s="30">
        <f t="shared" si="1"/>
        <v>-0.2</v>
      </c>
      <c r="M34" s="87"/>
      <c r="N34" s="31">
        <v>7.14</v>
      </c>
      <c r="O34" s="31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5.88</v>
      </c>
      <c r="L36" s="30">
        <f t="shared" si="1"/>
        <v>-0.38</v>
      </c>
      <c r="M36" s="210"/>
      <c r="N36" s="31">
        <v>6.26</v>
      </c>
      <c r="O36" s="31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4.8699999999999992</v>
      </c>
      <c r="M37" s="210"/>
      <c r="N37" s="31"/>
      <c r="O37" s="31">
        <v>5.39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6.27</v>
      </c>
      <c r="L38" s="30">
        <f t="shared" si="1"/>
        <v>-0.75</v>
      </c>
      <c r="M38" s="210"/>
      <c r="N38" s="31">
        <v>7.02</v>
      </c>
      <c r="O38" s="31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17.54</v>
      </c>
      <c r="M39" s="210"/>
      <c r="N39" s="31"/>
      <c r="O39" s="31">
        <v>18.489999999999998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9.91</v>
      </c>
      <c r="M40" s="210"/>
      <c r="N40" s="31"/>
      <c r="O40" s="31">
        <v>10.51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6.75</v>
      </c>
      <c r="M41" s="210"/>
      <c r="N41" s="31"/>
      <c r="O41" s="31">
        <v>7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16.600000000000001</v>
      </c>
      <c r="M43" s="210"/>
      <c r="N43" s="31"/>
      <c r="O43" s="31">
        <v>17.53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12.26</v>
      </c>
      <c r="M44" s="210"/>
      <c r="N44" s="31"/>
      <c r="O44" s="31">
        <v>12.6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9.2900000000000009</v>
      </c>
      <c r="M45" s="210"/>
      <c r="N45" s="31"/>
      <c r="O45" s="31">
        <v>9.9600000000000009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4.1900000000000004</v>
      </c>
      <c r="L46" s="30">
        <f t="shared" si="1"/>
        <v>-1</v>
      </c>
      <c r="M46" s="210"/>
      <c r="N46" s="31">
        <v>5.19</v>
      </c>
      <c r="O46" s="31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6.1099999999999994</v>
      </c>
      <c r="M47" s="210"/>
      <c r="N47" s="31"/>
      <c r="O47" s="31">
        <v>6.35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14.07</v>
      </c>
      <c r="M48" s="210"/>
      <c r="N48" s="31"/>
      <c r="O48" s="31">
        <v>14.57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4.5</v>
      </c>
      <c r="L49" s="30">
        <f t="shared" si="1"/>
        <v>-0.85</v>
      </c>
      <c r="M49" s="210"/>
      <c r="N49" s="31">
        <v>5.35</v>
      </c>
      <c r="O49" s="31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5.43</v>
      </c>
      <c r="L50" s="30">
        <f>O50-I50</f>
        <v>-0.60000000000000009</v>
      </c>
      <c r="M50" s="210"/>
      <c r="N50" s="31">
        <v>6.03</v>
      </c>
      <c r="O50" s="31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16.850000000000001</v>
      </c>
      <c r="M51" s="210"/>
      <c r="N51" s="31"/>
      <c r="O51" s="31">
        <v>17.8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11.83</v>
      </c>
      <c r="M52" s="210"/>
      <c r="N52" s="31"/>
      <c r="O52" s="31">
        <v>12.58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4.43</v>
      </c>
      <c r="L53" s="30">
        <f>O53-I53</f>
        <v>-0.7</v>
      </c>
      <c r="M53" s="210"/>
      <c r="N53" s="31">
        <v>5.13</v>
      </c>
      <c r="O53" s="31"/>
    </row>
  </sheetData>
  <mergeCells count="12">
    <mergeCell ref="N42:O42"/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35:O35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D2C44-A97F-41FB-B2F0-0D8810253AFA}">
  <dimension ref="A1:O53"/>
  <sheetViews>
    <sheetView topLeftCell="A27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308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 t="e">
        <f t="shared" si="0"/>
        <v>#VALUE!</v>
      </c>
      <c r="L6" s="30">
        <f t="shared" ref="L6:L49" si="1">O6-I6</f>
        <v>-0.33</v>
      </c>
      <c r="M6" s="210"/>
      <c r="N6" s="31" t="s">
        <v>252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210"/>
      <c r="N8" s="31" t="s">
        <v>252</v>
      </c>
      <c r="O8" s="31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5.3</v>
      </c>
      <c r="L9" s="30">
        <f t="shared" si="1"/>
        <v>-0.84</v>
      </c>
      <c r="M9" s="210"/>
      <c r="N9" s="31">
        <v>6.14</v>
      </c>
      <c r="O9" s="31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1.03</v>
      </c>
      <c r="L10" s="30">
        <f t="shared" si="1"/>
        <v>-0.5</v>
      </c>
      <c r="M10" s="210"/>
      <c r="N10" s="31">
        <v>1.53</v>
      </c>
      <c r="O10" s="31"/>
    </row>
    <row r="11" spans="1:15" ht="13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1.62</v>
      </c>
      <c r="M11" s="210"/>
      <c r="N11" s="31"/>
      <c r="O11" s="31">
        <v>2.12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2.13</v>
      </c>
      <c r="L13" s="30">
        <f t="shared" si="1"/>
        <v>-0.73</v>
      </c>
      <c r="M13" s="210"/>
      <c r="N13" s="31">
        <v>2.86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3.8500000000000005</v>
      </c>
      <c r="L14" s="30">
        <f t="shared" si="1"/>
        <v>-0.8</v>
      </c>
      <c r="M14" s="210"/>
      <c r="N14" s="31">
        <v>4.6500000000000004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3.04</v>
      </c>
      <c r="L15" s="30">
        <f t="shared" si="1"/>
        <v>-0.38</v>
      </c>
      <c r="M15" s="210"/>
      <c r="N15" s="31">
        <v>3.42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0.29000000000000004</v>
      </c>
      <c r="L17" s="30">
        <f t="shared" si="1"/>
        <v>-1.18</v>
      </c>
      <c r="M17" s="210"/>
      <c r="N17" s="31">
        <v>1.47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2.2999999999999998</v>
      </c>
      <c r="L18" s="30">
        <f t="shared" si="1"/>
        <v>-0.8</v>
      </c>
      <c r="M18" s="210"/>
      <c r="N18" s="31">
        <v>3.1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-6.0000000000000053E-2</v>
      </c>
      <c r="L19" s="30">
        <f t="shared" si="1"/>
        <v>-1</v>
      </c>
      <c r="M19" s="210"/>
      <c r="N19" s="31">
        <v>0.94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7.999999999999996E-2</v>
      </c>
      <c r="L20" s="30">
        <f t="shared" si="1"/>
        <v>-0.78</v>
      </c>
      <c r="M20" s="210"/>
      <c r="N20" s="31">
        <v>0.86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1.6700000000000002</v>
      </c>
      <c r="L21" s="30">
        <f t="shared" si="1"/>
        <v>-0.8</v>
      </c>
      <c r="M21" s="210"/>
      <c r="N21" s="31">
        <v>2.4700000000000002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2.5300000000000002</v>
      </c>
      <c r="L22" s="30">
        <f t="shared" si="1"/>
        <v>-0.8</v>
      </c>
      <c r="M22" s="210"/>
      <c r="N22" s="31">
        <v>3.33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2.13</v>
      </c>
      <c r="L23" s="30">
        <f t="shared" si="1"/>
        <v>-0.9</v>
      </c>
      <c r="M23" s="210"/>
      <c r="N23" s="31">
        <v>3.03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0.68000000000000016</v>
      </c>
      <c r="L24" s="30">
        <f t="shared" si="1"/>
        <v>-1.1499999999999999</v>
      </c>
      <c r="M24" s="210"/>
      <c r="N24" s="31">
        <v>1.83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0.53</v>
      </c>
      <c r="L26" s="30">
        <f t="shared" si="1"/>
        <v>-0.43</v>
      </c>
      <c r="N26" s="31">
        <v>0.96</v>
      </c>
      <c r="O26" s="31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0.89000000000000012</v>
      </c>
      <c r="M27" s="87"/>
      <c r="N27" s="31"/>
      <c r="O27" s="31">
        <v>2.02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0.47</v>
      </c>
      <c r="L28" s="30">
        <f t="shared" si="1"/>
        <v>-0.28000000000000003</v>
      </c>
      <c r="N28" s="31">
        <v>0.75</v>
      </c>
      <c r="O28" s="31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1.29</v>
      </c>
      <c r="L29" s="30">
        <f t="shared" si="1"/>
        <v>-0.55000000000000004</v>
      </c>
      <c r="M29" s="87"/>
      <c r="N29" s="31">
        <v>1.84</v>
      </c>
      <c r="O29" s="31"/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6.75</v>
      </c>
      <c r="N30" s="31"/>
      <c r="O30" s="31">
        <v>7.35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8</v>
      </c>
      <c r="M31" s="87"/>
      <c r="N31" s="31"/>
      <c r="O31" s="31">
        <v>8.85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3.4699999999999998</v>
      </c>
      <c r="L32" s="30">
        <f t="shared" si="1"/>
        <v>-0.45</v>
      </c>
      <c r="N32" s="31">
        <v>3.92</v>
      </c>
      <c r="O32" s="31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5.0999999999999996</v>
      </c>
      <c r="L33" s="30">
        <f t="shared" si="1"/>
        <v>-0.45</v>
      </c>
      <c r="M33" s="87"/>
      <c r="N33" s="31">
        <v>5.55</v>
      </c>
      <c r="O33" s="31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87"/>
      <c r="N34" s="31" t="s">
        <v>252</v>
      </c>
      <c r="O34" s="31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3.62</v>
      </c>
      <c r="L36" s="30">
        <f t="shared" si="1"/>
        <v>-0.38</v>
      </c>
      <c r="M36" s="210"/>
      <c r="N36" s="31">
        <v>4</v>
      </c>
      <c r="O36" s="31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4.4800000000000004</v>
      </c>
      <c r="M37" s="210"/>
      <c r="N37" s="31"/>
      <c r="O37" s="31">
        <v>5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0.49</v>
      </c>
      <c r="L38" s="30">
        <f t="shared" si="1"/>
        <v>-0.75</v>
      </c>
      <c r="M38" s="210"/>
      <c r="N38" s="31">
        <v>1.24</v>
      </c>
      <c r="O38" s="31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2.25</v>
      </c>
      <c r="L39" s="30">
        <f t="shared" si="1"/>
        <v>-0.95</v>
      </c>
      <c r="M39" s="210"/>
      <c r="N39" s="31">
        <v>3.2</v>
      </c>
      <c r="O39" s="31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0.88</v>
      </c>
      <c r="L40" s="30">
        <f t="shared" si="1"/>
        <v>-0.6</v>
      </c>
      <c r="M40" s="210"/>
      <c r="N40" s="31">
        <v>1.48</v>
      </c>
      <c r="O40" s="31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0.8899999999999999</v>
      </c>
      <c r="M41" s="210"/>
      <c r="N41" s="31"/>
      <c r="O41" s="31">
        <v>1.1399999999999999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 t="e">
        <f>N43-I43</f>
        <v>#VALUE!</v>
      </c>
      <c r="L43" s="30">
        <f>O43-I43</f>
        <v>-0.93</v>
      </c>
      <c r="M43" s="210"/>
      <c r="N43" s="31" t="s">
        <v>287</v>
      </c>
      <c r="O43" s="31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210"/>
      <c r="N44" s="31" t="s">
        <v>252</v>
      </c>
      <c r="O44" s="31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0.87</v>
      </c>
      <c r="M45" s="210"/>
      <c r="N45" s="31"/>
      <c r="O45" s="31">
        <v>1.54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2.12</v>
      </c>
      <c r="L46" s="30">
        <f t="shared" si="1"/>
        <v>-1</v>
      </c>
      <c r="M46" s="210"/>
      <c r="N46" s="31">
        <v>3.12</v>
      </c>
      <c r="O46" s="31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2.3099999999999996</v>
      </c>
      <c r="M47" s="210"/>
      <c r="N47" s="31"/>
      <c r="O47" s="31">
        <v>2.5499999999999998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2.2000000000000002</v>
      </c>
      <c r="M48" s="210"/>
      <c r="N48" s="31"/>
      <c r="O48" s="31">
        <v>2.7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8.9500000000000011</v>
      </c>
      <c r="M49" s="210"/>
      <c r="N49" s="31"/>
      <c r="O49" s="31">
        <v>9.8000000000000007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2.1799999999999997</v>
      </c>
      <c r="L50" s="30">
        <f>O50-I50</f>
        <v>-0.60000000000000009</v>
      </c>
      <c r="M50" s="210"/>
      <c r="N50" s="31">
        <v>2.78</v>
      </c>
      <c r="O50" s="31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3.75</v>
      </c>
      <c r="L51" s="30">
        <f>O51-I51</f>
        <v>-0.95</v>
      </c>
      <c r="M51" s="210"/>
      <c r="N51" s="31">
        <v>4.7</v>
      </c>
      <c r="O51" s="31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6.3</v>
      </c>
      <c r="M52" s="210"/>
      <c r="N52" s="31"/>
      <c r="O52" s="31">
        <v>7.05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3.26</v>
      </c>
      <c r="L53" s="30">
        <f>O53-I53</f>
        <v>-0.7</v>
      </c>
      <c r="M53" s="210"/>
      <c r="N53" s="31">
        <v>3.96</v>
      </c>
      <c r="O53" s="31"/>
    </row>
  </sheetData>
  <mergeCells count="12">
    <mergeCell ref="N42:O42"/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35:O35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E33D9-BF0A-462A-8290-8AADE2CD8CCD}">
  <dimension ref="A1:O53"/>
  <sheetViews>
    <sheetView topLeftCell="A19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309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 t="e">
        <f t="shared" si="0"/>
        <v>#VALUE!</v>
      </c>
      <c r="L6" s="30">
        <f t="shared" ref="L6:L49" si="1">O6-I6</f>
        <v>-0.33</v>
      </c>
      <c r="M6" s="210"/>
      <c r="N6" s="31" t="s">
        <v>252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210"/>
      <c r="N8" s="31" t="s">
        <v>252</v>
      </c>
      <c r="O8" s="31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5.38</v>
      </c>
      <c r="L9" s="30">
        <f t="shared" si="1"/>
        <v>-0.84</v>
      </c>
      <c r="M9" s="210"/>
      <c r="N9" s="31">
        <v>6.22</v>
      </c>
      <c r="O9" s="31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2.69</v>
      </c>
      <c r="M10" s="210"/>
      <c r="N10" s="31"/>
      <c r="O10" s="31">
        <v>3.19</v>
      </c>
    </row>
    <row r="11" spans="1:15" ht="13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3.9299999999999997</v>
      </c>
      <c r="M11" s="210"/>
      <c r="N11" s="31"/>
      <c r="O11" s="31">
        <v>4.43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2.6</v>
      </c>
      <c r="L13" s="30">
        <f t="shared" si="1"/>
        <v>-0.73</v>
      </c>
      <c r="M13" s="210"/>
      <c r="N13" s="31">
        <v>3.33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4.13</v>
      </c>
      <c r="L14" s="30">
        <f t="shared" si="1"/>
        <v>-0.8</v>
      </c>
      <c r="M14" s="210"/>
      <c r="N14" s="31">
        <v>4.93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3.17</v>
      </c>
      <c r="L15" s="30">
        <f t="shared" si="1"/>
        <v>-0.38</v>
      </c>
      <c r="M15" s="210"/>
      <c r="N15" s="31">
        <v>3.55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0.56000000000000005</v>
      </c>
      <c r="L17" s="30">
        <f t="shared" si="1"/>
        <v>-1.18</v>
      </c>
      <c r="M17" s="210"/>
      <c r="N17" s="31">
        <v>1.74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2.91</v>
      </c>
      <c r="L18" s="30">
        <f t="shared" si="1"/>
        <v>-0.8</v>
      </c>
      <c r="M18" s="210"/>
      <c r="N18" s="31">
        <v>3.71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0.45999999999999996</v>
      </c>
      <c r="L19" s="30">
        <f t="shared" si="1"/>
        <v>-1</v>
      </c>
      <c r="M19" s="210"/>
      <c r="N19" s="31">
        <v>1.46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0.28000000000000003</v>
      </c>
      <c r="L20" s="30">
        <f t="shared" si="1"/>
        <v>-0.78</v>
      </c>
      <c r="M20" s="210"/>
      <c r="N20" s="31">
        <v>1.06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2.0199999999999996</v>
      </c>
      <c r="L21" s="30">
        <f t="shared" si="1"/>
        <v>-0.8</v>
      </c>
      <c r="M21" s="210"/>
      <c r="N21" s="31">
        <v>2.82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0.94</v>
      </c>
      <c r="L22" s="30">
        <f t="shared" si="1"/>
        <v>-0.8</v>
      </c>
      <c r="M22" s="210"/>
      <c r="N22" s="31">
        <v>1.74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2.73</v>
      </c>
      <c r="L23" s="30">
        <f t="shared" si="1"/>
        <v>-0.9</v>
      </c>
      <c r="M23" s="210"/>
      <c r="N23" s="31">
        <v>3.63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0.7200000000000002</v>
      </c>
      <c r="L24" s="30">
        <f t="shared" si="1"/>
        <v>-1.1499999999999999</v>
      </c>
      <c r="M24" s="210"/>
      <c r="N24" s="31">
        <v>1.87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0.83000000000000007</v>
      </c>
      <c r="L26" s="30">
        <f t="shared" si="1"/>
        <v>-0.43</v>
      </c>
      <c r="N26" s="31">
        <v>1.26</v>
      </c>
      <c r="O26" s="31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1.0300000000000002</v>
      </c>
      <c r="L27" s="30">
        <f t="shared" si="1"/>
        <v>-1.1299999999999999</v>
      </c>
      <c r="M27" s="87"/>
      <c r="N27" s="31">
        <v>2.16</v>
      </c>
      <c r="O27" s="31"/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0.92999999999999994</v>
      </c>
      <c r="L28" s="30">
        <f t="shared" si="1"/>
        <v>-0.28000000000000003</v>
      </c>
      <c r="N28" s="31">
        <v>1.21</v>
      </c>
      <c r="O28" s="31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4.0200000000000005</v>
      </c>
      <c r="M29" s="87"/>
      <c r="N29" s="31"/>
      <c r="O29" s="31">
        <v>4.57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7.5400000000000009</v>
      </c>
      <c r="N30" s="31"/>
      <c r="O30" s="31">
        <v>8.14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8.48</v>
      </c>
      <c r="M31" s="87"/>
      <c r="N31" s="31"/>
      <c r="O31" s="31">
        <v>9.33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2.42</v>
      </c>
      <c r="L32" s="30">
        <f t="shared" si="1"/>
        <v>-0.45</v>
      </c>
      <c r="N32" s="31">
        <v>2.87</v>
      </c>
      <c r="O32" s="31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-0.45</v>
      </c>
      <c r="L33" s="30">
        <f t="shared" si="1"/>
        <v>4.5999999999999996</v>
      </c>
      <c r="M33" s="87"/>
      <c r="N33" s="31"/>
      <c r="O33" s="31">
        <v>5.05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87"/>
      <c r="N34" s="31" t="s">
        <v>252</v>
      </c>
      <c r="O34" s="31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3.87</v>
      </c>
      <c r="L36" s="30">
        <f t="shared" si="1"/>
        <v>-0.38</v>
      </c>
      <c r="M36" s="210"/>
      <c r="N36" s="31">
        <v>4.25</v>
      </c>
      <c r="O36" s="31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4.7100000000000009</v>
      </c>
      <c r="M37" s="210"/>
      <c r="N37" s="31"/>
      <c r="O37" s="31">
        <v>5.23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0.72</v>
      </c>
      <c r="L38" s="30">
        <f t="shared" si="1"/>
        <v>-0.75</v>
      </c>
      <c r="M38" s="210"/>
      <c r="N38" s="31">
        <v>1.47</v>
      </c>
      <c r="O38" s="31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3.41</v>
      </c>
      <c r="L39" s="30">
        <f t="shared" si="1"/>
        <v>-0.95</v>
      </c>
      <c r="M39" s="210"/>
      <c r="N39" s="31">
        <v>4.3600000000000003</v>
      </c>
      <c r="O39" s="31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2.78</v>
      </c>
      <c r="M40" s="210"/>
      <c r="N40" s="31"/>
      <c r="O40" s="31">
        <v>3.38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0.56999999999999995</v>
      </c>
      <c r="L41" s="30">
        <f t="shared" si="1"/>
        <v>-0.25</v>
      </c>
      <c r="M41" s="210"/>
      <c r="N41" s="31">
        <v>0.82</v>
      </c>
      <c r="O41" s="31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 t="e">
        <f>N43-I43</f>
        <v>#VALUE!</v>
      </c>
      <c r="L43" s="30">
        <f>O43-I43</f>
        <v>-0.93</v>
      </c>
      <c r="M43" s="210"/>
      <c r="N43" s="31" t="s">
        <v>287</v>
      </c>
      <c r="O43" s="31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210"/>
      <c r="N44" s="31" t="s">
        <v>252</v>
      </c>
      <c r="O44" s="31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1.1400000000000001</v>
      </c>
      <c r="M45" s="210"/>
      <c r="N45" s="31"/>
      <c r="O45" s="31">
        <v>1.81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2.2999999999999998</v>
      </c>
      <c r="L46" s="30">
        <f t="shared" si="1"/>
        <v>-1</v>
      </c>
      <c r="M46" s="210"/>
      <c r="N46" s="31">
        <v>3.3</v>
      </c>
      <c r="O46" s="31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2.2199999999999998</v>
      </c>
      <c r="M47" s="210"/>
      <c r="N47" s="31"/>
      <c r="O47" s="31">
        <v>2.46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2.37</v>
      </c>
      <c r="M48" s="210"/>
      <c r="N48" s="31"/>
      <c r="O48" s="31">
        <v>2.87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8.9500000000000011</v>
      </c>
      <c r="M49" s="210"/>
      <c r="N49" s="31"/>
      <c r="O49" s="31">
        <v>9.8000000000000007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2.4099999999999997</v>
      </c>
      <c r="L50" s="30">
        <f>O50-I50</f>
        <v>-0.60000000000000009</v>
      </c>
      <c r="M50" s="210"/>
      <c r="N50" s="31">
        <v>3.01</v>
      </c>
      <c r="O50" s="31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4.1399999999999997</v>
      </c>
      <c r="L51" s="30">
        <f>O51-I51</f>
        <v>-0.95</v>
      </c>
      <c r="M51" s="210"/>
      <c r="N51" s="31">
        <v>5.09</v>
      </c>
      <c r="O51" s="31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5.35</v>
      </c>
      <c r="M52" s="210"/>
      <c r="N52" s="31"/>
      <c r="O52" s="31">
        <v>6.1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3.0999999999999996</v>
      </c>
      <c r="L53" s="30">
        <f>O53-I53</f>
        <v>-0.7</v>
      </c>
      <c r="M53" s="210"/>
      <c r="N53" s="31">
        <v>3.8</v>
      </c>
      <c r="O53" s="31"/>
    </row>
  </sheetData>
  <mergeCells count="12">
    <mergeCell ref="N42:O42"/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35:O35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DA211-AA9A-4A06-BF0D-79D72339E656}">
  <dimension ref="A1:O53"/>
  <sheetViews>
    <sheetView topLeftCell="A17" workbookViewId="0">
      <selection sqref="A1:O53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310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 t="e">
        <f t="shared" si="0"/>
        <v>#VALUE!</v>
      </c>
      <c r="L6" s="30">
        <f t="shared" ref="L6:L49" si="1">O6-I6</f>
        <v>-0.33</v>
      </c>
      <c r="M6" s="210"/>
      <c r="N6" s="31" t="s">
        <v>252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210"/>
      <c r="N8" s="31" t="s">
        <v>252</v>
      </c>
      <c r="O8" s="31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5.96</v>
      </c>
      <c r="L9" s="30">
        <f t="shared" si="1"/>
        <v>-0.84</v>
      </c>
      <c r="M9" s="210"/>
      <c r="N9" s="31">
        <v>6.8</v>
      </c>
      <c r="O9" s="31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4.2300000000000004</v>
      </c>
      <c r="M10" s="210"/>
      <c r="N10" s="31"/>
      <c r="O10" s="31">
        <v>4.7300000000000004</v>
      </c>
    </row>
    <row r="11" spans="1:15" ht="13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2.9</v>
      </c>
      <c r="M11" s="210"/>
      <c r="N11" s="31"/>
      <c r="O11" s="31">
        <v>3.4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2.87</v>
      </c>
      <c r="L13" s="30">
        <f t="shared" si="1"/>
        <v>-0.73</v>
      </c>
      <c r="M13" s="210"/>
      <c r="N13" s="31">
        <v>3.6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4.32</v>
      </c>
      <c r="L14" s="30">
        <f t="shared" si="1"/>
        <v>-0.8</v>
      </c>
      <c r="M14" s="210"/>
      <c r="N14" s="31">
        <v>5.12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3.5500000000000003</v>
      </c>
      <c r="L15" s="30">
        <f t="shared" si="1"/>
        <v>-0.38</v>
      </c>
      <c r="M15" s="210"/>
      <c r="N15" s="31">
        <v>3.93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0.72</v>
      </c>
      <c r="L17" s="30">
        <f t="shared" si="1"/>
        <v>-1.18</v>
      </c>
      <c r="M17" s="210"/>
      <c r="N17" s="31">
        <v>1.9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3.8500000000000005</v>
      </c>
      <c r="L18" s="30">
        <f t="shared" si="1"/>
        <v>-0.8</v>
      </c>
      <c r="M18" s="210"/>
      <c r="N18" s="31">
        <v>4.6500000000000004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1.4500000000000002</v>
      </c>
      <c r="L19" s="30">
        <f t="shared" si="1"/>
        <v>-1</v>
      </c>
      <c r="M19" s="210"/>
      <c r="N19" s="31">
        <v>2.4500000000000002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2.0000000000000018E-2</v>
      </c>
      <c r="L20" s="30">
        <f t="shared" si="1"/>
        <v>-0.78</v>
      </c>
      <c r="M20" s="210"/>
      <c r="N20" s="31">
        <v>0.8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2.25</v>
      </c>
      <c r="L21" s="30">
        <f t="shared" si="1"/>
        <v>-0.8</v>
      </c>
      <c r="M21" s="210"/>
      <c r="N21" s="31">
        <v>3.05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1.06</v>
      </c>
      <c r="L22" s="30">
        <f t="shared" si="1"/>
        <v>-0.8</v>
      </c>
      <c r="M22" s="210"/>
      <c r="N22" s="31">
        <v>1.86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3.0500000000000003</v>
      </c>
      <c r="L23" s="30">
        <f t="shared" si="1"/>
        <v>-0.9</v>
      </c>
      <c r="M23" s="210"/>
      <c r="N23" s="31">
        <v>3.95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1.65</v>
      </c>
      <c r="L24" s="30">
        <f t="shared" si="1"/>
        <v>-1.1499999999999999</v>
      </c>
      <c r="M24" s="210"/>
      <c r="N24" s="31">
        <v>2.8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1.6700000000000002</v>
      </c>
      <c r="L26" s="30">
        <f t="shared" si="1"/>
        <v>-0.43</v>
      </c>
      <c r="N26" s="31">
        <v>2.1</v>
      </c>
      <c r="O26" s="31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1.1499999999999999</v>
      </c>
      <c r="M27" s="87"/>
      <c r="N27" s="31"/>
      <c r="O27" s="31">
        <v>2.2799999999999998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1.3699999999999999</v>
      </c>
      <c r="L28" s="30">
        <f t="shared" si="1"/>
        <v>-0.28000000000000003</v>
      </c>
      <c r="N28" s="31">
        <v>1.65</v>
      </c>
      <c r="O28" s="31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4.3900000000000006</v>
      </c>
      <c r="M29" s="87"/>
      <c r="N29" s="31"/>
      <c r="O29" s="31">
        <v>4.9400000000000004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4.33</v>
      </c>
      <c r="N30" s="31"/>
      <c r="O30" s="31">
        <v>4.93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9.27</v>
      </c>
      <c r="M31" s="87"/>
      <c r="N31" s="31"/>
      <c r="O31" s="31">
        <v>10.119999999999999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4.75</v>
      </c>
      <c r="L32" s="30">
        <f t="shared" si="1"/>
        <v>-0.45</v>
      </c>
      <c r="N32" s="31">
        <v>5.2</v>
      </c>
      <c r="O32" s="31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-0.45</v>
      </c>
      <c r="L33" s="30">
        <f t="shared" si="1"/>
        <v>5.27</v>
      </c>
      <c r="M33" s="87"/>
      <c r="N33" s="31"/>
      <c r="O33" s="31">
        <v>5.72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87"/>
      <c r="N34" s="31" t="s">
        <v>252</v>
      </c>
      <c r="O34" s="31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4.12</v>
      </c>
      <c r="L36" s="30">
        <f t="shared" si="1"/>
        <v>-0.38</v>
      </c>
      <c r="M36" s="210"/>
      <c r="N36" s="31">
        <v>4.5</v>
      </c>
      <c r="O36" s="31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5</v>
      </c>
      <c r="M37" s="210"/>
      <c r="N37" s="31"/>
      <c r="O37" s="31">
        <v>5.52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1.1000000000000001</v>
      </c>
      <c r="L38" s="30">
        <f t="shared" si="1"/>
        <v>-0.75</v>
      </c>
      <c r="M38" s="210"/>
      <c r="N38" s="31">
        <v>1.85</v>
      </c>
      <c r="O38" s="31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2.6500000000000004</v>
      </c>
      <c r="L39" s="30">
        <f t="shared" si="1"/>
        <v>-0.95</v>
      </c>
      <c r="M39" s="210"/>
      <c r="N39" s="31">
        <v>3.6</v>
      </c>
      <c r="O39" s="31"/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2.25</v>
      </c>
      <c r="M40" s="210"/>
      <c r="N40" s="31"/>
      <c r="O40" s="31">
        <v>2.85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1.2</v>
      </c>
      <c r="L41" s="30">
        <f t="shared" si="1"/>
        <v>-0.25</v>
      </c>
      <c r="M41" s="210"/>
      <c r="N41" s="31">
        <v>1.45</v>
      </c>
      <c r="O41" s="31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7.85</v>
      </c>
      <c r="M43" s="210"/>
      <c r="N43" s="31"/>
      <c r="O43" s="31">
        <v>8.7799999999999994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210"/>
      <c r="N44" s="31" t="s">
        <v>252</v>
      </c>
      <c r="O44" s="31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1.2599999999999998</v>
      </c>
      <c r="M45" s="210"/>
      <c r="N45" s="31"/>
      <c r="O45" s="31">
        <v>1.93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2.5499999999999998</v>
      </c>
      <c r="L46" s="30">
        <f t="shared" si="1"/>
        <v>-1</v>
      </c>
      <c r="M46" s="210"/>
      <c r="N46" s="31">
        <v>3.55</v>
      </c>
      <c r="O46" s="31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3.67</v>
      </c>
      <c r="M47" s="210"/>
      <c r="N47" s="31"/>
      <c r="O47" s="31">
        <v>3.91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1.27</v>
      </c>
      <c r="M48" s="210"/>
      <c r="N48" s="31"/>
      <c r="O48" s="31">
        <v>1.77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14.55</v>
      </c>
      <c r="M49" s="210"/>
      <c r="N49" s="31"/>
      <c r="O49" s="31">
        <v>15.4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2.6799999999999997</v>
      </c>
      <c r="L50" s="30">
        <f>O50-I50</f>
        <v>-0.60000000000000009</v>
      </c>
      <c r="M50" s="210"/>
      <c r="N50" s="31">
        <v>3.28</v>
      </c>
      <c r="O50" s="31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6.6499999999999995</v>
      </c>
      <c r="M51" s="210"/>
      <c r="N51" s="31"/>
      <c r="O51" s="31">
        <v>7.6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2.39</v>
      </c>
      <c r="L52" s="30">
        <f>O52-I52</f>
        <v>-0.75</v>
      </c>
      <c r="M52" s="210"/>
      <c r="N52" s="31">
        <v>3.14</v>
      </c>
      <c r="O52" s="31"/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3.3599999999999994</v>
      </c>
      <c r="L53" s="30">
        <f>O53-I53</f>
        <v>-0.7</v>
      </c>
      <c r="M53" s="210"/>
      <c r="N53" s="31">
        <v>4.0599999999999996</v>
      </c>
      <c r="O53" s="31"/>
    </row>
  </sheetData>
  <mergeCells count="12">
    <mergeCell ref="N42:O42"/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35:O35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3FBCC-AF97-44A7-BBD4-DC1D95C414C1}">
  <dimension ref="A1:O53"/>
  <sheetViews>
    <sheetView topLeftCell="A17" workbookViewId="0">
      <selection activeCell="B36" sqref="B36:P37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311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 t="e">
        <f t="shared" si="0"/>
        <v>#VALUE!</v>
      </c>
      <c r="L6" s="30">
        <f t="shared" ref="L6:L49" si="1">O6-I6</f>
        <v>-0.33</v>
      </c>
      <c r="M6" s="210"/>
      <c r="N6" s="31" t="s">
        <v>252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 t="e">
        <f t="shared" si="0"/>
        <v>#VALUE!</v>
      </c>
      <c r="L8" s="30">
        <f t="shared" si="1"/>
        <v>-0.6</v>
      </c>
      <c r="M8" s="210"/>
      <c r="N8" s="31" t="s">
        <v>252</v>
      </c>
      <c r="O8" s="31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5.37</v>
      </c>
      <c r="L9" s="30">
        <f t="shared" si="1"/>
        <v>-0.84</v>
      </c>
      <c r="M9" s="210"/>
      <c r="N9" s="31">
        <v>6.21</v>
      </c>
      <c r="O9" s="31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2.2400000000000002</v>
      </c>
      <c r="M10" s="210"/>
      <c r="N10" s="31"/>
      <c r="O10" s="31">
        <v>2.74</v>
      </c>
    </row>
    <row r="11" spans="1:15" ht="13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3.36</v>
      </c>
      <c r="M11" s="210"/>
      <c r="N11" s="31"/>
      <c r="O11" s="31">
        <v>3.86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2.42</v>
      </c>
      <c r="L13" s="30">
        <f t="shared" si="1"/>
        <v>-0.73</v>
      </c>
      <c r="M13" s="210"/>
      <c r="N13" s="31">
        <v>3.15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3.74</v>
      </c>
      <c r="L14" s="30">
        <f t="shared" si="1"/>
        <v>-0.8</v>
      </c>
      <c r="M14" s="210"/>
      <c r="N14" s="31">
        <v>4.54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3.0300000000000002</v>
      </c>
      <c r="L15" s="30">
        <f t="shared" si="1"/>
        <v>-0.38</v>
      </c>
      <c r="M15" s="210"/>
      <c r="N15" s="31">
        <v>3.41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0.12000000000000011</v>
      </c>
      <c r="L17" s="30">
        <f t="shared" si="1"/>
        <v>-1.18</v>
      </c>
      <c r="M17" s="210"/>
      <c r="N17" s="31">
        <v>1.3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2.88</v>
      </c>
      <c r="L18" s="30">
        <f t="shared" si="1"/>
        <v>-0.8</v>
      </c>
      <c r="M18" s="210"/>
      <c r="N18" s="31">
        <v>3.68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0.85000000000000009</v>
      </c>
      <c r="L19" s="30">
        <f t="shared" si="1"/>
        <v>-1</v>
      </c>
      <c r="M19" s="210"/>
      <c r="N19" s="31">
        <v>1.85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-8.0000000000000071E-2</v>
      </c>
      <c r="L20" s="30">
        <f t="shared" si="1"/>
        <v>-0.78</v>
      </c>
      <c r="M20" s="210"/>
      <c r="N20" s="31">
        <v>0.7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3.7700000000000005</v>
      </c>
      <c r="L21" s="30">
        <f t="shared" si="1"/>
        <v>-0.8</v>
      </c>
      <c r="M21" s="210"/>
      <c r="N21" s="31">
        <v>4.57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0.43999999999999995</v>
      </c>
      <c r="L22" s="30">
        <f t="shared" si="1"/>
        <v>-0.8</v>
      </c>
      <c r="M22" s="210"/>
      <c r="N22" s="31">
        <v>1.24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2.61</v>
      </c>
      <c r="L23" s="30">
        <f t="shared" si="1"/>
        <v>-0.9</v>
      </c>
      <c r="M23" s="210"/>
      <c r="N23" s="31">
        <v>3.51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0.71000000000000019</v>
      </c>
      <c r="L24" s="30">
        <f t="shared" si="1"/>
        <v>-1.1499999999999999</v>
      </c>
      <c r="M24" s="210"/>
      <c r="N24" s="31">
        <v>1.86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1.32</v>
      </c>
      <c r="N26" s="31"/>
      <c r="O26" s="31">
        <v>1.75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0.84000000000000008</v>
      </c>
      <c r="M27" s="87"/>
      <c r="N27" s="31"/>
      <c r="O27" s="31">
        <v>1.97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0.6</v>
      </c>
      <c r="L28" s="30">
        <f t="shared" si="1"/>
        <v>-0.28000000000000003</v>
      </c>
      <c r="N28" s="31">
        <v>0.88</v>
      </c>
      <c r="O28" s="31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3.12</v>
      </c>
      <c r="M29" s="87"/>
      <c r="N29" s="31"/>
      <c r="O29" s="31">
        <v>3.67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9.75</v>
      </c>
      <c r="L30" s="30">
        <f t="shared" si="1"/>
        <v>-0.6</v>
      </c>
      <c r="N30" s="31">
        <v>10.35</v>
      </c>
      <c r="O30" s="31"/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2.12</v>
      </c>
      <c r="L31" s="30">
        <f t="shared" si="1"/>
        <v>-0.85</v>
      </c>
      <c r="M31" s="87"/>
      <c r="N31" s="31">
        <v>2.97</v>
      </c>
      <c r="O31" s="31"/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4.6499999999999995</v>
      </c>
      <c r="L32" s="30">
        <f t="shared" si="1"/>
        <v>-0.45</v>
      </c>
      <c r="N32" s="31">
        <v>5.0999999999999996</v>
      </c>
      <c r="O32" s="31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-0.45</v>
      </c>
      <c r="L33" s="30">
        <f t="shared" si="1"/>
        <v>5.87</v>
      </c>
      <c r="M33" s="87"/>
      <c r="N33" s="31"/>
      <c r="O33" s="31">
        <v>6.32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87"/>
      <c r="N34" s="31" t="s">
        <v>252</v>
      </c>
      <c r="O34" s="31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3.7</v>
      </c>
      <c r="L36" s="30">
        <f t="shared" si="1"/>
        <v>-0.38</v>
      </c>
      <c r="M36" s="210"/>
      <c r="N36" s="31">
        <v>4.08</v>
      </c>
      <c r="O36" s="31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4.67</v>
      </c>
      <c r="M37" s="210"/>
      <c r="N37" s="31"/>
      <c r="O37" s="31">
        <v>5.19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1.24</v>
      </c>
      <c r="L38" s="30">
        <f t="shared" si="1"/>
        <v>-0.75</v>
      </c>
      <c r="M38" s="210"/>
      <c r="N38" s="31">
        <v>1.99</v>
      </c>
      <c r="O38" s="31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2.3099999999999996</v>
      </c>
      <c r="M39" s="210"/>
      <c r="N39" s="31"/>
      <c r="O39" s="31">
        <v>3.26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5.4700000000000006</v>
      </c>
      <c r="M40" s="210"/>
      <c r="N40" s="31"/>
      <c r="O40" s="31">
        <v>6.07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1.04</v>
      </c>
      <c r="M41" s="210"/>
      <c r="N41" s="31"/>
      <c r="O41" s="31">
        <v>1.29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 t="e">
        <f>O43-I43</f>
        <v>#VALUE!</v>
      </c>
      <c r="M43" s="210"/>
      <c r="N43" s="31"/>
      <c r="O43" s="31" t="s">
        <v>300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210"/>
      <c r="N44" s="31" t="s">
        <v>252</v>
      </c>
      <c r="O44" s="31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1.1800000000000002</v>
      </c>
      <c r="M45" s="210"/>
      <c r="N45" s="31"/>
      <c r="O45" s="31">
        <v>1.85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2.12</v>
      </c>
      <c r="L46" s="30">
        <f t="shared" si="1"/>
        <v>-1</v>
      </c>
      <c r="M46" s="210"/>
      <c r="N46" s="31">
        <v>3.12</v>
      </c>
      <c r="O46" s="31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3.33</v>
      </c>
      <c r="M47" s="210"/>
      <c r="N47" s="31"/>
      <c r="O47" s="31">
        <v>3.57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1.07</v>
      </c>
      <c r="M48" s="210"/>
      <c r="N48" s="31"/>
      <c r="O48" s="31">
        <v>1.57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13.55</v>
      </c>
      <c r="M49" s="210"/>
      <c r="N49" s="31"/>
      <c r="O49" s="31">
        <v>14.4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2.3199999999999998</v>
      </c>
      <c r="L50" s="30">
        <f>O50-I50</f>
        <v>-0.60000000000000009</v>
      </c>
      <c r="M50" s="210"/>
      <c r="N50" s="31">
        <v>2.92</v>
      </c>
      <c r="O50" s="31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6.3999999999999995</v>
      </c>
      <c r="M51" s="210"/>
      <c r="N51" s="31"/>
      <c r="O51" s="31">
        <v>7.35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6.42</v>
      </c>
      <c r="M52" s="210"/>
      <c r="N52" s="31"/>
      <c r="O52" s="31">
        <v>7.17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3.1900000000000004</v>
      </c>
      <c r="L53" s="30">
        <f>O53-I53</f>
        <v>-0.7</v>
      </c>
      <c r="M53" s="210"/>
      <c r="N53" s="31">
        <v>3.89</v>
      </c>
      <c r="O53" s="31"/>
    </row>
  </sheetData>
  <mergeCells count="12">
    <mergeCell ref="N42:O42"/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35:O35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39B3-7AB2-451A-B231-6007FF9BCE70}">
  <dimension ref="A1:O53"/>
  <sheetViews>
    <sheetView topLeftCell="A13" workbookViewId="0">
      <selection activeCell="B36" sqref="B36:P37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312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-0.33</v>
      </c>
      <c r="L6" s="30">
        <f t="shared" ref="L6:L49" si="1">O6-I6</f>
        <v>2.48</v>
      </c>
      <c r="M6" s="210"/>
      <c r="N6" s="31"/>
      <c r="O6" s="206">
        <v>2.81</v>
      </c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1.6400000000000001</v>
      </c>
      <c r="L8" s="30">
        <f t="shared" si="1"/>
        <v>-0.6</v>
      </c>
      <c r="M8" s="210"/>
      <c r="N8" s="31">
        <v>2.2400000000000002</v>
      </c>
      <c r="O8" s="31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5.46</v>
      </c>
      <c r="L9" s="30">
        <f t="shared" si="1"/>
        <v>-0.84</v>
      </c>
      <c r="M9" s="210"/>
      <c r="N9" s="31">
        <v>6.3</v>
      </c>
      <c r="O9" s="31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2.02</v>
      </c>
      <c r="L10" s="30">
        <f t="shared" si="1"/>
        <v>-0.5</v>
      </c>
      <c r="M10" s="210"/>
      <c r="N10" s="31">
        <v>2.52</v>
      </c>
      <c r="O10" s="31"/>
    </row>
    <row r="11" spans="1:15" ht="13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3.88</v>
      </c>
      <c r="M11" s="210"/>
      <c r="N11" s="31"/>
      <c r="O11" s="31">
        <v>4.38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2.71</v>
      </c>
      <c r="L13" s="30">
        <f t="shared" si="1"/>
        <v>-0.73</v>
      </c>
      <c r="M13" s="210"/>
      <c r="N13" s="31">
        <v>3.44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4.13</v>
      </c>
      <c r="L14" s="30">
        <f t="shared" si="1"/>
        <v>-0.8</v>
      </c>
      <c r="M14" s="210"/>
      <c r="N14" s="31">
        <v>4.93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3.14</v>
      </c>
      <c r="L15" s="30">
        <f t="shared" si="1"/>
        <v>-0.38</v>
      </c>
      <c r="M15" s="210"/>
      <c r="N15" s="31">
        <v>3.52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0.53</v>
      </c>
      <c r="L17" s="30">
        <f t="shared" si="1"/>
        <v>-1.18</v>
      </c>
      <c r="M17" s="210"/>
      <c r="N17" s="31">
        <v>1.71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3.33</v>
      </c>
      <c r="L18" s="30">
        <f t="shared" si="1"/>
        <v>-0.8</v>
      </c>
      <c r="M18" s="210"/>
      <c r="N18" s="31">
        <v>4.13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0.95</v>
      </c>
      <c r="L19" s="30">
        <f t="shared" si="1"/>
        <v>-1</v>
      </c>
      <c r="M19" s="210"/>
      <c r="N19" s="31">
        <v>1.95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-0.16000000000000003</v>
      </c>
      <c r="L20" s="30">
        <f t="shared" si="1"/>
        <v>-0.78</v>
      </c>
      <c r="M20" s="210"/>
      <c r="N20" s="31">
        <v>0.62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1.6500000000000001</v>
      </c>
      <c r="L21" s="30">
        <f t="shared" si="1"/>
        <v>-0.8</v>
      </c>
      <c r="M21" s="210"/>
      <c r="N21" s="31">
        <v>2.4500000000000002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0.89999999999999991</v>
      </c>
      <c r="L22" s="30">
        <f t="shared" si="1"/>
        <v>-0.8</v>
      </c>
      <c r="M22" s="210"/>
      <c r="N22" s="31">
        <v>1.7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2.96</v>
      </c>
      <c r="L23" s="30">
        <f t="shared" si="1"/>
        <v>-0.9</v>
      </c>
      <c r="M23" s="210"/>
      <c r="N23" s="31">
        <v>3.86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0.95000000000000018</v>
      </c>
      <c r="L24" s="30">
        <f t="shared" si="1"/>
        <v>-1.1499999999999999</v>
      </c>
      <c r="M24" s="210"/>
      <c r="N24" s="31">
        <v>2.1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2.0799999999999996</v>
      </c>
      <c r="L26" s="30">
        <f t="shared" si="1"/>
        <v>-0.43</v>
      </c>
      <c r="N26" s="31">
        <v>2.5099999999999998</v>
      </c>
      <c r="O26" s="31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1.1299999999999999</v>
      </c>
      <c r="M27" s="87"/>
      <c r="N27" s="31"/>
      <c r="O27" s="31">
        <v>2.2599999999999998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1.1199999999999999</v>
      </c>
      <c r="L28" s="30">
        <f t="shared" si="1"/>
        <v>-0.28000000000000003</v>
      </c>
      <c r="N28" s="31">
        <v>1.4</v>
      </c>
      <c r="O28" s="31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3.6400000000000006</v>
      </c>
      <c r="M29" s="87"/>
      <c r="N29" s="31"/>
      <c r="O29" s="31">
        <v>4.1900000000000004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9.3800000000000008</v>
      </c>
      <c r="N30" s="31"/>
      <c r="O30" s="31">
        <v>9.98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8.02</v>
      </c>
      <c r="M31" s="87"/>
      <c r="N31" s="31"/>
      <c r="O31" s="31">
        <v>8.8699999999999992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2.78</v>
      </c>
      <c r="L32" s="30">
        <f t="shared" si="1"/>
        <v>-0.45</v>
      </c>
      <c r="N32" s="31">
        <v>3.23</v>
      </c>
      <c r="O32" s="31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-0.45</v>
      </c>
      <c r="L33" s="30">
        <f t="shared" si="1"/>
        <v>5.18</v>
      </c>
      <c r="M33" s="87"/>
      <c r="N33" s="31"/>
      <c r="O33" s="31">
        <v>5.63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6.87</v>
      </c>
      <c r="M34" s="87"/>
      <c r="N34" s="31"/>
      <c r="O34" s="31">
        <v>7.07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3.9699999999999998</v>
      </c>
      <c r="L36" s="30">
        <f t="shared" si="1"/>
        <v>-0.38</v>
      </c>
      <c r="M36" s="210"/>
      <c r="N36" s="31">
        <v>4.3499999999999996</v>
      </c>
      <c r="O36" s="31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4.7899999999999991</v>
      </c>
      <c r="M37" s="210"/>
      <c r="N37" s="31"/>
      <c r="O37" s="31">
        <v>5.31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0.8899999999999999</v>
      </c>
      <c r="L38" s="30">
        <f t="shared" si="1"/>
        <v>-0.75</v>
      </c>
      <c r="M38" s="210"/>
      <c r="N38" s="31">
        <v>1.64</v>
      </c>
      <c r="O38" s="31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3.49</v>
      </c>
      <c r="M39" s="210"/>
      <c r="N39" s="31"/>
      <c r="O39" s="31">
        <v>4.4400000000000004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3.2399999999999998</v>
      </c>
      <c r="M40" s="210"/>
      <c r="N40" s="31"/>
      <c r="O40" s="31">
        <v>3.84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1.1000000000000001</v>
      </c>
      <c r="M41" s="210"/>
      <c r="N41" s="31"/>
      <c r="O41" s="31">
        <v>1.35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 t="e">
        <f>O43-I43</f>
        <v>#VALUE!</v>
      </c>
      <c r="M43" s="210"/>
      <c r="N43" s="31"/>
      <c r="O43" s="31" t="s">
        <v>300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11.01</v>
      </c>
      <c r="M44" s="210"/>
      <c r="N44" s="31"/>
      <c r="O44" s="31">
        <v>11.35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1.5899999999999999</v>
      </c>
      <c r="M45" s="210"/>
      <c r="N45" s="31"/>
      <c r="O45" s="31">
        <v>2.2599999999999998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2.4</v>
      </c>
      <c r="L46" s="30">
        <f t="shared" si="1"/>
        <v>-1</v>
      </c>
      <c r="M46" s="210"/>
      <c r="N46" s="31">
        <v>3.4</v>
      </c>
      <c r="O46" s="31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2.83</v>
      </c>
      <c r="M47" s="210"/>
      <c r="N47" s="31"/>
      <c r="O47" s="31">
        <v>3.07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1.63</v>
      </c>
      <c r="M48" s="210"/>
      <c r="N48" s="31"/>
      <c r="O48" s="31">
        <v>2.13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17.72</v>
      </c>
      <c r="M49" s="210"/>
      <c r="N49" s="31"/>
      <c r="O49" s="31">
        <v>18.57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2.5</v>
      </c>
      <c r="L50" s="30">
        <f>O50-I50</f>
        <v>-0.60000000000000009</v>
      </c>
      <c r="M50" s="210"/>
      <c r="N50" s="31">
        <v>3.1</v>
      </c>
      <c r="O50" s="31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6.54</v>
      </c>
      <c r="M51" s="210"/>
      <c r="N51" s="31"/>
      <c r="O51" s="31">
        <v>7.49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5.47</v>
      </c>
      <c r="M52" s="210"/>
      <c r="N52" s="31"/>
      <c r="O52" s="31">
        <v>6.22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3.3</v>
      </c>
      <c r="L53" s="30">
        <f>O53-I53</f>
        <v>-0.7</v>
      </c>
      <c r="M53" s="210"/>
      <c r="N53" s="31">
        <v>4</v>
      </c>
      <c r="O53" s="31"/>
    </row>
  </sheetData>
  <mergeCells count="12">
    <mergeCell ref="N42:O42"/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35:O35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B41E-CFAB-4A00-9348-84A4732268F6}">
  <dimension ref="A1:O53"/>
  <sheetViews>
    <sheetView topLeftCell="A16" workbookViewId="0">
      <selection activeCell="N37" sqref="N37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313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3.5" customHeight="1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 t="e">
        <f>#REF!-I6</f>
        <v>#REF!</v>
      </c>
      <c r="L6" s="30" t="e">
        <f>N6-I6</f>
        <v>#VALUE!</v>
      </c>
      <c r="M6" s="210"/>
      <c r="N6" s="296" t="s">
        <v>267</v>
      </c>
      <c r="O6" s="283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5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 t="e">
        <f t="shared" si="0"/>
        <v>#VALUE!</v>
      </c>
      <c r="L8" s="30">
        <f t="shared" ref="L8:L49" si="1">O8-I8</f>
        <v>-0.6</v>
      </c>
      <c r="M8" s="210"/>
      <c r="N8" s="296" t="s">
        <v>267</v>
      </c>
      <c r="O8" s="283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4.08</v>
      </c>
      <c r="L9" s="30">
        <f t="shared" si="1"/>
        <v>-0.84</v>
      </c>
      <c r="M9" s="210"/>
      <c r="N9" s="31">
        <v>4.92</v>
      </c>
      <c r="O9" s="31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2.39</v>
      </c>
      <c r="M10" s="210"/>
      <c r="N10" s="31"/>
      <c r="O10" s="31">
        <v>2.89</v>
      </c>
    </row>
    <row r="11" spans="1:15" ht="13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3.48</v>
      </c>
      <c r="M11" s="210"/>
      <c r="N11" s="31"/>
      <c r="O11" s="31">
        <v>3.98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2.5</v>
      </c>
      <c r="L13" s="30">
        <f t="shared" si="1"/>
        <v>-0.73</v>
      </c>
      <c r="M13" s="210"/>
      <c r="N13" s="31">
        <v>3.23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3.8900000000000006</v>
      </c>
      <c r="L14" s="30">
        <f t="shared" si="1"/>
        <v>-0.8</v>
      </c>
      <c r="M14" s="210"/>
      <c r="N14" s="31">
        <v>4.6900000000000004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3.0500000000000003</v>
      </c>
      <c r="L15" s="30">
        <f t="shared" si="1"/>
        <v>-0.38</v>
      </c>
      <c r="M15" s="210"/>
      <c r="N15" s="31">
        <v>3.43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0.29000000000000004</v>
      </c>
      <c r="L17" s="30">
        <f t="shared" si="1"/>
        <v>-1.18</v>
      </c>
      <c r="M17" s="210"/>
      <c r="N17" s="31">
        <v>1.47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2.67</v>
      </c>
      <c r="L18" s="30">
        <f t="shared" si="1"/>
        <v>-0.8</v>
      </c>
      <c r="M18" s="210"/>
      <c r="N18" s="31">
        <v>3.47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0.22999999999999998</v>
      </c>
      <c r="L19" s="30">
        <f t="shared" si="1"/>
        <v>-1</v>
      </c>
      <c r="M19" s="210"/>
      <c r="N19" s="31">
        <v>1.23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0.10999999999999999</v>
      </c>
      <c r="L20" s="30">
        <f t="shared" si="1"/>
        <v>-0.78</v>
      </c>
      <c r="M20" s="210"/>
      <c r="N20" s="31">
        <v>0.89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1.4599999999999997</v>
      </c>
      <c r="L21" s="30">
        <f t="shared" si="1"/>
        <v>-0.8</v>
      </c>
      <c r="M21" s="210"/>
      <c r="N21" s="31">
        <v>2.2599999999999998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0.84999999999999987</v>
      </c>
      <c r="L22" s="30">
        <f t="shared" si="1"/>
        <v>-0.8</v>
      </c>
      <c r="M22" s="210"/>
      <c r="N22" s="31">
        <v>1.65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2.2400000000000002</v>
      </c>
      <c r="L23" s="30">
        <f t="shared" si="1"/>
        <v>-0.9</v>
      </c>
      <c r="M23" s="210"/>
      <c r="N23" s="31">
        <v>3.14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0.4700000000000002</v>
      </c>
      <c r="L24" s="30">
        <f t="shared" si="1"/>
        <v>-1.1499999999999999</v>
      </c>
      <c r="M24" s="210"/>
      <c r="N24" s="31">
        <v>1.62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0.8600000000000001</v>
      </c>
      <c r="L26" s="30">
        <f t="shared" si="1"/>
        <v>-0.43</v>
      </c>
      <c r="N26" s="31">
        <v>1.29</v>
      </c>
      <c r="O26" s="31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1</v>
      </c>
      <c r="M27" s="87"/>
      <c r="N27" s="31"/>
      <c r="O27" s="31">
        <v>2.13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0.85999999999999988</v>
      </c>
      <c r="L28" s="30">
        <f t="shared" si="1"/>
        <v>-0.28000000000000003</v>
      </c>
      <c r="N28" s="31">
        <v>1.1399999999999999</v>
      </c>
      <c r="O28" s="31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3.3</v>
      </c>
      <c r="M29" s="87"/>
      <c r="N29" s="31"/>
      <c r="O29" s="31">
        <v>3.85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12.1</v>
      </c>
      <c r="N30" s="31"/>
      <c r="O30" s="31">
        <v>12.7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7.8000000000000007</v>
      </c>
      <c r="M31" s="87"/>
      <c r="N31" s="31"/>
      <c r="O31" s="31">
        <v>8.65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2.3499999999999996</v>
      </c>
      <c r="L32" s="30">
        <f t="shared" si="1"/>
        <v>-0.45</v>
      </c>
      <c r="N32" s="31">
        <v>2.8</v>
      </c>
      <c r="O32" s="31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-0.45</v>
      </c>
      <c r="L33" s="30">
        <f t="shared" si="1"/>
        <v>9.3000000000000007</v>
      </c>
      <c r="M33" s="87"/>
      <c r="N33" s="31"/>
      <c r="O33" s="31">
        <v>9.75</v>
      </c>
    </row>
    <row r="34" spans="1:15" ht="15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 t="e">
        <f t="shared" si="2"/>
        <v>#VALUE!</v>
      </c>
      <c r="L34" s="30">
        <f t="shared" si="1"/>
        <v>-0.2</v>
      </c>
      <c r="M34" s="87"/>
      <c r="N34" s="296" t="s">
        <v>267</v>
      </c>
      <c r="O34" s="283"/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3.8200000000000003</v>
      </c>
      <c r="L36" s="30">
        <f>O36-I36</f>
        <v>-0.38</v>
      </c>
      <c r="M36" s="210"/>
      <c r="N36" s="31">
        <v>4.2</v>
      </c>
      <c r="O36" s="31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>O37-I37</f>
        <v>4.7699999999999996</v>
      </c>
      <c r="M37" s="210"/>
      <c r="N37" s="31"/>
      <c r="O37" s="31">
        <v>5.29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0.78</v>
      </c>
      <c r="L38" s="30">
        <f t="shared" si="1"/>
        <v>-0.75</v>
      </c>
      <c r="M38" s="210"/>
      <c r="N38" s="31">
        <v>1.53</v>
      </c>
      <c r="O38" s="31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3.25</v>
      </c>
      <c r="M39" s="210"/>
      <c r="N39" s="31"/>
      <c r="O39" s="31">
        <v>4.2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2.35</v>
      </c>
      <c r="M40" s="210"/>
      <c r="N40" s="31"/>
      <c r="O40" s="31">
        <v>2.95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0.61</v>
      </c>
      <c r="L41" s="30">
        <f t="shared" si="1"/>
        <v>-0.25</v>
      </c>
      <c r="M41" s="210"/>
      <c r="N41" s="31">
        <v>0.86</v>
      </c>
      <c r="O41" s="31"/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 t="e">
        <f>#REF!-I43</f>
        <v>#REF!</v>
      </c>
      <c r="L43" s="30" t="e">
        <f>N43-I43</f>
        <v>#VALUE!</v>
      </c>
      <c r="M43" s="210"/>
      <c r="N43" s="297" t="s">
        <v>300</v>
      </c>
      <c r="O43" s="298"/>
    </row>
    <row r="44" spans="1:15" ht="15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 t="e">
        <f t="shared" si="2"/>
        <v>#VALUE!</v>
      </c>
      <c r="L44" s="30">
        <f t="shared" si="1"/>
        <v>-0.34</v>
      </c>
      <c r="M44" s="210"/>
      <c r="N44" s="296" t="s">
        <v>267</v>
      </c>
      <c r="O44" s="283"/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1.79</v>
      </c>
      <c r="M45" s="210"/>
      <c r="N45" s="31"/>
      <c r="O45" s="31">
        <v>2.46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2.14</v>
      </c>
      <c r="L46" s="30">
        <f t="shared" si="1"/>
        <v>-1</v>
      </c>
      <c r="M46" s="210"/>
      <c r="N46" s="31">
        <v>3.14</v>
      </c>
      <c r="O46" s="31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1.9600000000000002</v>
      </c>
      <c r="M47" s="210"/>
      <c r="N47" s="31"/>
      <c r="O47" s="31">
        <v>2.2000000000000002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2.6</v>
      </c>
      <c r="M48" s="210"/>
      <c r="N48" s="31"/>
      <c r="O48" s="31">
        <v>3.1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8.2800000000000011</v>
      </c>
      <c r="M49" s="210"/>
      <c r="N49" s="31"/>
      <c r="O49" s="31">
        <v>9.1300000000000008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2.31</v>
      </c>
      <c r="L50" s="30">
        <f>O50-I50</f>
        <v>-0.60000000000000009</v>
      </c>
      <c r="M50" s="210"/>
      <c r="N50" s="31">
        <v>2.91</v>
      </c>
      <c r="O50" s="31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6.12</v>
      </c>
      <c r="M51" s="210"/>
      <c r="N51" s="31"/>
      <c r="O51" s="31">
        <v>7.07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1.7599999999999998</v>
      </c>
      <c r="L52" s="30">
        <f>O52-I52</f>
        <v>-0.75</v>
      </c>
      <c r="M52" s="210"/>
      <c r="N52" s="31">
        <v>2.5099999999999998</v>
      </c>
      <c r="O52" s="31"/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5.37</v>
      </c>
      <c r="L53" s="30">
        <f>O53-I53</f>
        <v>-0.7</v>
      </c>
      <c r="M53" s="210"/>
      <c r="N53" s="31">
        <v>6.07</v>
      </c>
      <c r="O53" s="31"/>
    </row>
  </sheetData>
  <mergeCells count="17">
    <mergeCell ref="N44:O44"/>
    <mergeCell ref="N43:O43"/>
    <mergeCell ref="K16:L16"/>
    <mergeCell ref="N16:O16"/>
    <mergeCell ref="K25:L25"/>
    <mergeCell ref="N25:O25"/>
    <mergeCell ref="N35:O35"/>
    <mergeCell ref="N42:O42"/>
    <mergeCell ref="N34:O34"/>
    <mergeCell ref="N3:O3"/>
    <mergeCell ref="N5:O5"/>
    <mergeCell ref="K7:L7"/>
    <mergeCell ref="N7:O7"/>
    <mergeCell ref="K12:L12"/>
    <mergeCell ref="N12:O12"/>
    <mergeCell ref="N6:O6"/>
    <mergeCell ref="N8:O8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6EFB6-9B66-494A-8555-0CAAC77C3B0F}">
  <dimension ref="A1:O53"/>
  <sheetViews>
    <sheetView topLeftCell="A32" workbookViewId="0">
      <selection activeCell="B45" sqref="B45:M45"/>
    </sheetView>
  </sheetViews>
  <sheetFormatPr baseColWidth="10" defaultRowHeight="12.5" x14ac:dyDescent="0.25"/>
  <cols>
    <col min="2" max="2" width="37.81640625" bestFit="1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314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-0.33</v>
      </c>
      <c r="L6" s="30">
        <f t="shared" ref="L6:L49" si="1">O6-I6</f>
        <v>2.7399999999999998</v>
      </c>
      <c r="M6" s="210"/>
      <c r="N6" s="31"/>
      <c r="O6" s="206">
        <v>3.07</v>
      </c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0.6</v>
      </c>
      <c r="J8" s="16" t="s">
        <v>17</v>
      </c>
      <c r="K8" s="31">
        <f t="shared" si="0"/>
        <v>-0.6</v>
      </c>
      <c r="L8" s="30">
        <f t="shared" si="1"/>
        <v>2.9299999999999997</v>
      </c>
      <c r="M8" s="210"/>
      <c r="N8" s="31"/>
      <c r="O8" s="31">
        <v>3.53</v>
      </c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5.5</v>
      </c>
      <c r="L9" s="30">
        <f t="shared" si="1"/>
        <v>-0.84</v>
      </c>
      <c r="M9" s="210"/>
      <c r="N9" s="31">
        <v>6.34</v>
      </c>
      <c r="O9" s="31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2.5099999999999998</v>
      </c>
      <c r="L10" s="30">
        <f t="shared" si="1"/>
        <v>-0.5</v>
      </c>
      <c r="M10" s="210"/>
      <c r="N10" s="31">
        <v>3.01</v>
      </c>
      <c r="O10" s="31"/>
    </row>
    <row r="11" spans="1:15" ht="13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3.7</v>
      </c>
      <c r="M11" s="210"/>
      <c r="N11" s="31"/>
      <c r="O11" s="31">
        <v>4.2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2.94</v>
      </c>
      <c r="L13" s="30">
        <f t="shared" si="1"/>
        <v>-0.73</v>
      </c>
      <c r="M13" s="210"/>
      <c r="N13" s="31">
        <v>3.67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-0.8</v>
      </c>
      <c r="L14" s="30">
        <f t="shared" si="1"/>
        <v>6.76</v>
      </c>
      <c r="M14" s="210"/>
      <c r="N14" s="31"/>
      <c r="O14" s="206">
        <v>7.56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3.24</v>
      </c>
      <c r="L15" s="30">
        <f t="shared" si="1"/>
        <v>-0.38</v>
      </c>
      <c r="M15" s="210"/>
      <c r="N15" s="31">
        <v>3.62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0.74</v>
      </c>
      <c r="L17" s="30">
        <f t="shared" si="1"/>
        <v>-1.18</v>
      </c>
      <c r="M17" s="210"/>
      <c r="N17" s="31">
        <v>1.92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3.88</v>
      </c>
      <c r="L18" s="30">
        <f t="shared" si="1"/>
        <v>-0.8</v>
      </c>
      <c r="M18" s="210"/>
      <c r="N18" s="31">
        <v>4.68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1.94</v>
      </c>
      <c r="L19" s="30">
        <f t="shared" si="1"/>
        <v>-1</v>
      </c>
      <c r="M19" s="210"/>
      <c r="N19" s="31">
        <v>2.94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0.95</v>
      </c>
      <c r="L20" s="30">
        <f t="shared" si="1"/>
        <v>-0.78</v>
      </c>
      <c r="M20" s="210"/>
      <c r="N20" s="31">
        <v>1.73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2.88</v>
      </c>
      <c r="L21" s="30">
        <f t="shared" si="1"/>
        <v>-0.8</v>
      </c>
      <c r="M21" s="210"/>
      <c r="N21" s="31">
        <v>3.68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1.1199999999999999</v>
      </c>
      <c r="L22" s="30">
        <f t="shared" si="1"/>
        <v>-0.8</v>
      </c>
      <c r="M22" s="210"/>
      <c r="N22" s="31">
        <v>1.92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3.22</v>
      </c>
      <c r="L23" s="30">
        <f t="shared" si="1"/>
        <v>-0.9</v>
      </c>
      <c r="M23" s="210"/>
      <c r="N23" s="31">
        <v>4.12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1.25</v>
      </c>
      <c r="L24" s="30">
        <f t="shared" si="1"/>
        <v>-1.1499999999999999</v>
      </c>
      <c r="M24" s="210"/>
      <c r="N24" s="31">
        <v>2.4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1.34</v>
      </c>
      <c r="L26" s="30">
        <f t="shared" si="1"/>
        <v>-0.43</v>
      </c>
      <c r="N26" s="31">
        <v>1.77</v>
      </c>
      <c r="O26" s="31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1.25</v>
      </c>
      <c r="M27" s="87"/>
      <c r="N27" s="31"/>
      <c r="O27" s="31">
        <v>2.38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1.54</v>
      </c>
      <c r="L28" s="30">
        <f t="shared" si="1"/>
        <v>-0.28000000000000003</v>
      </c>
      <c r="N28" s="31">
        <v>1.82</v>
      </c>
      <c r="O28" s="31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18.099999999999998</v>
      </c>
      <c r="M29" s="87"/>
      <c r="N29" s="31"/>
      <c r="O29" s="31">
        <v>18.649999999999999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3.78</v>
      </c>
      <c r="N30" s="31"/>
      <c r="O30" s="31">
        <v>4.38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8.31</v>
      </c>
      <c r="M31" s="87"/>
      <c r="N31" s="31"/>
      <c r="O31" s="31">
        <v>9.16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3.04</v>
      </c>
      <c r="L32" s="30">
        <f t="shared" si="1"/>
        <v>-0.45</v>
      </c>
      <c r="N32" s="31">
        <v>3.49</v>
      </c>
      <c r="O32" s="31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-0.45</v>
      </c>
      <c r="L33" s="30">
        <f t="shared" si="1"/>
        <v>12.850000000000001</v>
      </c>
      <c r="M33" s="87"/>
      <c r="N33" s="31"/>
      <c r="O33" s="31">
        <v>13.3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7.7</v>
      </c>
      <c r="M34" s="87"/>
      <c r="N34" s="31"/>
      <c r="O34" s="31">
        <v>7.9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4.09</v>
      </c>
      <c r="L36" s="30">
        <f t="shared" si="1"/>
        <v>-0.38</v>
      </c>
      <c r="M36" s="210"/>
      <c r="N36" s="31">
        <v>4.47</v>
      </c>
      <c r="O36" s="31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5</v>
      </c>
      <c r="M37" s="210"/>
      <c r="N37" s="31"/>
      <c r="O37" s="31">
        <v>5.52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1.1200000000000001</v>
      </c>
      <c r="L38" s="30">
        <f t="shared" si="1"/>
        <v>-0.75</v>
      </c>
      <c r="M38" s="210"/>
      <c r="N38" s="31">
        <v>1.87</v>
      </c>
      <c r="O38" s="31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3.67</v>
      </c>
      <c r="M39" s="210"/>
      <c r="N39" s="31"/>
      <c r="O39" s="31">
        <v>4.62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5.0500000000000007</v>
      </c>
      <c r="M40" s="210"/>
      <c r="N40" s="31"/>
      <c r="O40" s="31">
        <v>5.65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1.45</v>
      </c>
      <c r="M41" s="210"/>
      <c r="N41" s="31"/>
      <c r="O41" s="31">
        <v>1.7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5.91</v>
      </c>
      <c r="M43" s="210"/>
      <c r="N43" s="31"/>
      <c r="O43" s="31">
        <v>6.84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3.6500000000000004</v>
      </c>
      <c r="M44" s="210"/>
      <c r="N44" s="31"/>
      <c r="O44" s="31">
        <v>3.99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1.65</v>
      </c>
      <c r="M45" s="210"/>
      <c r="N45" s="31"/>
      <c r="O45" s="31">
        <v>2.3199999999999998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2.59</v>
      </c>
      <c r="L46" s="30">
        <f t="shared" si="1"/>
        <v>-1</v>
      </c>
      <c r="M46" s="210"/>
      <c r="N46" s="31">
        <v>3.59</v>
      </c>
      <c r="O46" s="31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3.37</v>
      </c>
      <c r="M47" s="210"/>
      <c r="N47" s="31"/>
      <c r="O47" s="31">
        <v>3.61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4.3</v>
      </c>
      <c r="M48" s="210"/>
      <c r="N48" s="31"/>
      <c r="O48" s="31">
        <v>4.8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12.55</v>
      </c>
      <c r="M49" s="210"/>
      <c r="N49" s="31"/>
      <c r="O49" s="31">
        <v>13.4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2.5</v>
      </c>
      <c r="L50" s="30">
        <f>O50-I50</f>
        <v>-0.60000000000000009</v>
      </c>
      <c r="M50" s="210"/>
      <c r="N50" s="31">
        <v>3.1</v>
      </c>
      <c r="O50" s="31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4.08</v>
      </c>
      <c r="L51" s="30">
        <f>O51-I51</f>
        <v>-0.95</v>
      </c>
      <c r="M51" s="210"/>
      <c r="N51" s="31">
        <v>5.03</v>
      </c>
      <c r="O51" s="31"/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6.84</v>
      </c>
      <c r="M52" s="210"/>
      <c r="N52" s="31"/>
      <c r="O52" s="31">
        <v>7.59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3.4299999999999997</v>
      </c>
      <c r="L53" s="30">
        <f>O53-I53</f>
        <v>-0.7</v>
      </c>
      <c r="M53" s="210"/>
      <c r="N53" s="31">
        <v>4.13</v>
      </c>
      <c r="O53" s="31"/>
    </row>
  </sheetData>
  <mergeCells count="12">
    <mergeCell ref="N42:O42"/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35:O35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AA8A-D984-4DAF-8872-09EA343A1503}">
  <dimension ref="A1:O53"/>
  <sheetViews>
    <sheetView topLeftCell="A23" zoomScale="70" zoomScaleNormal="70" workbookViewId="0">
      <selection activeCell="B45" sqref="B45:P45"/>
    </sheetView>
  </sheetViews>
  <sheetFormatPr baseColWidth="10" defaultRowHeight="12.5" x14ac:dyDescent="0.25"/>
  <cols>
    <col min="2" max="2" width="28.5429687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315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2.89</v>
      </c>
      <c r="L6" s="30">
        <f t="shared" ref="L6:L49" si="1">O6-I6</f>
        <v>-0.33</v>
      </c>
      <c r="M6" s="210"/>
      <c r="N6" s="31">
        <v>3.22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0.87</v>
      </c>
      <c r="J8" s="16" t="s">
        <v>17</v>
      </c>
      <c r="K8" s="31">
        <f t="shared" si="0"/>
        <v>2.76</v>
      </c>
      <c r="L8" s="30">
        <f t="shared" si="1"/>
        <v>-0.87</v>
      </c>
      <c r="M8" s="210"/>
      <c r="N8" s="31">
        <v>3.63</v>
      </c>
      <c r="O8" s="31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7.03</v>
      </c>
      <c r="L9" s="30">
        <f t="shared" si="1"/>
        <v>-0.84</v>
      </c>
      <c r="M9" s="210"/>
      <c r="N9" s="31">
        <v>7.87</v>
      </c>
      <c r="O9" s="31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3.2</v>
      </c>
      <c r="M10" s="210"/>
      <c r="N10" s="31"/>
      <c r="O10" s="31">
        <v>3.7</v>
      </c>
    </row>
    <row r="11" spans="1:15" ht="13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4.4800000000000004</v>
      </c>
      <c r="M11" s="210"/>
      <c r="N11" s="31"/>
      <c r="O11" s="31">
        <v>4.9800000000000004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3.08</v>
      </c>
      <c r="L13" s="30">
        <f t="shared" si="1"/>
        <v>-0.73</v>
      </c>
      <c r="M13" s="210"/>
      <c r="N13" s="31">
        <v>3.81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4.71</v>
      </c>
      <c r="L14" s="30">
        <f t="shared" si="1"/>
        <v>-0.8</v>
      </c>
      <c r="M14" s="210"/>
      <c r="N14" s="31">
        <v>5.51</v>
      </c>
      <c r="O14" s="206"/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-0.38</v>
      </c>
      <c r="L15" s="30">
        <f t="shared" si="1"/>
        <v>5.78</v>
      </c>
      <c r="M15" s="210"/>
      <c r="N15" s="31"/>
      <c r="O15" s="199">
        <v>6.16</v>
      </c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0.88000000000000012</v>
      </c>
      <c r="L17" s="30">
        <f t="shared" si="1"/>
        <v>-1.18</v>
      </c>
      <c r="M17" s="210"/>
      <c r="N17" s="31">
        <v>2.06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4.5</v>
      </c>
      <c r="L18" s="30">
        <f t="shared" si="1"/>
        <v>-0.8</v>
      </c>
      <c r="M18" s="210"/>
      <c r="N18" s="31">
        <v>5.3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2.56</v>
      </c>
      <c r="L19" s="30">
        <f t="shared" si="1"/>
        <v>-1</v>
      </c>
      <c r="M19" s="210"/>
      <c r="N19" s="31">
        <v>3.56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1.4000000000000001</v>
      </c>
      <c r="L20" s="30">
        <f t="shared" si="1"/>
        <v>-0.78</v>
      </c>
      <c r="M20" s="210"/>
      <c r="N20" s="31">
        <v>2.1800000000000002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4.1100000000000003</v>
      </c>
      <c r="L21" s="30">
        <f t="shared" si="1"/>
        <v>-0.8</v>
      </c>
      <c r="M21" s="210"/>
      <c r="N21" s="31">
        <v>4.91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1.6900000000000002</v>
      </c>
      <c r="L22" s="30">
        <f t="shared" si="1"/>
        <v>-0.8</v>
      </c>
      <c r="M22" s="210"/>
      <c r="N22" s="31">
        <v>2.4900000000000002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3.6300000000000003</v>
      </c>
      <c r="L23" s="30">
        <f t="shared" si="1"/>
        <v>-0.9</v>
      </c>
      <c r="M23" s="210"/>
      <c r="N23" s="31">
        <v>4.53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2.74</v>
      </c>
      <c r="L24" s="30">
        <f t="shared" si="1"/>
        <v>-1.1499999999999999</v>
      </c>
      <c r="M24" s="210"/>
      <c r="N24" s="31">
        <v>3.89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2.0999999999999996</v>
      </c>
      <c r="N26" s="31"/>
      <c r="O26" s="31">
        <v>2.5299999999999998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1.3200000000000003</v>
      </c>
      <c r="L27" s="30">
        <f t="shared" si="1"/>
        <v>-1.1299999999999999</v>
      </c>
      <c r="M27" s="87"/>
      <c r="N27" s="31">
        <v>2.4500000000000002</v>
      </c>
      <c r="O27" s="31"/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1.7</v>
      </c>
      <c r="L28" s="30">
        <f t="shared" si="1"/>
        <v>-0.28000000000000003</v>
      </c>
      <c r="N28" s="31">
        <v>1.98</v>
      </c>
      <c r="O28" s="31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13.45</v>
      </c>
      <c r="M29" s="87"/>
      <c r="N29" s="31"/>
      <c r="O29" s="31">
        <v>14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2.63</v>
      </c>
      <c r="L30" s="30">
        <f t="shared" si="1"/>
        <v>-0.6</v>
      </c>
      <c r="N30" s="31">
        <v>3.23</v>
      </c>
      <c r="O30" s="31"/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8.73</v>
      </c>
      <c r="M31" s="87"/>
      <c r="N31" s="31"/>
      <c r="O31" s="31">
        <v>9.58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4.16</v>
      </c>
      <c r="L32" s="30">
        <f t="shared" si="1"/>
        <v>-0.45</v>
      </c>
      <c r="N32" s="31">
        <v>4.6100000000000003</v>
      </c>
      <c r="O32" s="31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-0.45</v>
      </c>
      <c r="L33" s="30">
        <f t="shared" si="1"/>
        <v>12.370000000000001</v>
      </c>
      <c r="M33" s="87"/>
      <c r="N33" s="31"/>
      <c r="O33" s="31">
        <v>12.82</v>
      </c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10.25</v>
      </c>
      <c r="M34" s="87"/>
      <c r="N34" s="31"/>
      <c r="O34" s="31">
        <v>10.45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4.21</v>
      </c>
      <c r="L36" s="30">
        <f t="shared" si="1"/>
        <v>-0.38</v>
      </c>
      <c r="M36" s="210"/>
      <c r="N36" s="31">
        <v>4.59</v>
      </c>
      <c r="O36" s="31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5.0600000000000005</v>
      </c>
      <c r="M37" s="210"/>
      <c r="N37" s="31"/>
      <c r="O37" s="31">
        <v>5.58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3.3</v>
      </c>
      <c r="M38" s="210"/>
      <c r="N38" s="31"/>
      <c r="O38" s="31">
        <v>4.05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4.55</v>
      </c>
      <c r="M39" s="210"/>
      <c r="N39" s="31"/>
      <c r="O39" s="31">
        <v>5.5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6.1000000000000005</v>
      </c>
      <c r="M40" s="210"/>
      <c r="N40" s="31"/>
      <c r="O40" s="31">
        <v>6.7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2.71</v>
      </c>
      <c r="M41" s="210"/>
      <c r="N41" s="31"/>
      <c r="O41" s="31">
        <v>2.96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8.5500000000000007</v>
      </c>
      <c r="M43" s="210"/>
      <c r="N43" s="31"/>
      <c r="O43" s="31">
        <v>9.48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12.73</v>
      </c>
      <c r="M44" s="210"/>
      <c r="N44" s="31"/>
      <c r="O44" s="31">
        <v>13.07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4.33</v>
      </c>
      <c r="M45" s="210"/>
      <c r="N45" s="31"/>
      <c r="O45" s="31">
        <v>5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2.97</v>
      </c>
      <c r="L46" s="30">
        <f t="shared" si="1"/>
        <v>-1</v>
      </c>
      <c r="M46" s="210"/>
      <c r="N46" s="31">
        <v>3.97</v>
      </c>
      <c r="O46" s="31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4.76</v>
      </c>
      <c r="M47" s="210"/>
      <c r="N47" s="31"/>
      <c r="O47" s="31">
        <v>5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4.09</v>
      </c>
      <c r="M48" s="210"/>
      <c r="N48" s="31"/>
      <c r="O48" s="31">
        <v>4.59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4.07</v>
      </c>
      <c r="L49" s="30">
        <f t="shared" si="1"/>
        <v>-0.85</v>
      </c>
      <c r="M49" s="210"/>
      <c r="N49" s="31">
        <v>4.92</v>
      </c>
      <c r="O49" s="31"/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3.19</v>
      </c>
      <c r="L50" s="30">
        <f>O50-I50</f>
        <v>-0.60000000000000009</v>
      </c>
      <c r="M50" s="210"/>
      <c r="N50" s="31">
        <v>3.79</v>
      </c>
      <c r="O50" s="31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7.089999999999999</v>
      </c>
      <c r="M51" s="210"/>
      <c r="N51" s="31"/>
      <c r="O51" s="31">
        <v>8.0399999999999991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5.53</v>
      </c>
      <c r="M52" s="210"/>
      <c r="N52" s="31"/>
      <c r="O52" s="31">
        <v>6.28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3.6399999999999997</v>
      </c>
      <c r="L53" s="30">
        <f>O53-I53</f>
        <v>-0.7</v>
      </c>
      <c r="M53" s="210"/>
      <c r="N53" s="31">
        <v>4.34</v>
      </c>
      <c r="O53" s="31"/>
    </row>
  </sheetData>
  <mergeCells count="12">
    <mergeCell ref="N42:O42"/>
    <mergeCell ref="N3:O3"/>
    <mergeCell ref="N5:O5"/>
    <mergeCell ref="K7:L7"/>
    <mergeCell ref="N7:O7"/>
    <mergeCell ref="K12:L12"/>
    <mergeCell ref="N12:O12"/>
    <mergeCell ref="K16:L16"/>
    <mergeCell ref="N16:O16"/>
    <mergeCell ref="K25:L25"/>
    <mergeCell ref="N25:O25"/>
    <mergeCell ref="N35:O35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DE6D-661D-4857-88A0-87C8F439C1CC}">
  <dimension ref="A1:O53"/>
  <sheetViews>
    <sheetView topLeftCell="A24" zoomScale="70" zoomScaleNormal="70" workbookViewId="0">
      <selection sqref="A1:O53"/>
    </sheetView>
  </sheetViews>
  <sheetFormatPr baseColWidth="10" defaultRowHeight="12.5" x14ac:dyDescent="0.25"/>
  <cols>
    <col min="2" max="2" width="26.72656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315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3.59</v>
      </c>
      <c r="L6" s="30">
        <f t="shared" ref="L6:L49" si="1">O6-I6</f>
        <v>-0.33</v>
      </c>
      <c r="M6" s="210"/>
      <c r="N6" s="31">
        <v>3.92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0.87</v>
      </c>
      <c r="J8" s="16" t="s">
        <v>17</v>
      </c>
      <c r="K8" s="31" t="e">
        <f t="shared" si="0"/>
        <v>#VALUE!</v>
      </c>
      <c r="L8" s="30">
        <f t="shared" si="1"/>
        <v>-0.87</v>
      </c>
      <c r="M8" s="210"/>
      <c r="N8" s="300" t="s">
        <v>316</v>
      </c>
      <c r="O8" s="301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7.58</v>
      </c>
      <c r="L9" s="30">
        <f t="shared" si="1"/>
        <v>-0.84</v>
      </c>
      <c r="M9" s="210"/>
      <c r="N9" s="31">
        <v>8.42</v>
      </c>
      <c r="O9" s="31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3.59</v>
      </c>
      <c r="M10" s="210"/>
      <c r="N10" s="31"/>
      <c r="O10" s="31">
        <v>4.09</v>
      </c>
    </row>
    <row r="11" spans="1:15" ht="13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4.93</v>
      </c>
      <c r="M11" s="210"/>
      <c r="N11" s="31"/>
      <c r="O11" s="31">
        <v>5.43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3.08</v>
      </c>
      <c r="L13" s="30">
        <f t="shared" si="1"/>
        <v>-0.73</v>
      </c>
      <c r="M13" s="210"/>
      <c r="N13" s="31">
        <v>3.81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-0.8</v>
      </c>
      <c r="L14" s="30">
        <f t="shared" si="1"/>
        <v>7.37</v>
      </c>
      <c r="M14" s="210"/>
      <c r="N14" s="31"/>
      <c r="O14" s="206">
        <v>8.17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-0.38</v>
      </c>
      <c r="L15" s="30">
        <f t="shared" si="1"/>
        <v>5.2700000000000005</v>
      </c>
      <c r="M15" s="210"/>
      <c r="N15" s="31"/>
      <c r="O15" s="199">
        <v>5.65</v>
      </c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0.97</v>
      </c>
      <c r="L17" s="30">
        <f t="shared" si="1"/>
        <v>-1.18</v>
      </c>
      <c r="M17" s="210"/>
      <c r="N17" s="31">
        <v>2.15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4.74</v>
      </c>
      <c r="L18" s="30">
        <f t="shared" si="1"/>
        <v>-0.8</v>
      </c>
      <c r="M18" s="210"/>
      <c r="N18" s="31">
        <v>5.54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3.41</v>
      </c>
      <c r="L19" s="30">
        <f t="shared" si="1"/>
        <v>-1</v>
      </c>
      <c r="M19" s="210"/>
      <c r="N19" s="31">
        <v>4.41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1.7100000000000002</v>
      </c>
      <c r="L20" s="30">
        <f t="shared" si="1"/>
        <v>-0.78</v>
      </c>
      <c r="M20" s="210"/>
      <c r="N20" s="31">
        <v>2.4900000000000002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4.66</v>
      </c>
      <c r="L21" s="30">
        <f t="shared" si="1"/>
        <v>-0.8</v>
      </c>
      <c r="M21" s="210"/>
      <c r="N21" s="31">
        <v>5.46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2.0099999999999998</v>
      </c>
      <c r="L22" s="30">
        <f t="shared" si="1"/>
        <v>-0.8</v>
      </c>
      <c r="M22" s="210"/>
      <c r="N22" s="31">
        <v>2.81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4.17</v>
      </c>
      <c r="L23" s="30">
        <f t="shared" si="1"/>
        <v>-0.9</v>
      </c>
      <c r="M23" s="210"/>
      <c r="N23" s="31">
        <v>5.07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3.57</v>
      </c>
      <c r="L24" s="30">
        <f t="shared" si="1"/>
        <v>-1.1499999999999999</v>
      </c>
      <c r="M24" s="210"/>
      <c r="N24" s="31">
        <v>4.72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2.7399999999999998</v>
      </c>
      <c r="L26" s="30">
        <f t="shared" si="1"/>
        <v>-0.43</v>
      </c>
      <c r="N26" s="31">
        <v>3.17</v>
      </c>
      <c r="O26" s="31"/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-1.1299999999999999</v>
      </c>
      <c r="L27" s="30">
        <f t="shared" si="1"/>
        <v>2.0900000000000003</v>
      </c>
      <c r="M27" s="87"/>
      <c r="N27" s="31"/>
      <c r="O27" s="31">
        <v>3.22</v>
      </c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3.09</v>
      </c>
      <c r="L28" s="30">
        <f t="shared" si="1"/>
        <v>-0.28000000000000003</v>
      </c>
      <c r="N28" s="31">
        <v>3.37</v>
      </c>
      <c r="O28" s="31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6.24</v>
      </c>
      <c r="M29" s="87"/>
      <c r="N29" s="31"/>
      <c r="O29" s="31">
        <v>6.79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5.87</v>
      </c>
      <c r="N30" s="31"/>
      <c r="O30" s="31">
        <v>6.47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10.32</v>
      </c>
      <c r="M31" s="87"/>
      <c r="N31" s="31"/>
      <c r="O31" s="31">
        <v>11.17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4.01</v>
      </c>
      <c r="L32" s="30">
        <f t="shared" si="1"/>
        <v>-0.45</v>
      </c>
      <c r="N32" s="31">
        <v>4.46</v>
      </c>
      <c r="O32" s="31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4.2299999999999995</v>
      </c>
      <c r="L33" s="30">
        <f t="shared" si="1"/>
        <v>-0.45</v>
      </c>
      <c r="M33" s="87"/>
      <c r="N33" s="31">
        <v>4.68</v>
      </c>
      <c r="O33" s="31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11.370000000000001</v>
      </c>
      <c r="M34" s="87"/>
      <c r="N34" s="31"/>
      <c r="O34" s="31">
        <v>11.57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4.3600000000000003</v>
      </c>
      <c r="L36" s="30">
        <f t="shared" si="1"/>
        <v>-0.38</v>
      </c>
      <c r="M36" s="210"/>
      <c r="N36" s="31">
        <v>4.74</v>
      </c>
      <c r="O36" s="31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5.26</v>
      </c>
      <c r="M37" s="210"/>
      <c r="N37" s="31"/>
      <c r="O37" s="31">
        <v>5.78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3.38</v>
      </c>
      <c r="L38" s="30">
        <f t="shared" si="1"/>
        <v>-0.75</v>
      </c>
      <c r="M38" s="210"/>
      <c r="N38" s="31">
        <v>4.13</v>
      </c>
      <c r="O38" s="31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6.45</v>
      </c>
      <c r="M39" s="210"/>
      <c r="N39" s="31"/>
      <c r="O39" s="31">
        <v>7.4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 t="e">
        <f t="shared" si="2"/>
        <v>#VALUE!</v>
      </c>
      <c r="L40" s="30">
        <f t="shared" si="1"/>
        <v>-0.6</v>
      </c>
      <c r="M40" s="210"/>
      <c r="N40" s="225" t="s">
        <v>185</v>
      </c>
      <c r="O40" s="299"/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3.7699999999999996</v>
      </c>
      <c r="M41" s="210"/>
      <c r="N41" s="31"/>
      <c r="O41" s="31">
        <v>4.0199999999999996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10.52</v>
      </c>
      <c r="M43" s="210"/>
      <c r="N43" s="31"/>
      <c r="O43" s="31">
        <v>11.45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15.47</v>
      </c>
      <c r="M44" s="210"/>
      <c r="N44" s="31"/>
      <c r="O44" s="31">
        <v>15.81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-0.67</v>
      </c>
      <c r="L45" s="30">
        <f t="shared" si="1"/>
        <v>5.05</v>
      </c>
      <c r="M45" s="210"/>
      <c r="N45" s="31"/>
      <c r="O45" s="31">
        <v>5.72</v>
      </c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3.2800000000000002</v>
      </c>
      <c r="L46" s="30">
        <f t="shared" si="1"/>
        <v>-1</v>
      </c>
      <c r="M46" s="210"/>
      <c r="N46" s="31">
        <v>4.28</v>
      </c>
      <c r="O46" s="31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5.41</v>
      </c>
      <c r="M47" s="210"/>
      <c r="N47" s="31"/>
      <c r="O47" s="31">
        <v>5.65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7.43</v>
      </c>
      <c r="M48" s="210"/>
      <c r="N48" s="31"/>
      <c r="O48" s="31">
        <v>7.93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12.06</v>
      </c>
      <c r="M49" s="210"/>
      <c r="N49" s="31"/>
      <c r="O49" s="31">
        <v>12.91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3.5500000000000003</v>
      </c>
      <c r="L50" s="30">
        <f>O50-I50</f>
        <v>-0.60000000000000009</v>
      </c>
      <c r="M50" s="210"/>
      <c r="N50" s="31">
        <v>4.1500000000000004</v>
      </c>
      <c r="O50" s="31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8.0500000000000007</v>
      </c>
      <c r="M51" s="210"/>
      <c r="N51" s="31"/>
      <c r="O51" s="31">
        <v>9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10.25</v>
      </c>
      <c r="M52" s="210"/>
      <c r="N52" s="31"/>
      <c r="O52" s="31">
        <v>11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3.63</v>
      </c>
      <c r="L53" s="30">
        <f>O53-I53</f>
        <v>-0.7</v>
      </c>
      <c r="M53" s="210"/>
      <c r="N53" s="31">
        <v>4.33</v>
      </c>
      <c r="O53" s="31"/>
    </row>
  </sheetData>
  <mergeCells count="14">
    <mergeCell ref="N42:O42"/>
    <mergeCell ref="N40:O40"/>
    <mergeCell ref="N3:O3"/>
    <mergeCell ref="N5:O5"/>
    <mergeCell ref="K7:L7"/>
    <mergeCell ref="N7:O7"/>
    <mergeCell ref="K12:L12"/>
    <mergeCell ref="N12:O12"/>
    <mergeCell ref="N8:O8"/>
    <mergeCell ref="K16:L16"/>
    <mergeCell ref="N16:O16"/>
    <mergeCell ref="K25:L25"/>
    <mergeCell ref="N25:O25"/>
    <mergeCell ref="N35:O35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F40AC-FCBD-4DB6-9B60-0266EADAB78D}">
  <dimension ref="A1:O53"/>
  <sheetViews>
    <sheetView topLeftCell="I41" workbookViewId="0">
      <selection sqref="A1:O53"/>
    </sheetView>
  </sheetViews>
  <sheetFormatPr baseColWidth="10" defaultRowHeight="12.5" x14ac:dyDescent="0.25"/>
  <cols>
    <col min="2" max="2" width="25.0898437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317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4.3499999999999996</v>
      </c>
      <c r="L6" s="30">
        <f t="shared" ref="L6:L49" si="1">O6-I6</f>
        <v>-0.33</v>
      </c>
      <c r="M6" s="210"/>
      <c r="N6" s="31">
        <v>4.68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0.87</v>
      </c>
      <c r="J8" s="16" t="s">
        <v>17</v>
      </c>
      <c r="K8" s="31" t="e">
        <f t="shared" si="0"/>
        <v>#VALUE!</v>
      </c>
      <c r="L8" s="30">
        <f t="shared" si="1"/>
        <v>-0.87</v>
      </c>
      <c r="M8" s="210"/>
      <c r="N8" s="300" t="s">
        <v>316</v>
      </c>
      <c r="O8" s="301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8.0299999999999994</v>
      </c>
      <c r="L9" s="30">
        <f t="shared" si="1"/>
        <v>-0.84</v>
      </c>
      <c r="M9" s="210"/>
      <c r="N9" s="31">
        <v>8.8699999999999992</v>
      </c>
      <c r="O9" s="31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4.78</v>
      </c>
      <c r="M10" s="210"/>
      <c r="N10" s="31"/>
      <c r="O10" s="31">
        <v>5.28</v>
      </c>
    </row>
    <row r="11" spans="1:15" ht="13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6.6</v>
      </c>
      <c r="M11" s="210"/>
      <c r="N11" s="31"/>
      <c r="O11" s="31">
        <v>7.1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3.39</v>
      </c>
      <c r="L13" s="30">
        <f t="shared" si="1"/>
        <v>-0.73</v>
      </c>
      <c r="M13" s="210"/>
      <c r="N13" s="31">
        <v>4.12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-0.8</v>
      </c>
      <c r="L14" s="30">
        <f t="shared" si="1"/>
        <v>8.0699999999999985</v>
      </c>
      <c r="M14" s="210"/>
      <c r="N14" s="31"/>
      <c r="O14" s="206">
        <v>8.8699999999999992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-0.38</v>
      </c>
      <c r="L15" s="30">
        <f t="shared" si="1"/>
        <v>5.89</v>
      </c>
      <c r="M15" s="210"/>
      <c r="N15" s="31"/>
      <c r="O15" s="199">
        <v>6.27</v>
      </c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1.0999999999999999</v>
      </c>
      <c r="L17" s="30">
        <f t="shared" si="1"/>
        <v>-1.18</v>
      </c>
      <c r="M17" s="210"/>
      <c r="N17" s="31">
        <v>2.2799999999999998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5.1000000000000005</v>
      </c>
      <c r="L18" s="30">
        <f t="shared" si="1"/>
        <v>-0.8</v>
      </c>
      <c r="M18" s="210"/>
      <c r="N18" s="31">
        <v>5.9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3.9400000000000004</v>
      </c>
      <c r="L19" s="30">
        <f t="shared" si="1"/>
        <v>-1</v>
      </c>
      <c r="M19" s="210"/>
      <c r="N19" s="31">
        <v>4.9400000000000004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1.97</v>
      </c>
      <c r="L20" s="30">
        <f t="shared" si="1"/>
        <v>-0.78</v>
      </c>
      <c r="M20" s="210"/>
      <c r="N20" s="31">
        <v>2.75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4.87</v>
      </c>
      <c r="L21" s="30">
        <f t="shared" si="1"/>
        <v>-0.8</v>
      </c>
      <c r="M21" s="210"/>
      <c r="N21" s="31">
        <v>5.67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2.5300000000000002</v>
      </c>
      <c r="L22" s="30">
        <f t="shared" si="1"/>
        <v>-0.8</v>
      </c>
      <c r="M22" s="210"/>
      <c r="N22" s="31">
        <v>3.33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4.8599999999999994</v>
      </c>
      <c r="L23" s="30">
        <f t="shared" si="1"/>
        <v>-0.9</v>
      </c>
      <c r="M23" s="210"/>
      <c r="N23" s="31">
        <v>5.76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4.34</v>
      </c>
      <c r="L24" s="30">
        <f t="shared" si="1"/>
        <v>-1.1499999999999999</v>
      </c>
      <c r="M24" s="210"/>
      <c r="N24" s="31">
        <v>5.49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4.42</v>
      </c>
      <c r="N26" s="31"/>
      <c r="O26" s="31">
        <v>4.8499999999999996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3.1100000000000003</v>
      </c>
      <c r="L27" s="30">
        <f t="shared" si="1"/>
        <v>-1.1299999999999999</v>
      </c>
      <c r="M27" s="87"/>
      <c r="N27" s="31">
        <v>4.24</v>
      </c>
      <c r="O27" s="31"/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3.5999999999999996</v>
      </c>
      <c r="L28" s="30">
        <f t="shared" si="1"/>
        <v>-0.28000000000000003</v>
      </c>
      <c r="N28" s="31">
        <v>3.88</v>
      </c>
      <c r="O28" s="31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6.91</v>
      </c>
      <c r="M29" s="87"/>
      <c r="N29" s="31"/>
      <c r="O29" s="31">
        <v>7.46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6.91</v>
      </c>
      <c r="N30" s="31"/>
      <c r="O30" s="31">
        <v>7.51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11.110000000000001</v>
      </c>
      <c r="M31" s="87"/>
      <c r="N31" s="31"/>
      <c r="O31" s="31">
        <v>11.96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5.1499999999999995</v>
      </c>
      <c r="L32" s="30">
        <f t="shared" si="1"/>
        <v>-0.45</v>
      </c>
      <c r="N32" s="31">
        <v>5.6</v>
      </c>
      <c r="O32" s="31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4.88</v>
      </c>
      <c r="L33" s="30">
        <f t="shared" si="1"/>
        <v>-0.45</v>
      </c>
      <c r="M33" s="87"/>
      <c r="N33" s="31">
        <v>5.33</v>
      </c>
      <c r="O33" s="31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14.96</v>
      </c>
      <c r="M34" s="87"/>
      <c r="N34" s="31"/>
      <c r="O34" s="31">
        <v>15.16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4.43</v>
      </c>
      <c r="L36" s="30">
        <f t="shared" si="1"/>
        <v>-0.38</v>
      </c>
      <c r="M36" s="210"/>
      <c r="N36" s="31">
        <v>4.8099999999999996</v>
      </c>
      <c r="O36" s="31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5.48</v>
      </c>
      <c r="M37" s="210"/>
      <c r="N37" s="31"/>
      <c r="O37" s="31">
        <v>6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 t="e">
        <f t="shared" si="2"/>
        <v>#VALUE!</v>
      </c>
      <c r="L38" s="30">
        <f t="shared" si="1"/>
        <v>-0.75</v>
      </c>
      <c r="M38" s="210"/>
      <c r="N38" s="225" t="s">
        <v>185</v>
      </c>
      <c r="O38" s="299"/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8.2200000000000006</v>
      </c>
      <c r="M39" s="210"/>
      <c r="N39" s="31"/>
      <c r="O39" s="31">
        <v>9.17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8.15</v>
      </c>
      <c r="M40" s="210"/>
      <c r="N40" s="214"/>
      <c r="O40" s="215">
        <v>8.75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4.21</v>
      </c>
      <c r="M41" s="210"/>
      <c r="N41" s="31"/>
      <c r="O41" s="31">
        <v>4.46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-0.93</v>
      </c>
      <c r="L43" s="30">
        <f>O43-I43</f>
        <v>9.9700000000000006</v>
      </c>
      <c r="M43" s="210"/>
      <c r="N43" s="31"/>
      <c r="O43" s="31">
        <v>10.9</v>
      </c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11.78</v>
      </c>
      <c r="M44" s="210"/>
      <c r="N44" s="31"/>
      <c r="O44" s="31">
        <v>12.12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 t="e">
        <f t="shared" si="2"/>
        <v>#VALUE!</v>
      </c>
      <c r="L45" s="30">
        <f t="shared" si="1"/>
        <v>-0.67</v>
      </c>
      <c r="M45" s="210"/>
      <c r="N45" s="225" t="s">
        <v>185</v>
      </c>
      <c r="O45" s="299"/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3.66</v>
      </c>
      <c r="L46" s="30">
        <f t="shared" si="1"/>
        <v>-1</v>
      </c>
      <c r="M46" s="210"/>
      <c r="N46" s="31">
        <v>4.66</v>
      </c>
      <c r="O46" s="31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5.96</v>
      </c>
      <c r="M47" s="210"/>
      <c r="N47" s="31"/>
      <c r="O47" s="31">
        <v>6.2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7.24</v>
      </c>
      <c r="M48" s="210"/>
      <c r="N48" s="31"/>
      <c r="O48" s="31">
        <v>7.74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6.53</v>
      </c>
      <c r="M49" s="210"/>
      <c r="N49" s="31"/>
      <c r="O49" s="31">
        <v>7.38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3.6699999999999995</v>
      </c>
      <c r="L50" s="30">
        <f>O50-I50</f>
        <v>-0.60000000000000009</v>
      </c>
      <c r="M50" s="210"/>
      <c r="N50" s="31">
        <v>4.2699999999999996</v>
      </c>
      <c r="O50" s="31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8.84</v>
      </c>
      <c r="M51" s="210"/>
      <c r="N51" s="31"/>
      <c r="O51" s="31">
        <v>9.7899999999999991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9.19</v>
      </c>
      <c r="M52" s="210"/>
      <c r="N52" s="31"/>
      <c r="O52" s="31">
        <v>9.94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3.7</v>
      </c>
      <c r="L53" s="30">
        <f>O53-I53</f>
        <v>-0.7</v>
      </c>
      <c r="M53" s="210"/>
      <c r="N53" s="31">
        <v>4.4000000000000004</v>
      </c>
      <c r="O53" s="31"/>
    </row>
  </sheetData>
  <mergeCells count="15">
    <mergeCell ref="K12:L12"/>
    <mergeCell ref="N12:O12"/>
    <mergeCell ref="N3:O3"/>
    <mergeCell ref="N5:O5"/>
    <mergeCell ref="K7:L7"/>
    <mergeCell ref="N7:O7"/>
    <mergeCell ref="N8:O8"/>
    <mergeCell ref="N42:O42"/>
    <mergeCell ref="N38:O38"/>
    <mergeCell ref="N45:O45"/>
    <mergeCell ref="K16:L16"/>
    <mergeCell ref="N16:O16"/>
    <mergeCell ref="K25:L25"/>
    <mergeCell ref="N25:O25"/>
    <mergeCell ref="N35:O35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9F4E8-84CB-4611-9844-64AD1C09C78C}">
  <dimension ref="A1:O53"/>
  <sheetViews>
    <sheetView topLeftCell="B30" workbookViewId="0">
      <selection activeCell="O37" sqref="O37"/>
    </sheetView>
  </sheetViews>
  <sheetFormatPr baseColWidth="10" defaultRowHeight="12.5" x14ac:dyDescent="0.25"/>
  <cols>
    <col min="2" max="2" width="22.90625" customWidth="1"/>
  </cols>
  <sheetData>
    <row r="1" spans="1:15" ht="20" x14ac:dyDescent="0.4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318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A3" s="49"/>
      <c r="B3" s="1"/>
      <c r="C3" s="1"/>
      <c r="D3" s="1"/>
      <c r="E3" s="1"/>
      <c r="F3" s="1"/>
      <c r="G3" s="1"/>
      <c r="H3" s="1"/>
      <c r="I3" s="1"/>
      <c r="J3" s="1"/>
      <c r="N3" s="291" t="s">
        <v>11</v>
      </c>
      <c r="O3" s="291"/>
    </row>
    <row r="4" spans="1:15" ht="38" thickBot="1" x14ac:dyDescent="0.3">
      <c r="A4" s="208" t="s">
        <v>6</v>
      </c>
      <c r="B4" s="23">
        <v>5</v>
      </c>
      <c r="C4" s="23" t="s">
        <v>2</v>
      </c>
      <c r="D4" s="23" t="s">
        <v>0</v>
      </c>
      <c r="E4" s="23" t="s">
        <v>8</v>
      </c>
      <c r="F4" s="23" t="s">
        <v>9</v>
      </c>
      <c r="G4" s="23" t="s">
        <v>10</v>
      </c>
      <c r="H4" s="23" t="s">
        <v>16</v>
      </c>
      <c r="I4" s="23" t="s">
        <v>1</v>
      </c>
      <c r="J4" s="23" t="s">
        <v>3</v>
      </c>
      <c r="K4" s="23" t="s">
        <v>4</v>
      </c>
      <c r="L4" s="209" t="s">
        <v>5</v>
      </c>
      <c r="M4" s="210"/>
      <c r="N4" s="208" t="s">
        <v>12</v>
      </c>
      <c r="O4" s="209" t="s">
        <v>13</v>
      </c>
    </row>
    <row r="5" spans="1:15" ht="15" thickBot="1" x14ac:dyDescent="0.3">
      <c r="A5" s="2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12">
        <v>41</v>
      </c>
      <c r="H5" s="13" t="s">
        <v>17</v>
      </c>
      <c r="I5" s="78">
        <v>0.45</v>
      </c>
      <c r="J5" s="13" t="s">
        <v>17</v>
      </c>
      <c r="K5" s="30" t="e">
        <f t="shared" ref="K5:K11" si="0">N5-I5</f>
        <v>#VALUE!</v>
      </c>
      <c r="L5" s="30">
        <f>O5-I5</f>
        <v>-0.45</v>
      </c>
      <c r="M5" s="210"/>
      <c r="N5" s="274" t="s">
        <v>251</v>
      </c>
      <c r="O5" s="275"/>
    </row>
    <row r="6" spans="1:15" ht="15" thickBot="1" x14ac:dyDescent="0.3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10">
        <v>31</v>
      </c>
      <c r="H6" s="16" t="s">
        <v>17</v>
      </c>
      <c r="I6" s="24">
        <v>0.33</v>
      </c>
      <c r="J6" s="16" t="s">
        <v>17</v>
      </c>
      <c r="K6" s="31">
        <f t="shared" si="0"/>
        <v>5.56</v>
      </c>
      <c r="L6" s="30">
        <f t="shared" ref="L6:L49" si="1">O6-I6</f>
        <v>-0.33</v>
      </c>
      <c r="M6" s="210"/>
      <c r="N6" s="31">
        <v>5.89</v>
      </c>
      <c r="O6" s="206"/>
    </row>
    <row r="7" spans="1:15" ht="15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10">
        <v>26</v>
      </c>
      <c r="H7" s="16" t="s">
        <v>17</v>
      </c>
      <c r="I7" s="24">
        <v>0.5</v>
      </c>
      <c r="J7" s="16">
        <v>9.25</v>
      </c>
      <c r="K7" s="292" t="s">
        <v>87</v>
      </c>
      <c r="L7" s="293"/>
      <c r="M7" s="210"/>
      <c r="N7" s="274" t="s">
        <v>228</v>
      </c>
      <c r="O7" s="275"/>
    </row>
    <row r="8" spans="1:15" ht="13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10">
        <v>23</v>
      </c>
      <c r="H8" s="16" t="s">
        <v>17</v>
      </c>
      <c r="I8" s="24">
        <v>0.87</v>
      </c>
      <c r="J8" s="16" t="s">
        <v>17</v>
      </c>
      <c r="K8" s="31" t="e">
        <f t="shared" si="0"/>
        <v>#VALUE!</v>
      </c>
      <c r="L8" s="30">
        <f t="shared" si="1"/>
        <v>-0.87</v>
      </c>
      <c r="M8" s="210"/>
      <c r="N8" s="300" t="s">
        <v>316</v>
      </c>
      <c r="O8" s="301"/>
    </row>
    <row r="9" spans="1:15" ht="13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10">
        <v>30</v>
      </c>
      <c r="H9" s="16" t="s">
        <v>17</v>
      </c>
      <c r="I9" s="24">
        <v>0.84</v>
      </c>
      <c r="J9" s="16">
        <v>11.85</v>
      </c>
      <c r="K9" s="31">
        <f t="shared" si="0"/>
        <v>8.5299999999999994</v>
      </c>
      <c r="L9" s="30">
        <f t="shared" si="1"/>
        <v>-0.84</v>
      </c>
      <c r="M9" s="210"/>
      <c r="N9" s="31">
        <v>9.3699999999999992</v>
      </c>
      <c r="O9" s="31"/>
    </row>
    <row r="10" spans="1:15" ht="13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10">
        <v>20</v>
      </c>
      <c r="H10" s="16" t="s">
        <v>17</v>
      </c>
      <c r="I10" s="24">
        <v>0.5</v>
      </c>
      <c r="J10" s="16">
        <v>18</v>
      </c>
      <c r="K10" s="31">
        <f t="shared" si="0"/>
        <v>-0.5</v>
      </c>
      <c r="L10" s="30">
        <f t="shared" si="1"/>
        <v>6.13</v>
      </c>
      <c r="M10" s="210"/>
      <c r="N10" s="31"/>
      <c r="O10" s="31">
        <v>6.63</v>
      </c>
    </row>
    <row r="11" spans="1:15" ht="13" thickBot="1" x14ac:dyDescent="0.3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10">
        <v>30</v>
      </c>
      <c r="H11" s="16" t="s">
        <v>17</v>
      </c>
      <c r="I11" s="24">
        <v>0.5</v>
      </c>
      <c r="J11" s="16">
        <v>18</v>
      </c>
      <c r="K11" s="31">
        <f t="shared" si="0"/>
        <v>-0.5</v>
      </c>
      <c r="L11" s="30">
        <f t="shared" si="1"/>
        <v>9.06</v>
      </c>
      <c r="M11" s="210"/>
      <c r="N11" s="31"/>
      <c r="O11" s="31">
        <v>9.56</v>
      </c>
    </row>
    <row r="12" spans="1:15" ht="13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5">
        <v>33</v>
      </c>
      <c r="H12" s="16" t="s">
        <v>17</v>
      </c>
      <c r="I12" s="24">
        <v>1.57</v>
      </c>
      <c r="J12" s="16">
        <v>19</v>
      </c>
      <c r="K12" s="294" t="s">
        <v>64</v>
      </c>
      <c r="L12" s="295"/>
      <c r="M12" s="210"/>
      <c r="N12" s="276" t="s">
        <v>64</v>
      </c>
      <c r="O12" s="277"/>
    </row>
    <row r="13" spans="1:15" ht="15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10">
        <v>34</v>
      </c>
      <c r="H13" s="16" t="s">
        <v>17</v>
      </c>
      <c r="I13" s="24">
        <v>0.73</v>
      </c>
      <c r="J13" s="16">
        <v>6</v>
      </c>
      <c r="K13" s="31">
        <f t="shared" ref="K13:K49" si="2">N13-I13</f>
        <v>4.1999999999999993</v>
      </c>
      <c r="L13" s="30">
        <f t="shared" si="1"/>
        <v>-0.73</v>
      </c>
      <c r="M13" s="210"/>
      <c r="N13" s="31">
        <v>4.93</v>
      </c>
      <c r="O13" s="199"/>
    </row>
    <row r="14" spans="1:15" ht="15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10">
        <v>22</v>
      </c>
      <c r="H14" s="16" t="s">
        <v>17</v>
      </c>
      <c r="I14" s="24">
        <v>0.8</v>
      </c>
      <c r="J14" s="16">
        <v>44</v>
      </c>
      <c r="K14" s="31">
        <f t="shared" si="2"/>
        <v>-0.8</v>
      </c>
      <c r="L14" s="30">
        <f t="shared" si="1"/>
        <v>9.34</v>
      </c>
      <c r="M14" s="210"/>
      <c r="N14" s="31"/>
      <c r="O14" s="206">
        <v>10.14</v>
      </c>
    </row>
    <row r="15" spans="1:15" ht="15" thickBot="1" x14ac:dyDescent="0.3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10">
        <v>31</v>
      </c>
      <c r="H15" s="16" t="s">
        <v>17</v>
      </c>
      <c r="I15" s="24">
        <v>0.38</v>
      </c>
      <c r="J15" s="16" t="s">
        <v>17</v>
      </c>
      <c r="K15" s="31">
        <f t="shared" si="2"/>
        <v>6.13</v>
      </c>
      <c r="L15" s="30">
        <f t="shared" si="1"/>
        <v>-0.38</v>
      </c>
      <c r="M15" s="210"/>
      <c r="N15" s="31">
        <v>6.51</v>
      </c>
      <c r="O15" s="199"/>
    </row>
    <row r="16" spans="1:15" ht="13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10">
        <v>32</v>
      </c>
      <c r="H16" s="16" t="s">
        <v>17</v>
      </c>
      <c r="I16" s="24">
        <v>0.84</v>
      </c>
      <c r="J16" s="16">
        <v>10.45</v>
      </c>
      <c r="K16" s="294" t="s">
        <v>160</v>
      </c>
      <c r="L16" s="295"/>
      <c r="M16" s="210"/>
      <c r="N16" s="276" t="s">
        <v>160</v>
      </c>
      <c r="O16" s="277"/>
    </row>
    <row r="17" spans="1:15" ht="15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0">
        <v>16</v>
      </c>
      <c r="H17" s="16" t="s">
        <v>17</v>
      </c>
      <c r="I17" s="16">
        <v>1.18</v>
      </c>
      <c r="J17" s="16">
        <v>26</v>
      </c>
      <c r="K17" s="31">
        <f t="shared" si="2"/>
        <v>1.39</v>
      </c>
      <c r="L17" s="30">
        <f t="shared" si="1"/>
        <v>-1.18</v>
      </c>
      <c r="M17" s="210"/>
      <c r="N17" s="31">
        <v>2.57</v>
      </c>
      <c r="O17" s="199"/>
    </row>
    <row r="18" spans="1:15" ht="15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21</v>
      </c>
      <c r="H18" s="29" t="s">
        <v>17</v>
      </c>
      <c r="I18" s="16">
        <v>0.8</v>
      </c>
      <c r="J18" s="29" t="s">
        <v>294</v>
      </c>
      <c r="K18" s="31">
        <f t="shared" si="2"/>
        <v>6.0200000000000005</v>
      </c>
      <c r="L18" s="30">
        <f t="shared" si="1"/>
        <v>-0.8</v>
      </c>
      <c r="M18" s="210"/>
      <c r="N18" s="31">
        <v>6.82</v>
      </c>
      <c r="O18" s="199"/>
    </row>
    <row r="19" spans="1:15" ht="15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16">
        <v>13</v>
      </c>
      <c r="H19" s="16" t="s">
        <v>17</v>
      </c>
      <c r="I19" s="24">
        <v>1</v>
      </c>
      <c r="J19" s="16">
        <v>8</v>
      </c>
      <c r="K19" s="31">
        <f t="shared" si="2"/>
        <v>4.5999999999999996</v>
      </c>
      <c r="L19" s="30">
        <f t="shared" si="1"/>
        <v>-1</v>
      </c>
      <c r="M19" s="210"/>
      <c r="N19" s="31">
        <v>5.6</v>
      </c>
      <c r="O19" s="199"/>
    </row>
    <row r="20" spans="1:15" ht="15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41</v>
      </c>
      <c r="H20" s="16" t="s">
        <v>17</v>
      </c>
      <c r="I20" s="16">
        <v>0.78</v>
      </c>
      <c r="J20" s="16">
        <v>4.5</v>
      </c>
      <c r="K20" s="31">
        <f t="shared" si="2"/>
        <v>2.2400000000000002</v>
      </c>
      <c r="L20" s="30">
        <f t="shared" si="1"/>
        <v>-0.78</v>
      </c>
      <c r="M20" s="210"/>
      <c r="N20" s="31">
        <v>3.02</v>
      </c>
      <c r="O20" s="199"/>
    </row>
    <row r="21" spans="1:15" ht="15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31</v>
      </c>
      <c r="H21" s="16" t="s">
        <v>17</v>
      </c>
      <c r="I21" s="16">
        <v>0.8</v>
      </c>
      <c r="J21" s="16">
        <v>8</v>
      </c>
      <c r="K21" s="31">
        <f t="shared" si="2"/>
        <v>5.03</v>
      </c>
      <c r="L21" s="30">
        <f t="shared" si="1"/>
        <v>-0.8</v>
      </c>
      <c r="M21" s="210"/>
      <c r="N21" s="31">
        <v>5.83</v>
      </c>
      <c r="O21" s="199"/>
    </row>
    <row r="22" spans="1:15" ht="15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30</v>
      </c>
      <c r="H22" s="16" t="s">
        <v>17</v>
      </c>
      <c r="I22" s="16">
        <v>0.8</v>
      </c>
      <c r="J22" s="16">
        <v>5.0999999999999996</v>
      </c>
      <c r="K22" s="31">
        <f t="shared" si="2"/>
        <v>2.95</v>
      </c>
      <c r="L22" s="30">
        <f t="shared" si="1"/>
        <v>-0.8</v>
      </c>
      <c r="M22" s="210"/>
      <c r="N22" s="31">
        <v>3.75</v>
      </c>
      <c r="O22" s="199"/>
    </row>
    <row r="23" spans="1:15" ht="15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34</v>
      </c>
      <c r="H23" s="16" t="s">
        <v>17</v>
      </c>
      <c r="I23" s="16">
        <v>0.9</v>
      </c>
      <c r="J23" s="16">
        <v>14</v>
      </c>
      <c r="K23" s="31">
        <f t="shared" si="2"/>
        <v>5.4899999999999993</v>
      </c>
      <c r="L23" s="30">
        <f t="shared" si="1"/>
        <v>-0.9</v>
      </c>
      <c r="M23" s="210"/>
      <c r="N23" s="31">
        <v>6.39</v>
      </c>
      <c r="O23" s="199"/>
    </row>
    <row r="24" spans="1:15" ht="15" thickBot="1" x14ac:dyDescent="0.3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31</v>
      </c>
      <c r="H24" s="16" t="s">
        <v>17</v>
      </c>
      <c r="I24" s="16">
        <v>1.1499999999999999</v>
      </c>
      <c r="J24" s="16">
        <v>8.5</v>
      </c>
      <c r="K24" s="31">
        <f t="shared" si="2"/>
        <v>5.0999999999999996</v>
      </c>
      <c r="L24" s="30">
        <f t="shared" si="1"/>
        <v>-1.1499999999999999</v>
      </c>
      <c r="M24" s="210"/>
      <c r="N24" s="31">
        <v>6.25</v>
      </c>
      <c r="O24" s="199"/>
    </row>
    <row r="25" spans="1:15" ht="15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16">
        <v>31</v>
      </c>
      <c r="H25" s="16" t="s">
        <v>17</v>
      </c>
      <c r="I25" s="28">
        <v>0</v>
      </c>
      <c r="J25" s="16" t="s">
        <v>17</v>
      </c>
      <c r="K25" s="289" t="s">
        <v>228</v>
      </c>
      <c r="L25" s="290"/>
      <c r="M25" s="87"/>
      <c r="N25" s="274" t="s">
        <v>228</v>
      </c>
      <c r="O25" s="275"/>
    </row>
    <row r="26" spans="1:15" ht="13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34</v>
      </c>
      <c r="H26" s="16" t="s">
        <v>17</v>
      </c>
      <c r="I26" s="16">
        <v>0.43</v>
      </c>
      <c r="J26" s="16" t="s">
        <v>17</v>
      </c>
      <c r="K26" s="31">
        <f t="shared" si="2"/>
        <v>-0.43</v>
      </c>
      <c r="L26" s="30">
        <f t="shared" si="1"/>
        <v>5.09</v>
      </c>
      <c r="N26" s="31"/>
      <c r="O26" s="31">
        <v>5.52</v>
      </c>
    </row>
    <row r="27" spans="1:15" ht="13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27">
        <v>35</v>
      </c>
      <c r="H27" s="16" t="s">
        <v>17</v>
      </c>
      <c r="I27" s="16">
        <v>1.1299999999999999</v>
      </c>
      <c r="J27" s="16" t="s">
        <v>17</v>
      </c>
      <c r="K27" s="31">
        <f t="shared" si="2"/>
        <v>3.6900000000000004</v>
      </c>
      <c r="L27" s="30">
        <f t="shared" si="1"/>
        <v>-1.1299999999999999</v>
      </c>
      <c r="M27" s="87"/>
      <c r="N27" s="31">
        <v>4.82</v>
      </c>
      <c r="O27" s="31"/>
    </row>
    <row r="28" spans="1:15" ht="13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29</v>
      </c>
      <c r="H28" s="16" t="s">
        <v>17</v>
      </c>
      <c r="I28" s="16">
        <v>0.28000000000000003</v>
      </c>
      <c r="J28" s="16" t="s">
        <v>17</v>
      </c>
      <c r="K28" s="31">
        <f t="shared" si="2"/>
        <v>4.0699999999999994</v>
      </c>
      <c r="L28" s="30">
        <f t="shared" si="1"/>
        <v>-0.28000000000000003</v>
      </c>
      <c r="N28" s="31">
        <v>4.3499999999999996</v>
      </c>
      <c r="O28" s="31"/>
    </row>
    <row r="29" spans="1:15" ht="13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26</v>
      </c>
      <c r="H29" s="16" t="s">
        <v>17</v>
      </c>
      <c r="I29" s="16">
        <v>0.55000000000000004</v>
      </c>
      <c r="J29" s="16" t="s">
        <v>17</v>
      </c>
      <c r="K29" s="31">
        <f t="shared" si="2"/>
        <v>-0.55000000000000004</v>
      </c>
      <c r="L29" s="30">
        <f t="shared" si="1"/>
        <v>7.9899999999999993</v>
      </c>
      <c r="M29" s="87"/>
      <c r="N29" s="31"/>
      <c r="O29" s="31">
        <v>8.5399999999999991</v>
      </c>
    </row>
    <row r="30" spans="1:15" ht="13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27</v>
      </c>
      <c r="H30" s="16" t="s">
        <v>17</v>
      </c>
      <c r="I30" s="16">
        <v>0.6</v>
      </c>
      <c r="J30" s="16" t="s">
        <v>17</v>
      </c>
      <c r="K30" s="31">
        <f t="shared" si="2"/>
        <v>-0.6</v>
      </c>
      <c r="L30" s="30">
        <f t="shared" si="1"/>
        <v>7.3500000000000005</v>
      </c>
      <c r="N30" s="31"/>
      <c r="O30" s="31">
        <v>7.95</v>
      </c>
    </row>
    <row r="31" spans="1:15" ht="13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27</v>
      </c>
      <c r="H31" s="16" t="s">
        <v>17</v>
      </c>
      <c r="I31" s="16">
        <v>0.85</v>
      </c>
      <c r="J31" s="16" t="s">
        <v>17</v>
      </c>
      <c r="K31" s="31">
        <f t="shared" si="2"/>
        <v>-0.85</v>
      </c>
      <c r="L31" s="30">
        <f t="shared" si="1"/>
        <v>11.790000000000001</v>
      </c>
      <c r="M31" s="87"/>
      <c r="N31" s="31"/>
      <c r="O31" s="31">
        <v>12.64</v>
      </c>
    </row>
    <row r="32" spans="1:15" ht="13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28</v>
      </c>
      <c r="H32" s="16" t="s">
        <v>17</v>
      </c>
      <c r="I32" s="16">
        <v>0.45</v>
      </c>
      <c r="J32" s="16" t="s">
        <v>17</v>
      </c>
      <c r="K32" s="31">
        <f t="shared" si="2"/>
        <v>5.18</v>
      </c>
      <c r="L32" s="30">
        <f t="shared" si="1"/>
        <v>-0.45</v>
      </c>
      <c r="N32" s="31">
        <v>5.63</v>
      </c>
      <c r="O32" s="31"/>
    </row>
    <row r="33" spans="1:15" ht="13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26</v>
      </c>
      <c r="H33" s="16" t="s">
        <v>17</v>
      </c>
      <c r="I33" s="16">
        <v>0.45</v>
      </c>
      <c r="J33" s="16" t="s">
        <v>17</v>
      </c>
      <c r="K33" s="31">
        <f t="shared" si="2"/>
        <v>5.39</v>
      </c>
      <c r="L33" s="30">
        <f t="shared" si="1"/>
        <v>-0.45</v>
      </c>
      <c r="M33" s="87"/>
      <c r="N33" s="31">
        <v>5.84</v>
      </c>
      <c r="O33" s="31"/>
    </row>
    <row r="34" spans="1:15" ht="13" thickBot="1" x14ac:dyDescent="0.3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27</v>
      </c>
      <c r="H34" s="16" t="s">
        <v>17</v>
      </c>
      <c r="I34" s="16">
        <v>0.2</v>
      </c>
      <c r="J34" s="16" t="s">
        <v>17</v>
      </c>
      <c r="K34" s="31">
        <f t="shared" si="2"/>
        <v>-0.2</v>
      </c>
      <c r="L34" s="30">
        <f t="shared" si="1"/>
        <v>19.350000000000001</v>
      </c>
      <c r="M34" s="87"/>
      <c r="N34" s="31"/>
      <c r="O34" s="31">
        <v>19.55</v>
      </c>
    </row>
    <row r="35" spans="1:15" ht="15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43</v>
      </c>
      <c r="H35" s="16" t="s">
        <v>17</v>
      </c>
      <c r="I35" s="16">
        <v>0.68</v>
      </c>
      <c r="J35" s="16">
        <v>7.85</v>
      </c>
      <c r="K35" s="31" t="e">
        <f t="shared" si="2"/>
        <v>#VALUE!</v>
      </c>
      <c r="L35" s="30">
        <f t="shared" si="1"/>
        <v>-0.68</v>
      </c>
      <c r="N35" s="274" t="s">
        <v>303</v>
      </c>
      <c r="O35" s="275"/>
    </row>
    <row r="36" spans="1:15" ht="13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10">
        <v>17</v>
      </c>
      <c r="H36" s="16" t="s">
        <v>17</v>
      </c>
      <c r="I36" s="24">
        <v>0.38</v>
      </c>
      <c r="J36" s="16" t="s">
        <v>17</v>
      </c>
      <c r="K36" s="31">
        <f t="shared" si="2"/>
        <v>4.82</v>
      </c>
      <c r="L36" s="30">
        <f t="shared" si="1"/>
        <v>-0.38</v>
      </c>
      <c r="M36" s="210"/>
      <c r="N36" s="31">
        <v>5.2</v>
      </c>
      <c r="O36" s="31"/>
    </row>
    <row r="37" spans="1:15" ht="13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10">
        <v>12</v>
      </c>
      <c r="H37" s="16" t="s">
        <v>17</v>
      </c>
      <c r="I37" s="24">
        <v>0.52</v>
      </c>
      <c r="J37" s="16" t="s">
        <v>17</v>
      </c>
      <c r="K37" s="31">
        <f t="shared" si="2"/>
        <v>-0.52</v>
      </c>
      <c r="L37" s="30">
        <f t="shared" si="1"/>
        <v>5.74</v>
      </c>
      <c r="M37" s="210"/>
      <c r="N37" s="31"/>
      <c r="O37" s="31">
        <v>6.26</v>
      </c>
    </row>
    <row r="38" spans="1:15" ht="13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10">
        <v>31</v>
      </c>
      <c r="H38" s="16" t="s">
        <v>17</v>
      </c>
      <c r="I38" s="24">
        <v>0.75</v>
      </c>
      <c r="J38" s="16" t="s">
        <v>17</v>
      </c>
      <c r="K38" s="31">
        <f t="shared" si="2"/>
        <v>-0.75</v>
      </c>
      <c r="L38" s="30">
        <f t="shared" si="1"/>
        <v>7.42</v>
      </c>
      <c r="M38" s="210"/>
      <c r="N38" s="214"/>
      <c r="O38" s="215">
        <v>8.17</v>
      </c>
    </row>
    <row r="39" spans="1:15" ht="13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10">
        <v>23</v>
      </c>
      <c r="H39" s="16" t="s">
        <v>17</v>
      </c>
      <c r="I39" s="24">
        <v>0.95</v>
      </c>
      <c r="J39" s="16" t="s">
        <v>17</v>
      </c>
      <c r="K39" s="31">
        <f t="shared" si="2"/>
        <v>-0.95</v>
      </c>
      <c r="L39" s="30">
        <f t="shared" si="1"/>
        <v>8.23</v>
      </c>
      <c r="M39" s="210"/>
      <c r="N39" s="31"/>
      <c r="O39" s="31">
        <v>9.18</v>
      </c>
    </row>
    <row r="40" spans="1:15" ht="13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0">
        <v>21</v>
      </c>
      <c r="H40" s="16" t="s">
        <v>17</v>
      </c>
      <c r="I40" s="16">
        <v>0.6</v>
      </c>
      <c r="J40" s="16" t="s">
        <v>17</v>
      </c>
      <c r="K40" s="31">
        <f t="shared" si="2"/>
        <v>-0.6</v>
      </c>
      <c r="L40" s="30">
        <f t="shared" si="1"/>
        <v>9.27</v>
      </c>
      <c r="M40" s="210"/>
      <c r="N40" s="214"/>
      <c r="O40" s="215">
        <v>9.8699999999999992</v>
      </c>
    </row>
    <row r="41" spans="1:15" ht="13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10">
        <v>20</v>
      </c>
      <c r="H41" s="16" t="s">
        <v>17</v>
      </c>
      <c r="I41" s="24">
        <v>0.25</v>
      </c>
      <c r="J41" s="16" t="s">
        <v>17</v>
      </c>
      <c r="K41" s="31">
        <f t="shared" si="2"/>
        <v>-0.25</v>
      </c>
      <c r="L41" s="30">
        <f t="shared" si="1"/>
        <v>5.19</v>
      </c>
      <c r="M41" s="210"/>
      <c r="N41" s="31"/>
      <c r="O41" s="31">
        <v>5.44</v>
      </c>
    </row>
    <row r="42" spans="1:15" ht="13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10">
        <v>20</v>
      </c>
      <c r="H42" s="16" t="s">
        <v>17</v>
      </c>
      <c r="I42" s="24">
        <v>0.15</v>
      </c>
      <c r="J42" s="16" t="s">
        <v>17</v>
      </c>
      <c r="K42" s="31" t="s">
        <v>147</v>
      </c>
      <c r="L42" s="30"/>
      <c r="M42" s="210"/>
      <c r="N42" s="276" t="s">
        <v>130</v>
      </c>
      <c r="O42" s="277"/>
    </row>
    <row r="43" spans="1:15" ht="13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10">
        <v>18</v>
      </c>
      <c r="H43" s="16" t="s">
        <v>17</v>
      </c>
      <c r="I43" s="24">
        <v>0.93</v>
      </c>
      <c r="J43" s="16" t="s">
        <v>17</v>
      </c>
      <c r="K43" s="31">
        <f>N43-I43</f>
        <v>3.6599999999999997</v>
      </c>
      <c r="L43" s="30">
        <f>O43-I43</f>
        <v>-0.93</v>
      </c>
      <c r="M43" s="210"/>
      <c r="N43" s="31">
        <v>4.59</v>
      </c>
      <c r="O43" s="31"/>
    </row>
    <row r="44" spans="1:15" ht="13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10"/>
      <c r="H44" s="16" t="s">
        <v>17</v>
      </c>
      <c r="I44" s="24">
        <v>0.34</v>
      </c>
      <c r="J44" s="16" t="s">
        <v>17</v>
      </c>
      <c r="K44" s="31">
        <f t="shared" si="2"/>
        <v>-0.34</v>
      </c>
      <c r="L44" s="30">
        <f t="shared" si="1"/>
        <v>12.6</v>
      </c>
      <c r="M44" s="210"/>
      <c r="N44" s="31"/>
      <c r="O44" s="31">
        <v>12.94</v>
      </c>
    </row>
    <row r="45" spans="1:15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10">
        <v>46</v>
      </c>
      <c r="H45" s="16" t="s">
        <v>17</v>
      </c>
      <c r="I45" s="24">
        <v>0.67</v>
      </c>
      <c r="J45" s="16">
        <v>24</v>
      </c>
      <c r="K45" s="31">
        <f t="shared" si="2"/>
        <v>4.13</v>
      </c>
      <c r="L45" s="30">
        <f t="shared" si="1"/>
        <v>-0.67</v>
      </c>
      <c r="M45" s="210"/>
      <c r="N45" s="214">
        <v>4.8</v>
      </c>
      <c r="O45" s="215"/>
    </row>
    <row r="46" spans="1:15" ht="13" thickBot="1" x14ac:dyDescent="0.3">
      <c r="A46" s="21">
        <v>44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10"/>
      <c r="H46" s="16"/>
      <c r="I46" s="24">
        <v>1</v>
      </c>
      <c r="J46" s="16"/>
      <c r="K46" s="31">
        <f>N46-I46</f>
        <v>4.09</v>
      </c>
      <c r="L46" s="30">
        <f t="shared" si="1"/>
        <v>-1</v>
      </c>
      <c r="M46" s="210"/>
      <c r="N46" s="31">
        <v>5.09</v>
      </c>
      <c r="O46" s="31"/>
    </row>
    <row r="47" spans="1:15" ht="13" thickBot="1" x14ac:dyDescent="0.3">
      <c r="A47" s="21">
        <v>45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10"/>
      <c r="H47" s="16"/>
      <c r="I47" s="24">
        <v>0.24</v>
      </c>
      <c r="J47" s="16">
        <v>9</v>
      </c>
      <c r="K47" s="31">
        <f>N47-I47</f>
        <v>-0.24</v>
      </c>
      <c r="L47" s="30">
        <f t="shared" si="1"/>
        <v>14.62</v>
      </c>
      <c r="M47" s="210"/>
      <c r="N47" s="31"/>
      <c r="O47" s="31">
        <v>14.86</v>
      </c>
    </row>
    <row r="48" spans="1:15" ht="13" thickBot="1" x14ac:dyDescent="0.3">
      <c r="A48" s="21">
        <v>46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10"/>
      <c r="H48" s="16"/>
      <c r="I48" s="24">
        <v>0.5</v>
      </c>
      <c r="J48" s="16">
        <v>21</v>
      </c>
      <c r="K48" s="31">
        <f t="shared" si="2"/>
        <v>-0.5</v>
      </c>
      <c r="L48" s="30">
        <f t="shared" si="1"/>
        <v>8.5399999999999991</v>
      </c>
      <c r="M48" s="210"/>
      <c r="N48" s="31"/>
      <c r="O48" s="31">
        <v>9.0399999999999991</v>
      </c>
    </row>
    <row r="49" spans="1:15" ht="13" thickBot="1" x14ac:dyDescent="0.3">
      <c r="A49" s="21">
        <v>47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10"/>
      <c r="H49" s="16"/>
      <c r="I49" s="24">
        <v>0.85</v>
      </c>
      <c r="J49" s="16">
        <v>27</v>
      </c>
      <c r="K49" s="31">
        <f t="shared" si="2"/>
        <v>-0.85</v>
      </c>
      <c r="L49" s="30">
        <f t="shared" si="1"/>
        <v>4.9300000000000006</v>
      </c>
      <c r="M49" s="210"/>
      <c r="N49" s="31"/>
      <c r="O49" s="31">
        <v>5.78</v>
      </c>
    </row>
    <row r="50" spans="1:15" ht="13" thickBot="1" x14ac:dyDescent="0.3">
      <c r="A50" s="21">
        <v>42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10"/>
      <c r="H50" s="16"/>
      <c r="I50" s="24">
        <v>0.60000000000000009</v>
      </c>
      <c r="J50" s="16">
        <v>30</v>
      </c>
      <c r="K50" s="31">
        <f>N50-I50</f>
        <v>5.1300000000000008</v>
      </c>
      <c r="L50" s="30">
        <f>O50-I50</f>
        <v>-0.60000000000000009</v>
      </c>
      <c r="M50" s="210"/>
      <c r="N50" s="31">
        <v>5.73</v>
      </c>
      <c r="O50" s="31"/>
    </row>
    <row r="51" spans="1:15" ht="13" thickBot="1" x14ac:dyDescent="0.3">
      <c r="A51" s="21">
        <v>43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10"/>
      <c r="H51" s="16"/>
      <c r="I51" s="24">
        <v>0.95</v>
      </c>
      <c r="J51" s="16"/>
      <c r="K51" s="31">
        <f>N51-I51</f>
        <v>-0.95</v>
      </c>
      <c r="L51" s="30">
        <f>O51-I51</f>
        <v>16.760000000000002</v>
      </c>
      <c r="M51" s="210"/>
      <c r="N51" s="31"/>
      <c r="O51" s="31">
        <v>17.71</v>
      </c>
    </row>
    <row r="52" spans="1:15" ht="13" thickBot="1" x14ac:dyDescent="0.3">
      <c r="A52" s="21">
        <v>44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10"/>
      <c r="H52" s="16"/>
      <c r="I52" s="24">
        <v>0.75</v>
      </c>
      <c r="J52" s="16"/>
      <c r="K52" s="31">
        <f>N52-I52</f>
        <v>-0.75</v>
      </c>
      <c r="L52" s="30">
        <f>O52-I52</f>
        <v>12.04</v>
      </c>
      <c r="M52" s="210"/>
      <c r="N52" s="31"/>
      <c r="O52" s="31">
        <v>12.79</v>
      </c>
    </row>
    <row r="53" spans="1:15" x14ac:dyDescent="0.25">
      <c r="A53" s="21">
        <v>45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10"/>
      <c r="H53" s="16"/>
      <c r="I53" s="24">
        <v>0.7</v>
      </c>
      <c r="J53" s="16"/>
      <c r="K53" s="31">
        <f>N53-I53</f>
        <v>3.9399999999999995</v>
      </c>
      <c r="L53" s="30">
        <f>O53-I53</f>
        <v>-0.7</v>
      </c>
      <c r="M53" s="210"/>
      <c r="N53" s="31">
        <v>4.6399999999999997</v>
      </c>
      <c r="O53" s="31"/>
    </row>
  </sheetData>
  <mergeCells count="13">
    <mergeCell ref="N42:O42"/>
    <mergeCell ref="K16:L16"/>
    <mergeCell ref="N16:O16"/>
    <mergeCell ref="K25:L25"/>
    <mergeCell ref="N25:O25"/>
    <mergeCell ref="N35:O35"/>
    <mergeCell ref="N3:O3"/>
    <mergeCell ref="N5:O5"/>
    <mergeCell ref="K7:L7"/>
    <mergeCell ref="N7:O7"/>
    <mergeCell ref="N8:O8"/>
    <mergeCell ref="K12:L12"/>
    <mergeCell ref="N12:O12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FH85"/>
  <sheetViews>
    <sheetView topLeftCell="A70" workbookViewId="0">
      <pane xSplit="4740" ySplit="1290" topLeftCell="EY31" activePane="bottomRight"/>
      <selection activeCell="DM46" sqref="DM46"/>
      <selection pane="topRight" activeCell="DM46" sqref="DM46"/>
      <selection pane="bottomLeft" activeCell="B58" sqref="B58"/>
      <selection pane="bottomRight" activeCell="EZ6" sqref="EZ6"/>
    </sheetView>
  </sheetViews>
  <sheetFormatPr baseColWidth="10" defaultColWidth="9.1796875" defaultRowHeight="12.5" x14ac:dyDescent="0.25"/>
  <cols>
    <col min="1" max="1" width="4.26953125" customWidth="1"/>
    <col min="2" max="2" width="41.453125" customWidth="1"/>
    <col min="3" max="3" width="11.453125" customWidth="1"/>
    <col min="4" max="5" width="12" customWidth="1"/>
    <col min="6" max="6" width="11.453125" customWidth="1"/>
    <col min="7" max="7" width="12.7265625" customWidth="1"/>
    <col min="8" max="256" width="11.453125" customWidth="1"/>
  </cols>
  <sheetData>
    <row r="1" spans="1:164" ht="13" x14ac:dyDescent="0.25">
      <c r="A1" s="305" t="s">
        <v>125</v>
      </c>
      <c r="B1" s="305"/>
      <c r="C1" s="305"/>
      <c r="D1" s="305"/>
      <c r="E1" s="305"/>
      <c r="F1" s="305"/>
      <c r="G1" s="305"/>
      <c r="H1" s="305"/>
      <c r="I1" s="306">
        <v>2013</v>
      </c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2">
        <v>2014</v>
      </c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7">
        <v>2015</v>
      </c>
      <c r="AH1" s="307"/>
      <c r="AI1" s="307"/>
      <c r="AJ1" s="307"/>
      <c r="AK1" s="307"/>
      <c r="AL1" s="307"/>
      <c r="AM1" s="307"/>
      <c r="AN1" s="307"/>
      <c r="AO1" s="307"/>
      <c r="AP1" s="307"/>
      <c r="AQ1" s="307"/>
      <c r="AR1" s="307"/>
      <c r="AS1" s="303">
        <v>2016</v>
      </c>
      <c r="AT1" s="303"/>
      <c r="AU1" s="303"/>
      <c r="AV1" s="303"/>
      <c r="AW1" s="303"/>
      <c r="AX1" s="303"/>
      <c r="AY1" s="303"/>
      <c r="AZ1" s="303"/>
      <c r="BA1" s="303"/>
      <c r="BB1" s="303"/>
      <c r="BC1" s="303"/>
      <c r="BD1" s="303"/>
      <c r="BE1" s="302">
        <v>2017</v>
      </c>
      <c r="BF1" s="302"/>
      <c r="BG1" s="302"/>
      <c r="BH1" s="302"/>
      <c r="BI1" s="302"/>
      <c r="BJ1" s="302"/>
      <c r="BK1" s="302"/>
      <c r="BL1" s="302"/>
      <c r="BM1" s="302"/>
      <c r="BN1" s="302"/>
      <c r="BO1" s="302"/>
      <c r="BP1" s="302"/>
      <c r="BQ1" s="311">
        <v>2018</v>
      </c>
      <c r="BR1" s="311"/>
      <c r="BS1" s="311"/>
      <c r="BT1" s="311"/>
      <c r="BU1" s="311"/>
      <c r="BV1" s="311"/>
      <c r="BW1" s="311"/>
      <c r="BX1" s="311"/>
      <c r="BY1" s="311"/>
      <c r="BZ1" s="311"/>
      <c r="CA1" s="311"/>
      <c r="CB1" s="311"/>
      <c r="CC1" s="310">
        <v>2019</v>
      </c>
      <c r="CD1" s="310"/>
      <c r="CE1" s="310"/>
      <c r="CF1" s="310"/>
      <c r="CG1" s="310"/>
      <c r="CH1" s="310"/>
      <c r="CI1" s="310"/>
      <c r="CJ1" s="310"/>
      <c r="CK1" s="310"/>
      <c r="CL1" s="310"/>
      <c r="CM1" s="310"/>
      <c r="CN1" s="310"/>
      <c r="CO1" s="309">
        <v>2020</v>
      </c>
      <c r="CP1" s="309"/>
      <c r="CQ1" s="309"/>
      <c r="CR1" s="309"/>
      <c r="CS1" s="309"/>
      <c r="CT1" s="309"/>
      <c r="CU1" s="309"/>
      <c r="CV1" s="309"/>
      <c r="CW1" s="309"/>
      <c r="CX1" s="309"/>
      <c r="CY1" s="309"/>
      <c r="CZ1" s="309"/>
      <c r="DA1" s="308">
        <v>2021</v>
      </c>
      <c r="DB1" s="308"/>
      <c r="DC1" s="308"/>
      <c r="DD1" s="308"/>
      <c r="DE1" s="308"/>
      <c r="DF1" s="308"/>
      <c r="DG1" s="308"/>
      <c r="DH1" s="308"/>
      <c r="DI1" s="308"/>
      <c r="DJ1" s="308"/>
      <c r="DK1" s="308"/>
      <c r="DL1" s="308"/>
      <c r="DM1" s="306">
        <v>2022</v>
      </c>
      <c r="DN1" s="306"/>
      <c r="DO1" s="306"/>
      <c r="DP1" s="306"/>
      <c r="DQ1" s="306"/>
      <c r="DR1" s="306"/>
      <c r="DS1" s="306"/>
      <c r="DT1" s="306"/>
      <c r="DU1" s="306"/>
      <c r="DV1" s="306"/>
      <c r="DW1" s="306"/>
      <c r="DX1" s="306"/>
      <c r="DY1" s="304">
        <v>2023</v>
      </c>
      <c r="DZ1" s="304"/>
      <c r="EA1" s="304"/>
      <c r="EB1" s="304"/>
      <c r="EC1" s="304"/>
      <c r="ED1" s="304"/>
      <c r="EE1" s="304"/>
      <c r="EF1" s="304"/>
      <c r="EG1" s="304"/>
      <c r="EH1" s="304"/>
      <c r="EI1" s="304"/>
      <c r="EJ1" s="304"/>
      <c r="EK1" s="303">
        <v>2024</v>
      </c>
      <c r="EL1" s="303"/>
      <c r="EM1" s="303"/>
      <c r="EN1" s="303"/>
      <c r="EO1" s="303"/>
      <c r="EP1" s="303"/>
      <c r="EQ1" s="303"/>
      <c r="ER1" s="303"/>
      <c r="ES1" s="303"/>
      <c r="ET1" s="303"/>
      <c r="EU1" s="303"/>
      <c r="EV1" s="303"/>
      <c r="EW1" s="302">
        <v>2025</v>
      </c>
      <c r="EX1" s="302"/>
      <c r="EY1" s="302"/>
      <c r="EZ1" s="302"/>
      <c r="FA1" s="302"/>
      <c r="FB1" s="302"/>
      <c r="FC1" s="302"/>
      <c r="FD1" s="302"/>
      <c r="FE1" s="302"/>
      <c r="FF1" s="302"/>
      <c r="FG1" s="302"/>
      <c r="FH1" s="302"/>
    </row>
    <row r="2" spans="1:164" ht="39" x14ac:dyDescent="0.25">
      <c r="A2" s="83" t="s">
        <v>6</v>
      </c>
      <c r="B2" s="83" t="s">
        <v>126</v>
      </c>
      <c r="C2" s="83" t="s">
        <v>127</v>
      </c>
      <c r="D2" s="83" t="s">
        <v>8</v>
      </c>
      <c r="E2" s="83" t="s">
        <v>9</v>
      </c>
      <c r="F2" s="83" t="s">
        <v>10</v>
      </c>
      <c r="G2" s="83" t="s">
        <v>3</v>
      </c>
      <c r="H2" s="83" t="s">
        <v>1</v>
      </c>
      <c r="I2" s="84">
        <v>41275</v>
      </c>
      <c r="J2" s="84">
        <v>41306</v>
      </c>
      <c r="K2" s="84">
        <v>41334</v>
      </c>
      <c r="L2" s="84">
        <v>41365</v>
      </c>
      <c r="M2" s="84">
        <v>41395</v>
      </c>
      <c r="N2" s="84">
        <v>41426</v>
      </c>
      <c r="O2" s="84">
        <v>41456</v>
      </c>
      <c r="P2" s="84">
        <v>41487</v>
      </c>
      <c r="Q2" s="84">
        <v>41518</v>
      </c>
      <c r="R2" s="84">
        <v>41548</v>
      </c>
      <c r="S2" s="84">
        <v>41579</v>
      </c>
      <c r="T2" s="84">
        <v>41609</v>
      </c>
      <c r="U2" s="85">
        <v>41640</v>
      </c>
      <c r="V2" s="85">
        <v>41671</v>
      </c>
      <c r="W2" s="85">
        <v>41699</v>
      </c>
      <c r="X2" s="85">
        <v>41730</v>
      </c>
      <c r="Y2" s="85">
        <v>41760</v>
      </c>
      <c r="Z2" s="85">
        <v>41791</v>
      </c>
      <c r="AA2" s="85">
        <v>41821</v>
      </c>
      <c r="AB2" s="85">
        <v>41852</v>
      </c>
      <c r="AC2" s="85">
        <v>41883</v>
      </c>
      <c r="AD2" s="85">
        <v>41913</v>
      </c>
      <c r="AE2" s="85">
        <v>41944</v>
      </c>
      <c r="AF2" s="85">
        <v>41974</v>
      </c>
      <c r="AG2" s="86">
        <v>42005</v>
      </c>
      <c r="AH2" s="86">
        <v>42036</v>
      </c>
      <c r="AI2" s="86">
        <v>42064</v>
      </c>
      <c r="AJ2" s="86">
        <v>42095</v>
      </c>
      <c r="AK2" s="86">
        <v>42125</v>
      </c>
      <c r="AL2" s="86">
        <v>42156</v>
      </c>
      <c r="AM2" s="86">
        <v>42186</v>
      </c>
      <c r="AN2" s="86">
        <v>42217</v>
      </c>
      <c r="AO2" s="86">
        <v>42248</v>
      </c>
      <c r="AP2" s="86">
        <v>42278</v>
      </c>
      <c r="AQ2" s="86">
        <v>42309</v>
      </c>
      <c r="AR2" s="86">
        <v>42339</v>
      </c>
      <c r="AS2" s="103">
        <v>42370</v>
      </c>
      <c r="AT2" s="103">
        <v>42401</v>
      </c>
      <c r="AU2" s="103">
        <v>42430</v>
      </c>
      <c r="AV2" s="103">
        <v>42461</v>
      </c>
      <c r="AW2" s="103">
        <v>42491</v>
      </c>
      <c r="AX2" s="103">
        <v>42522</v>
      </c>
      <c r="AY2" s="103">
        <v>42552</v>
      </c>
      <c r="AZ2" s="103">
        <v>42583</v>
      </c>
      <c r="BA2" s="103">
        <v>42614</v>
      </c>
      <c r="BB2" s="103">
        <v>42644</v>
      </c>
      <c r="BC2" s="103">
        <v>42675</v>
      </c>
      <c r="BD2" s="103">
        <v>42705</v>
      </c>
      <c r="BE2" s="85">
        <v>42736</v>
      </c>
      <c r="BF2" s="85">
        <v>42767</v>
      </c>
      <c r="BG2" s="85">
        <v>42795</v>
      </c>
      <c r="BH2" s="85">
        <v>42826</v>
      </c>
      <c r="BI2" s="85">
        <v>42856</v>
      </c>
      <c r="BJ2" s="85">
        <v>42887</v>
      </c>
      <c r="BK2" s="85">
        <v>42917</v>
      </c>
      <c r="BL2" s="85">
        <v>42948</v>
      </c>
      <c r="BM2" s="85">
        <v>42979</v>
      </c>
      <c r="BN2" s="85">
        <v>43009</v>
      </c>
      <c r="BO2" s="85">
        <v>43040</v>
      </c>
      <c r="BP2" s="85">
        <v>43070</v>
      </c>
      <c r="BQ2" s="161">
        <v>43101</v>
      </c>
      <c r="BR2" s="161">
        <v>43132</v>
      </c>
      <c r="BS2" s="161">
        <v>43160</v>
      </c>
      <c r="BT2" s="161">
        <v>43191</v>
      </c>
      <c r="BU2" s="161">
        <v>43221</v>
      </c>
      <c r="BV2" s="161">
        <v>43252</v>
      </c>
      <c r="BW2" s="161">
        <v>43282</v>
      </c>
      <c r="BX2" s="161">
        <v>43313</v>
      </c>
      <c r="BY2" s="161">
        <v>43344</v>
      </c>
      <c r="BZ2" s="161">
        <v>43374</v>
      </c>
      <c r="CA2" s="161">
        <v>43405</v>
      </c>
      <c r="CB2" s="161">
        <v>43435</v>
      </c>
      <c r="CC2" s="182">
        <v>43466</v>
      </c>
      <c r="CD2" s="182">
        <v>43497</v>
      </c>
      <c r="CE2" s="182">
        <v>43525</v>
      </c>
      <c r="CF2" s="182">
        <v>43556</v>
      </c>
      <c r="CG2" s="182">
        <v>43586</v>
      </c>
      <c r="CH2" s="182">
        <v>43617</v>
      </c>
      <c r="CI2" s="182">
        <v>43647</v>
      </c>
      <c r="CJ2" s="182">
        <v>43678</v>
      </c>
      <c r="CK2" s="182">
        <v>43709</v>
      </c>
      <c r="CL2" s="182">
        <v>43739</v>
      </c>
      <c r="CM2" s="182">
        <v>43770</v>
      </c>
      <c r="CN2" s="182">
        <v>43800</v>
      </c>
      <c r="CO2" s="184">
        <v>43831</v>
      </c>
      <c r="CP2" s="184">
        <v>43862</v>
      </c>
      <c r="CQ2" s="184">
        <v>43891</v>
      </c>
      <c r="CR2" s="184">
        <v>43922</v>
      </c>
      <c r="CS2" s="184">
        <v>43952</v>
      </c>
      <c r="CT2" s="184">
        <v>43983</v>
      </c>
      <c r="CU2" s="184">
        <v>44013</v>
      </c>
      <c r="CV2" s="184">
        <v>44044</v>
      </c>
      <c r="CW2" s="184">
        <v>44075</v>
      </c>
      <c r="CX2" s="184">
        <v>44105</v>
      </c>
      <c r="CY2" s="184">
        <v>44136</v>
      </c>
      <c r="CZ2" s="184">
        <v>44166</v>
      </c>
      <c r="DA2" s="91">
        <v>44197</v>
      </c>
      <c r="DB2" s="91">
        <v>44228</v>
      </c>
      <c r="DC2" s="91">
        <v>44256</v>
      </c>
      <c r="DD2" s="91">
        <v>44287</v>
      </c>
      <c r="DE2" s="91">
        <v>44317</v>
      </c>
      <c r="DF2" s="91">
        <v>44348</v>
      </c>
      <c r="DG2" s="91">
        <v>44378</v>
      </c>
      <c r="DH2" s="91">
        <v>44409</v>
      </c>
      <c r="DI2" s="91">
        <v>44440</v>
      </c>
      <c r="DJ2" s="91">
        <v>44470</v>
      </c>
      <c r="DK2" s="91">
        <v>44501</v>
      </c>
      <c r="DL2" s="91">
        <v>44531</v>
      </c>
      <c r="DM2" s="84">
        <v>44562</v>
      </c>
      <c r="DN2" s="84">
        <v>44593</v>
      </c>
      <c r="DO2" s="84">
        <v>44621</v>
      </c>
      <c r="DP2" s="84">
        <v>44652</v>
      </c>
      <c r="DQ2" s="84">
        <v>44682</v>
      </c>
      <c r="DR2" s="84">
        <v>44713</v>
      </c>
      <c r="DS2" s="84">
        <v>44743</v>
      </c>
      <c r="DT2" s="84">
        <v>44774</v>
      </c>
      <c r="DU2" s="84">
        <v>44805</v>
      </c>
      <c r="DV2" s="84">
        <v>44835</v>
      </c>
      <c r="DW2" s="84">
        <v>44866</v>
      </c>
      <c r="DX2" s="84">
        <v>44896</v>
      </c>
      <c r="DY2" s="212">
        <v>44927</v>
      </c>
      <c r="DZ2" s="212">
        <v>44958</v>
      </c>
      <c r="EA2" s="212">
        <v>44986</v>
      </c>
      <c r="EB2" s="212">
        <v>45017</v>
      </c>
      <c r="EC2" s="212">
        <v>45047</v>
      </c>
      <c r="ED2" s="212">
        <v>45078</v>
      </c>
      <c r="EE2" s="212">
        <v>45108</v>
      </c>
      <c r="EF2" s="212">
        <v>45139</v>
      </c>
      <c r="EG2" s="212">
        <v>45170</v>
      </c>
      <c r="EH2" s="212">
        <v>45200</v>
      </c>
      <c r="EI2" s="212">
        <v>45231</v>
      </c>
      <c r="EJ2" s="212">
        <v>45261</v>
      </c>
      <c r="EK2" s="103">
        <v>45292</v>
      </c>
      <c r="EL2" s="103">
        <v>45323</v>
      </c>
      <c r="EM2" s="103">
        <v>45352</v>
      </c>
      <c r="EN2" s="103">
        <v>45383</v>
      </c>
      <c r="EO2" s="103">
        <v>45413</v>
      </c>
      <c r="EP2" s="103">
        <v>45444</v>
      </c>
      <c r="EQ2" s="103">
        <v>45474</v>
      </c>
      <c r="ER2" s="103">
        <v>45505</v>
      </c>
      <c r="ES2" s="103">
        <v>45536</v>
      </c>
      <c r="ET2" s="103">
        <v>45566</v>
      </c>
      <c r="EU2" s="103">
        <v>45597</v>
      </c>
      <c r="EV2" s="103">
        <v>45627</v>
      </c>
      <c r="EW2" s="85">
        <v>45658</v>
      </c>
      <c r="EX2" s="85">
        <v>45689</v>
      </c>
      <c r="EY2" s="85">
        <v>45717</v>
      </c>
      <c r="EZ2" s="85">
        <v>45748</v>
      </c>
      <c r="FA2" s="85">
        <v>45778</v>
      </c>
      <c r="FB2" s="85">
        <v>45809</v>
      </c>
      <c r="FC2" s="85">
        <v>45839</v>
      </c>
      <c r="FD2" s="85">
        <v>45870</v>
      </c>
      <c r="FE2" s="85">
        <v>45901</v>
      </c>
      <c r="FF2" s="85">
        <v>45931</v>
      </c>
      <c r="FG2" s="85">
        <v>45962</v>
      </c>
      <c r="FH2" s="85">
        <v>45992</v>
      </c>
    </row>
    <row r="3" spans="1:164" ht="15" customHeight="1" x14ac:dyDescent="0.25">
      <c r="A3" s="6">
        <v>1</v>
      </c>
      <c r="B3" s="10" t="s">
        <v>18</v>
      </c>
      <c r="C3" s="10" t="s">
        <v>14</v>
      </c>
      <c r="D3" s="10">
        <v>255134</v>
      </c>
      <c r="E3" s="6">
        <v>337474</v>
      </c>
      <c r="F3" s="6">
        <v>41</v>
      </c>
      <c r="G3" s="16" t="s">
        <v>17</v>
      </c>
      <c r="H3" s="8">
        <v>0.45</v>
      </c>
      <c r="I3" s="27">
        <v>3.75</v>
      </c>
      <c r="J3" s="89">
        <v>7.1499999999999995</v>
      </c>
      <c r="K3" s="89">
        <v>7.9799999999999995</v>
      </c>
      <c r="L3" s="89">
        <v>7.919999999999999</v>
      </c>
      <c r="M3" s="42">
        <v>5.47</v>
      </c>
      <c r="N3" s="42">
        <v>3.02</v>
      </c>
      <c r="O3" s="42">
        <v>2.79</v>
      </c>
      <c r="P3" s="42">
        <v>2.61</v>
      </c>
      <c r="Q3" s="42">
        <v>1.93</v>
      </c>
      <c r="R3" s="42">
        <v>2.2199999999999998</v>
      </c>
      <c r="S3" s="42">
        <v>2.0499999999999998</v>
      </c>
      <c r="T3" s="42">
        <v>2.84</v>
      </c>
      <c r="U3" s="42">
        <v>3.32</v>
      </c>
      <c r="V3" s="42">
        <v>4.29</v>
      </c>
      <c r="W3" s="27"/>
      <c r="X3" s="42">
        <v>5.87</v>
      </c>
      <c r="Y3" s="89">
        <v>9.620000000000001</v>
      </c>
      <c r="Z3" s="27">
        <v>6.1499999999999995</v>
      </c>
      <c r="AA3" s="42">
        <v>6.91</v>
      </c>
      <c r="AB3" s="42">
        <v>8.6900000000000013</v>
      </c>
      <c r="AC3" s="42">
        <v>3.4499999999999997</v>
      </c>
      <c r="AD3" s="42">
        <v>1.8499999999999999</v>
      </c>
      <c r="AE3" s="42">
        <v>2.2999999999999998</v>
      </c>
      <c r="AF3" s="89" t="s">
        <v>17</v>
      </c>
      <c r="AG3" s="27">
        <v>3.6399999999999997</v>
      </c>
      <c r="AH3" s="42">
        <v>4.17</v>
      </c>
      <c r="AI3" s="42">
        <v>4.71</v>
      </c>
      <c r="AJ3" s="42">
        <v>5.85</v>
      </c>
      <c r="AK3" s="42">
        <v>8.0299999999999994</v>
      </c>
      <c r="AL3" s="42">
        <v>6.51</v>
      </c>
      <c r="AM3" s="42">
        <v>6.99</v>
      </c>
      <c r="AN3" s="42">
        <v>7.7399999999999993</v>
      </c>
      <c r="AO3" s="89">
        <v>12.56</v>
      </c>
      <c r="AP3" s="89">
        <v>8.6</v>
      </c>
      <c r="AQ3" s="89">
        <v>7.54</v>
      </c>
      <c r="AR3" s="42">
        <v>3.36</v>
      </c>
      <c r="AS3" s="42">
        <v>5.35</v>
      </c>
      <c r="AT3" s="42">
        <v>7.35</v>
      </c>
      <c r="AU3" s="89">
        <v>11.81</v>
      </c>
      <c r="AV3" s="16">
        <v>8.64</v>
      </c>
      <c r="AW3" s="27">
        <v>9.1300000000000008</v>
      </c>
      <c r="AX3" s="16">
        <v>6.35</v>
      </c>
      <c r="AY3" s="16">
        <v>6.54</v>
      </c>
      <c r="AZ3" s="16">
        <v>5.6499999999999995</v>
      </c>
      <c r="BA3" s="42">
        <v>2</v>
      </c>
      <c r="BB3" s="27">
        <f>IF('Octubre 2016'!K5&gt;'Octubre 2016'!L5,'Octubre 2016'!K5,'Octubre 2016'!L5)</f>
        <v>2.11</v>
      </c>
      <c r="BD3" s="27">
        <f>IF('Diciembre 2016'!K5&gt;'Diciembre 2016'!L5,'Diciembre 2016'!K5,'Diciembre 2016'!L5)</f>
        <v>2.0599999999999996</v>
      </c>
      <c r="BE3" s="27">
        <f>IF('Enero 2017'!K5&gt;'Enero 2017'!L5,'Enero 2017'!K5,'Enero 2017'!L5)</f>
        <v>2.69</v>
      </c>
      <c r="BF3" s="27">
        <f>IF('Febrero 2017'!K5&gt;'Febrero 2017'!L5,'Febrero 2017'!K5,'Febrero 2017'!L5)</f>
        <v>3.38</v>
      </c>
      <c r="BG3" s="27">
        <f>IF('Marzo 2017'!K5&gt;'Marzo 2017'!L5,'Marzo 2017'!K5,'Marzo 2017'!L5)</f>
        <v>4.25</v>
      </c>
      <c r="BH3" s="27"/>
      <c r="BI3" s="27">
        <f>IF('Mayo 2017'!K5&gt;'Mayo 2017'!L5,'Mayo 2017'!K5,'Mayo 2017'!L5)</f>
        <v>5.12</v>
      </c>
      <c r="BJ3" s="27">
        <f>IF('Junio 2017'!K5&gt;'Junio 2017'!L5,'Junio 2017'!K5,'Junio 2017'!L5)</f>
        <v>2.61</v>
      </c>
      <c r="BK3" s="27">
        <f>IF('Julio 2017'!K5&gt;'Julio 2017'!L5,'Julio 2017'!K5,'Julio 2017'!L5)</f>
        <v>2.3899999999999997</v>
      </c>
      <c r="BL3" s="27">
        <f>IF('Agosto 2017'!K5&gt;'Agosto 2017'!L5,'Agosto 2017'!K5,'Agosto 2017'!L5)</f>
        <v>2.44</v>
      </c>
      <c r="BM3" s="27">
        <f>IF('Setiembre 2017'!K5&gt;'Setiembre 2017'!L5,'Setiembre 2017'!K5,'Setiembre 2017'!L5)</f>
        <v>1.4800000000000002</v>
      </c>
      <c r="BN3" s="27">
        <f>IF('Octubre 2017'!K5&gt;'Octubre 2017'!L5,'Octubre 2017'!K5,'Octubre 2017'!L5)</f>
        <v>1.52</v>
      </c>
      <c r="BO3" s="27">
        <f>IF('Noviembre 2017'!K5&gt;'Noviembre 2017'!L5,'Noviembre 2017'!K5,'Noviembre 2017'!L5)</f>
        <v>2.1999999999999997</v>
      </c>
      <c r="BP3" s="27">
        <f>IF('Diciembre 2017'!K5&gt;'Diciembre 2017'!L5,'Diciembre 2017'!K5,'Diciembre 2017'!L5)</f>
        <v>2.4499999999999997</v>
      </c>
      <c r="BQ3" s="27">
        <f>IF('Enero 2018'!K5&gt;'Enero 2018'!L5,'Enero 2018'!K5,'Enero 2018'!L5)</f>
        <v>2.82</v>
      </c>
      <c r="BR3" s="27">
        <f>IF('Febrero 2018'!K5&gt;'Febrero 2018'!L5,'Febrero 2018'!K5,'Febrero 2018'!L5)</f>
        <v>4</v>
      </c>
      <c r="BS3" s="27"/>
      <c r="BT3" s="27">
        <f>IF('Abril 2018'!K5&gt;'Abril 2018'!L5,'Abril 2018'!K5,'Abril 2018'!L5)</f>
        <v>5.97</v>
      </c>
      <c r="BU3" s="27">
        <f>IF('Mayo 2018'!K5&gt;'Mayo 2018'!L5,'Mayo 2018'!K5,'Mayo 2018'!L5)</f>
        <v>6.54</v>
      </c>
      <c r="BV3" s="27">
        <f>IF('Junio 2018'!K5&gt;'Junio 2018'!L5,'Junio 2018'!K5,'Junio 2018'!L5)</f>
        <v>5</v>
      </c>
      <c r="BW3" s="27">
        <f>IF('Julio 2018'!K5&gt;'Julio 2018'!L5,'Julio 2018'!K5,'Julio 2018'!L5)</f>
        <v>5.09</v>
      </c>
      <c r="BX3" s="89">
        <f>IF('Agosto 2018'!K5&gt;'Agosto 2018'!L5,'Agosto 2018'!K5,'Agosto 2018'!L5)</f>
        <v>22.55</v>
      </c>
      <c r="BY3" s="27"/>
      <c r="BZ3" s="89">
        <f>IF('Octubre 2018'!K5&gt;'Octubre 2018'!L5,'Octubre 2018'!K5,'Octubre 2018'!L5)</f>
        <v>7.72</v>
      </c>
      <c r="CA3" s="27">
        <f>IF('Noviembre 2018'!K5&gt;'Noviembre 2018'!L5,'Noviembre 2018'!K5,'Noviembre 2018'!L5)</f>
        <v>2.7399999999999998</v>
      </c>
      <c r="CB3" s="27">
        <f>IF('Diciembre 2018'!K5&gt;'Diciembre 2018'!L5,'Diciembre 2018'!K5,'Diciembre 2018'!L5)</f>
        <v>3</v>
      </c>
      <c r="CC3" s="27">
        <f>IF('Enero 2019'!K5&gt;'Enero 2019'!L5,'Enero 2019'!K5,'Enero 2019'!L5)</f>
        <v>4.22</v>
      </c>
      <c r="CD3" s="27">
        <f>IF('Febrero 2019'!K5&gt;'Febrero 2019'!L5,'Febrero 2019'!K5,'Febrero 2019'!L5)</f>
        <v>5.0199999999999996</v>
      </c>
      <c r="CE3" s="89">
        <f>IF('Marzo 2019'!K5&gt;'Marzo 2019'!L5,'Marzo 2019'!K5,'Marzo 2019'!L5)</f>
        <v>20.36</v>
      </c>
      <c r="CF3" s="27">
        <f>IF('Abril 2019'!K5&gt;'Abril 2019'!L5,'Abril 2019'!K5,'Abril 2019'!L5)</f>
        <v>7.55</v>
      </c>
      <c r="CG3" s="27">
        <f>IF('Mayo 2019'!K5&gt;'Mayo 2019'!L5,'Mayo 2019'!K5,'Mayo 2019'!L5)</f>
        <v>7.53</v>
      </c>
      <c r="CH3" s="89">
        <f>IF('Junio 2019'!K5&gt;'Junio 2019'!L5,'Junio 2019'!K5,'Junio 2019'!L5)</f>
        <v>8.83</v>
      </c>
      <c r="CI3" s="89">
        <f>IF('Julio 2019'!K5&gt;'Julio 2019'!L5,'Julio 2019'!K5,'Julio 2019'!L5)</f>
        <v>9.6300000000000008</v>
      </c>
      <c r="CJ3" s="27">
        <f>IF('Agosto 2019'!K5&gt;'Agosto 2019'!L5,'Agosto 2019'!K5,'Agosto 2019'!L5)</f>
        <v>10.96</v>
      </c>
      <c r="CK3" s="27">
        <f>IF('Setiembre 2019'!K5&gt;'Setiembre 2019'!L5,'Setiembre 2019'!K5,'Setiembre 2019'!L5)</f>
        <v>2.21</v>
      </c>
      <c r="CL3" s="27">
        <f>IF('Octubre 2019'!K5&gt;'Octubre 2019'!L5,'Octubre 2019'!K5,'Octubre 2019'!L5)</f>
        <v>1.6700000000000002</v>
      </c>
      <c r="CM3" s="27">
        <f>IF('Noviembre 2019'!K5&gt;'Noviembre 2019'!L5,'Noviembre 2019'!K5,'Noviembre 2019'!L5)</f>
        <v>2.61</v>
      </c>
      <c r="CN3" s="27">
        <f>IF('Diciembre 2019'!K5&gt;'Diciembre 2019'!L5,'Diciembre 2019'!K5,'Diciembre 2019'!L5)</f>
        <v>2.86</v>
      </c>
      <c r="CO3" s="27">
        <f>IF('Enero 2020'!K5&gt;'Enero 2020'!L5,'Enero 2020'!K5,'Enero 2020'!L5)</f>
        <v>3.7800000000000002</v>
      </c>
      <c r="CP3" s="27">
        <f>IF('Febrero 2020'!K5&gt;'Febrero 2020'!L5,'Febrero 2020'!K5,'Febrero 2020'!L5)</f>
        <v>4.5699999999999994</v>
      </c>
      <c r="CQ3" s="27">
        <f>IF('Marzo 2020'!K5&gt;'Marzo 2020'!L5,'Marzo 2020'!K5,'Marzo 2020'!L5)</f>
        <v>22.98</v>
      </c>
      <c r="CR3" s="27">
        <f>IF('Abril 2020'!K5&gt;'Abril 2020'!L5,'Abril 2020'!K5,'Abril 2020'!L5)</f>
        <v>6.7</v>
      </c>
      <c r="CS3" s="27" t="s">
        <v>147</v>
      </c>
      <c r="CT3" s="27">
        <f>IF('Junio 2020'!K5&gt;'Junio 2020'!L5,'Junio 2020'!K5,'Junio 2020'!L5)</f>
        <v>2.8099999999999996</v>
      </c>
      <c r="CU3" s="27"/>
    </row>
    <row r="4" spans="1:164" ht="15" customHeight="1" x14ac:dyDescent="0.25">
      <c r="A4" s="10">
        <v>2</v>
      </c>
      <c r="B4" s="10" t="s">
        <v>19</v>
      </c>
      <c r="C4" s="10" t="s">
        <v>14</v>
      </c>
      <c r="D4" s="6">
        <v>255381</v>
      </c>
      <c r="E4" s="6">
        <v>337593</v>
      </c>
      <c r="F4" s="6">
        <v>31</v>
      </c>
      <c r="G4" s="16" t="s">
        <v>17</v>
      </c>
      <c r="H4" s="8">
        <v>0.33</v>
      </c>
      <c r="I4" s="27">
        <v>3.8499999999999996</v>
      </c>
      <c r="J4" s="42">
        <v>4.59</v>
      </c>
      <c r="K4" s="42">
        <v>5.1899999999999995</v>
      </c>
      <c r="L4" s="42">
        <v>5.85</v>
      </c>
      <c r="M4" s="42">
        <v>6.22</v>
      </c>
      <c r="N4" s="42">
        <v>3.7299999999999995</v>
      </c>
      <c r="O4" s="42">
        <v>3.21</v>
      </c>
      <c r="P4" s="42">
        <v>2.5499999999999998</v>
      </c>
      <c r="Q4" s="42">
        <v>2.2799999999999998</v>
      </c>
      <c r="R4" s="42">
        <v>2.42</v>
      </c>
      <c r="S4" s="42">
        <v>2.4699999999999998</v>
      </c>
      <c r="T4" s="42">
        <v>2.77</v>
      </c>
      <c r="U4" s="42">
        <v>3.25</v>
      </c>
      <c r="V4" s="42">
        <v>4.07</v>
      </c>
      <c r="W4" s="27"/>
      <c r="X4" s="42">
        <v>6.42</v>
      </c>
      <c r="Y4" s="42">
        <v>6.41</v>
      </c>
      <c r="Z4" s="27">
        <v>6.57</v>
      </c>
      <c r="AA4" s="42">
        <v>6.84</v>
      </c>
      <c r="AB4" s="42">
        <v>7.53</v>
      </c>
      <c r="AC4" s="42">
        <v>5.21</v>
      </c>
      <c r="AD4" s="42">
        <v>2.9299999999999997</v>
      </c>
      <c r="AE4" s="42">
        <v>2.61</v>
      </c>
      <c r="AF4" s="89" t="s">
        <v>17</v>
      </c>
      <c r="AG4" s="27">
        <v>3.7</v>
      </c>
      <c r="AH4" s="42">
        <v>4.43</v>
      </c>
      <c r="AI4" s="42">
        <v>5.1100000000000003</v>
      </c>
      <c r="AJ4" s="42">
        <v>6.02</v>
      </c>
      <c r="AK4" s="42">
        <v>8.09</v>
      </c>
      <c r="AL4" s="42">
        <v>6.15</v>
      </c>
      <c r="AM4" s="42">
        <v>7.4799999999999995</v>
      </c>
      <c r="AN4" s="42">
        <v>7.77</v>
      </c>
      <c r="AO4" s="42">
        <v>7.8699999999999992</v>
      </c>
      <c r="AP4" s="42">
        <v>5.31</v>
      </c>
      <c r="AQ4" s="42">
        <v>3.64</v>
      </c>
      <c r="AR4" s="42">
        <v>3.37</v>
      </c>
      <c r="AS4" s="42">
        <v>4.8600000000000003</v>
      </c>
      <c r="AT4" s="42">
        <v>6</v>
      </c>
      <c r="AU4" s="42">
        <v>7.63</v>
      </c>
      <c r="AV4" s="42">
        <v>8.81</v>
      </c>
      <c r="AW4" s="27">
        <v>7.99</v>
      </c>
      <c r="AX4" s="16">
        <v>7.12</v>
      </c>
      <c r="AY4" s="16">
        <v>6.7</v>
      </c>
      <c r="AZ4" s="16">
        <v>5.72</v>
      </c>
      <c r="BA4" s="42">
        <v>2.65</v>
      </c>
      <c r="BB4" s="27">
        <f>IF('Octubre 2016'!K6&gt;'Octubre 2016'!L6,'Octubre 2016'!K6,'Octubre 2016'!L6)</f>
        <v>2.2999999999999998</v>
      </c>
      <c r="BD4" s="27">
        <f>IF('Diciembre 2016'!K6&gt;'Diciembre 2016'!L6,'Diciembre 2016'!K6,'Diciembre 2016'!L6)</f>
        <v>2.4</v>
      </c>
      <c r="BE4" s="27">
        <f>IF('Enero 2017'!K6&gt;'Enero 2017'!L6,'Enero 2017'!K6,'Enero 2017'!L6)</f>
        <v>3.23</v>
      </c>
      <c r="BF4" s="27">
        <f>IF('Febrero 2017'!K6&gt;'Febrero 2017'!L6,'Febrero 2017'!K6,'Febrero 2017'!L6)</f>
        <v>4.5199999999999996</v>
      </c>
      <c r="BG4" s="27">
        <f>IF('Marzo 2017'!K6&gt;'Marzo 2017'!L6,'Marzo 2017'!K6,'Marzo 2017'!L6)</f>
        <v>4.75</v>
      </c>
      <c r="BH4" s="27">
        <f>IF('Abril 2017'!K6&gt;'Abril 2017'!L6,'Abril 2017'!K6,'Abril 2017'!L6)</f>
        <v>5.59</v>
      </c>
      <c r="BI4" s="27">
        <f>IF('Mayo 2017'!K6&gt;'Mayo 2017'!L6,'Mayo 2017'!K6,'Mayo 2017'!L6)</f>
        <v>6</v>
      </c>
      <c r="BJ4" s="27">
        <f>IF('Junio 2017'!K6&gt;'Junio 2017'!L6,'Junio 2017'!K6,'Junio 2017'!L6)</f>
        <v>3.15</v>
      </c>
      <c r="BK4" s="27">
        <f>IF('Julio 2017'!K6&gt;'Julio 2017'!L6,'Julio 2017'!K6,'Julio 2017'!L6)</f>
        <v>2.66</v>
      </c>
      <c r="BL4" s="27">
        <f>IF('Agosto 2017'!K6&gt;'Agosto 2017'!L6,'Agosto 2017'!K6,'Agosto 2017'!L6)</f>
        <v>2.52</v>
      </c>
      <c r="BM4" s="27"/>
      <c r="BN4" s="27"/>
      <c r="BO4" s="27">
        <f>IF('Noviembre 2017'!K6&gt;'Noviembre 2017'!L6,'Noviembre 2017'!K6,'Noviembre 2017'!L6)</f>
        <v>3.11</v>
      </c>
      <c r="BP4" s="27">
        <f>IF('Diciembre 2017'!K6&gt;'Diciembre 2017'!L6,'Diciembre 2017'!K6,'Diciembre 2017'!L6)</f>
        <v>2.7399999999999998</v>
      </c>
      <c r="BQ4" s="27">
        <f>IF('Enero 2018'!K6&gt;'Enero 2018'!L6,'Enero 2018'!K6,'Enero 2018'!L6)</f>
        <v>3.07</v>
      </c>
      <c r="BR4" s="89">
        <f>IF('Febrero 2018'!K6&gt;'Febrero 2018'!L6,'Febrero 2018'!K6,'Febrero 2018'!L6)</f>
        <v>4.37</v>
      </c>
      <c r="BS4" s="27">
        <f>IF('Marzo 2018'!K6&gt;'Marzo 2018'!L6,'Marzo 2018'!K6,'Marzo 2018'!L6)</f>
        <v>4.4799999999999995</v>
      </c>
      <c r="BT4" s="27">
        <f>IF('Abril 2018'!K6&gt;'Abril 2018'!L6,'Abril 2018'!K6,'Abril 2018'!L6)</f>
        <v>7.2299999999999995</v>
      </c>
      <c r="BU4" s="27">
        <f>IF('Mayo 2018'!K6&gt;'Mayo 2018'!L6,'Mayo 2018'!K6,'Mayo 2018'!L6)</f>
        <v>6.06</v>
      </c>
      <c r="BV4" s="27">
        <f>IF('Junio 2018'!K6&gt;'Junio 2018'!L6,'Junio 2018'!K6,'Junio 2018'!L6)</f>
        <v>5</v>
      </c>
      <c r="BW4" s="27">
        <f>IF('Julio 2018'!K6&gt;'Julio 2018'!L6,'Julio 2018'!K6,'Julio 2018'!L6)</f>
        <v>5.25</v>
      </c>
      <c r="BX4" s="27">
        <f>IF('Agosto 2018'!K6&gt;'Agosto 2018'!L6,'Agosto 2018'!K6,'Agosto 2018'!L6)</f>
        <v>5.63</v>
      </c>
      <c r="BY4" s="27">
        <f>IF('Setiembre 2018'!K6&gt;'Setiembre 2018'!L6,'Setiembre 2018'!K6,'Setiembre 2018'!L6)</f>
        <v>5.97</v>
      </c>
      <c r="BZ4" s="27">
        <f>IF('Octubre 2018'!K6&gt;'Octubre 2018'!L6,'Octubre 2018'!K6,'Octubre 2018'!L6)</f>
        <v>2.84</v>
      </c>
      <c r="CA4" s="27">
        <f>IF('Noviembre 2018'!K6&gt;'Noviembre 2018'!L6,'Noviembre 2018'!K6,'Noviembre 2018'!L6)</f>
        <v>2.73</v>
      </c>
      <c r="CB4" s="27">
        <f>IF('Diciembre 2018'!K6&gt;'Diciembre 2018'!L6,'Diciembre 2018'!K6,'Diciembre 2018'!L6)</f>
        <v>2.86</v>
      </c>
      <c r="CC4" s="89">
        <f>IF('Enero 2019'!K6&gt;'Enero 2019'!L6,'Enero 2019'!K6,'Enero 2019'!L6)</f>
        <v>3.9799999999999995</v>
      </c>
      <c r="CD4" s="27">
        <f>IF('Febrero 2019'!K6&gt;'Febrero 2019'!L6,'Febrero 2019'!K6,'Febrero 2019'!L6)</f>
        <v>4.57</v>
      </c>
      <c r="CE4" s="27">
        <f>IF('Marzo 2019'!K6&gt;'Marzo 2019'!L6,'Marzo 2019'!K6,'Marzo 2019'!L6)</f>
        <v>6.2</v>
      </c>
      <c r="CF4" s="27">
        <f>IF('Abril 2019'!K6&gt;'Abril 2019'!L6,'Abril 2019'!K6,'Abril 2019'!L6)</f>
        <v>6.46</v>
      </c>
      <c r="CG4" s="27">
        <f>IF('Mayo 2019'!K6&gt;'Mayo 2019'!L6,'Mayo 2019'!K6,'Mayo 2019'!L6)</f>
        <v>7.18</v>
      </c>
      <c r="CH4" s="27">
        <f>IF('Junio 2019'!K6&gt;'Junio 2019'!L6,'Junio 2019'!K6,'Junio 2019'!L6)</f>
        <v>3.36</v>
      </c>
      <c r="CI4" s="27">
        <f>IF('Julio 2019'!K6&gt;'Julio 2019'!L6,'Julio 2019'!K6,'Julio 2019'!L6)</f>
        <v>2.9699999999999998</v>
      </c>
      <c r="CJ4" s="27">
        <f>IF('Agosto 2019'!K6&gt;'Agosto 2019'!L6,'Agosto 2019'!K6,'Agosto 2019'!L6)</f>
        <v>3.87</v>
      </c>
      <c r="CK4" s="27"/>
      <c r="CL4" s="27">
        <f>IF('Octubre 2019'!K6&gt;'Octubre 2019'!L6,'Octubre 2019'!K6,'Octubre 2019'!L6)</f>
        <v>1.96</v>
      </c>
      <c r="CM4" s="27">
        <f>IF('Noviembre 2019'!K6&gt;'Noviembre 2019'!L6,'Noviembre 2019'!K6,'Noviembre 2019'!L6)</f>
        <v>2.63</v>
      </c>
      <c r="CN4" s="27">
        <f>IF('Diciembre 2019'!K6&gt;'Diciembre 2019'!L6,'Diciembre 2019'!K6,'Diciembre 2019'!L6)</f>
        <v>2.76</v>
      </c>
      <c r="CO4" s="27">
        <f>IF('Enero 2020'!K6&gt;'Enero 2020'!L6,'Enero 2020'!K6,'Enero 2020'!L6)</f>
        <v>3.8899999999999997</v>
      </c>
      <c r="CP4" s="27">
        <f>IF('Febrero 2020'!K6&gt;'Febrero 2020'!L6,'Febrero 2020'!K6,'Febrero 2020'!L6)</f>
        <v>4.51</v>
      </c>
      <c r="CQ4" s="27">
        <f>IF('Marzo 2020'!K6&gt;'Marzo 2020'!L6,'Marzo 2020'!K6,'Marzo 2020'!L6)</f>
        <v>13.67</v>
      </c>
      <c r="CR4" s="27">
        <f>IF('Abril 2020'!K6&gt;'Abril 2020'!L6,'Abril 2020'!K6,'Abril 2020'!L6)</f>
        <v>6.32</v>
      </c>
      <c r="CS4" s="27">
        <f>IF('Mayo 2020'!K6&gt;'Mayo 2020'!L6,'Mayo 2020'!K6,'Mayo 2020'!L6)</f>
        <v>7.57</v>
      </c>
      <c r="CT4" s="27">
        <f>IF('Junio 2020'!K6&gt;'Junio 2020'!L6,'Junio 2020'!K6,'Junio 2020'!L6)</f>
        <v>3.55</v>
      </c>
      <c r="CU4" s="27">
        <f>IF('Julio 2020'!K6&gt;'Julio 2020'!L6,'Julio 2020'!K6,'Julio 2020'!L6)</f>
        <v>3.41</v>
      </c>
      <c r="CV4" s="27">
        <f>IF('Agosto 2020'!K6&gt;'Agosto 2020'!L6,'Agosto 2020'!K6,'Agosto 2020'!L6)</f>
        <v>2.6999999999999997</v>
      </c>
      <c r="CW4" s="27"/>
      <c r="CX4" s="27"/>
      <c r="CY4" s="27"/>
      <c r="CZ4" s="27">
        <f>IF('Diciembre 2020'!K6&gt;'Diciembre 2020'!L6,'Diciembre 2020'!K6,'Diciembre 2020'!L6)</f>
        <v>2.4899999999999998</v>
      </c>
      <c r="DA4" s="27">
        <f>IF('Enero 2021'!K6&gt;'Enero 2021'!L6,'Enero 2021'!K6,'Enero 2021'!L6)</f>
        <v>2.86</v>
      </c>
      <c r="DB4" s="27">
        <f>IF('Febrero 2021'!K6&gt;'Febrero 2021'!L6,'Febrero 2021'!K6,'Febrero 2021'!L6)</f>
        <v>3.51</v>
      </c>
      <c r="DC4" s="27">
        <f>IF('Marzo 2021'!K6&gt;'Marzo 2021'!L6,'Marzo 2021'!K6,'Marzo 2021'!L6)</f>
        <v>4.18</v>
      </c>
      <c r="DD4">
        <f>IF('Abril 2021'!K6&gt;'Abril 2021'!L6,'Abril 2021'!K6,'Abril 2021'!L6)</f>
        <v>4.8899999999999997</v>
      </c>
      <c r="DE4">
        <f>IF('Mayo 2021'!K6&gt;'Mayo 2021'!L6,'Mayo 2021'!K6,'Mayo 2021'!L6)</f>
        <v>5.67</v>
      </c>
      <c r="DF4">
        <f>IF('Junio 2021'!K6&gt;'Junio 2021'!L6,'Junio 2021'!K6,'Junio 2021'!L6)</f>
        <v>6.17</v>
      </c>
      <c r="DG4">
        <f>IF('Julio 2021'!K6&gt;'Julio 2021'!L6,'Julio 2021'!K6,'Julio 2021'!L6)</f>
        <v>5.93</v>
      </c>
      <c r="DI4">
        <f>IF('Setiembre 2021'!K6&gt;'Setiembre 2021'!L6,'Setiembre 2021'!K6,'Setiembre 2021'!L6)</f>
        <v>2.83</v>
      </c>
      <c r="DJ4">
        <f>IF('Octubre 2021'!K6&gt;'Octubre 2021'!L6,'Octubre 2021'!K6,'Octubre 2021'!L6)</f>
        <v>2.2999999999999998</v>
      </c>
      <c r="DK4">
        <f>IF('Noviembre 2021'!K6&gt;'Noviembre 2021'!L6,'Noviembre 2021'!K6,'Noviembre 2021'!L6)</f>
        <v>2.6</v>
      </c>
      <c r="DL4">
        <f>IF('Diciembre 2021'!K6&gt;'Diciembre 2021'!L6,'Diciembre 2021'!K6,'Diciembre 2021'!L6)</f>
        <v>2.78</v>
      </c>
      <c r="DM4">
        <f>IF('Enero 2022'!K6&gt;'Enero 2022'!L6,'Enero 2022'!K6,'Enero 2022'!L6)</f>
        <v>4</v>
      </c>
      <c r="DN4">
        <f>IF('Febrero 2022'!K6&gt;'Febrero 2022'!L6,'Febrero 2022'!K6,'Febrero 2022'!L6)</f>
        <v>5.47</v>
      </c>
      <c r="DO4">
        <f>IF('Marzo 2022'!K6&gt;'Marzo 2022'!L6,'Marzo 2022'!K6,'Marzo 2022'!L6)</f>
        <v>5.7</v>
      </c>
      <c r="DP4">
        <f>IF('Abril 2022'!K6&gt;'Abril 2022'!L6,'Abril 2022'!K6,'Abril 2022'!L6)</f>
        <v>6.59</v>
      </c>
      <c r="DQ4">
        <f>IF('Mayo 2022'!K6&gt;'Mayo 2022'!L6,'Mayo 2022'!K6,'Mayo 2022'!L6)</f>
        <v>5.6899999999999995</v>
      </c>
      <c r="DR4">
        <f>IF('Junio 2022'!K6&gt;'Junio 2022'!L6,'Junio 2022'!K6,'Junio 2022'!L6)</f>
        <v>2.71</v>
      </c>
      <c r="DS4" t="s">
        <v>267</v>
      </c>
      <c r="DT4" t="s">
        <v>267</v>
      </c>
      <c r="DU4" t="s">
        <v>267</v>
      </c>
      <c r="DV4" t="s">
        <v>267</v>
      </c>
      <c r="DW4" t="s">
        <v>267</v>
      </c>
      <c r="DX4">
        <f>IF('Diciembre 2022'!K6&gt;'Diciembre 2022'!L6,'Diciembre 2022'!K6,'Diciembre 2022'!L6)</f>
        <v>2.65</v>
      </c>
      <c r="DY4">
        <f>IF('Enero 2023'!K6&gt;'Enero 2023'!L6,'Enero 2023'!K6,'Enero 2023'!L6)</f>
        <v>2.92</v>
      </c>
      <c r="DZ4">
        <f>IF('Febrero 2023'!K6&gt;'Febrero 2023'!L6,'Febrero 2023'!K6,'Febrero 2023'!L6)</f>
        <v>3.55</v>
      </c>
      <c r="EA4">
        <f>IF('Marzo 2023'!K6&gt;'Marzo 2023'!L6,'Marzo 2023'!K6,'Marzo 2023'!L6)</f>
        <v>4.55</v>
      </c>
      <c r="EB4">
        <f>IF('Abril 2023'!K6&gt;'Abril 2023'!L6,'Abril 2023'!K6,'Abril 2023'!L6)</f>
        <v>5.43</v>
      </c>
      <c r="EC4">
        <f>IF('Mayo 2023'!K6&gt;'Mayo 2023'!L6,'Mayo 2023'!K6,'Mayo 2023'!L6)</f>
        <v>5.89</v>
      </c>
      <c r="ED4">
        <f>IF('Junio 2023'!K6&gt;'Junio 2023'!L6,'Junio 2023'!K6,'Junio 2023'!L6)</f>
        <v>5.6899999999999995</v>
      </c>
      <c r="EE4">
        <f>IF('Julio 2023'!K6&gt;'Julio 2023'!L6,'Julio 2023'!K6,'Julio 2023'!L6)</f>
        <v>5.96</v>
      </c>
      <c r="EF4">
        <f>IF('Agosto 2023'!K6&gt;'Agosto 2023'!L6,'Agosto 2023'!K6,'Agosto 2023'!L6)</f>
        <v>4.57</v>
      </c>
      <c r="EG4">
        <f>IF('Setiembre 2023'!K6&gt;'Setiembre 2023'!L6,'Setiembre 2023'!K6,'Setiembre 2023'!L6)</f>
        <v>3.74</v>
      </c>
      <c r="EI4">
        <f>IF('Noviembre 2023'!K6&gt;'Noviembre 2023'!L6,'Noviembre 2023'!K6,'Noviembre 2023'!L6)</f>
        <v>2.2799999999999998</v>
      </c>
      <c r="EJ4">
        <f>IF('Diciembre 2023'!K6&gt;'Diciembre 2023'!L6,'Diciembre 2023'!K6,'Diciembre 2023'!L6)</f>
        <v>2.64</v>
      </c>
      <c r="EK4">
        <f>IF('Enero 2024'!K6&gt;'Enero 2024'!L6,'Enero 2024'!K6,'Enero 2024'!L6)</f>
        <v>3.1999999999999997</v>
      </c>
      <c r="EL4">
        <f>IF('Febrero 2024'!K6&gt;'Febrero 2024'!L6,'Febrero 2024'!K6,'Febrero 2024'!L6)</f>
        <v>4.09</v>
      </c>
      <c r="EM4">
        <f>IF('Marzo 2024'!K6&gt;'Marzo 2024'!L6,'Marzo 2024'!K6,'Marzo 2024'!L6)</f>
        <v>4.99</v>
      </c>
      <c r="EN4">
        <f>IF('Abril 2024'!K6&gt;'Abril 2024'!L6,'Abril 2024'!K6,'Abril 2024'!L6)</f>
        <v>6.16</v>
      </c>
      <c r="EO4">
        <f>IF('Mayo 2024'!K6&gt;'Mayo 2024'!L6,'Mayo 2024'!K6,'Mayo 2024'!L6)</f>
        <v>6.26</v>
      </c>
      <c r="ET4">
        <f>IF('Octubre 2024'!K6&gt;'Octubre 2024'!L6,'Octubre 2024'!K6,'Octubre 2024'!L6)</f>
        <v>2.48</v>
      </c>
      <c r="EV4">
        <f>IF('Diciembre 2024'!K6&gt;'Diciembre 2024'!L6,'Diciembre 2024'!K6,'Diciembre 2024'!L6)</f>
        <v>2.7399999999999998</v>
      </c>
      <c r="EW4">
        <f>IF('Enero 2025'!K6&gt;'Enero 2025'!L6,'Enero 2025'!K6,'Enero 2025'!L6)</f>
        <v>2.89</v>
      </c>
      <c r="EX4">
        <f>IF('Febrero 2025'!K6&gt;'Febrero 2025'!L6,'Febrero 2025'!K6,'Febrero 2025'!L6)</f>
        <v>3.59</v>
      </c>
      <c r="EY4">
        <f>IF('Marzo 2025'!K6&gt;'Marzo 2025'!L6,'Marzo 2025'!K6,'Marzo 2025'!L6)</f>
        <v>4.3499999999999996</v>
      </c>
      <c r="EZ4">
        <f>IF('Abril 2025'!K6&gt;'Abril 2025'!L6,'Abril 2025'!K6,'Abril 2025'!L6)</f>
        <v>5.56</v>
      </c>
    </row>
    <row r="5" spans="1:164" x14ac:dyDescent="0.25">
      <c r="A5" s="10">
        <v>3</v>
      </c>
      <c r="B5" s="10" t="s">
        <v>42</v>
      </c>
      <c r="C5" s="10" t="s">
        <v>14</v>
      </c>
      <c r="D5" s="6">
        <v>255744</v>
      </c>
      <c r="E5" s="6">
        <v>337763</v>
      </c>
      <c r="F5" s="6">
        <v>26</v>
      </c>
      <c r="G5" s="16" t="s">
        <v>17</v>
      </c>
      <c r="H5" s="8">
        <v>0.5</v>
      </c>
      <c r="I5" s="27">
        <v>2.7</v>
      </c>
      <c r="J5" s="42">
        <v>3.46</v>
      </c>
      <c r="K5" s="42">
        <v>3.87</v>
      </c>
      <c r="L5" s="42">
        <v>4.55</v>
      </c>
      <c r="M5" s="42">
        <v>5.2</v>
      </c>
      <c r="N5" s="42">
        <v>4.12</v>
      </c>
      <c r="O5" s="42" t="s">
        <v>85</v>
      </c>
      <c r="P5" s="42" t="s">
        <v>17</v>
      </c>
      <c r="Q5" s="42">
        <v>1.05</v>
      </c>
      <c r="R5" s="42">
        <v>1.22</v>
      </c>
      <c r="S5" s="42">
        <v>1.38</v>
      </c>
      <c r="T5" s="42">
        <v>2.0499999999999998</v>
      </c>
      <c r="U5" s="42">
        <v>2.5</v>
      </c>
      <c r="V5" s="42">
        <v>2.95</v>
      </c>
      <c r="W5" s="27"/>
      <c r="X5" s="42">
        <v>5.28</v>
      </c>
      <c r="Y5" s="42">
        <v>5.22</v>
      </c>
      <c r="Z5" s="27">
        <v>5.49</v>
      </c>
      <c r="AA5" s="42">
        <v>6.01</v>
      </c>
      <c r="AB5" s="42">
        <v>6.87</v>
      </c>
      <c r="AC5" s="42">
        <v>5.15</v>
      </c>
      <c r="AD5" s="42" t="s">
        <v>109</v>
      </c>
      <c r="AE5" s="42">
        <v>1.94</v>
      </c>
      <c r="AF5" s="89" t="s">
        <v>17</v>
      </c>
      <c r="AG5" s="27">
        <v>2.75</v>
      </c>
      <c r="AH5" s="42">
        <v>3.46</v>
      </c>
      <c r="AI5" s="42">
        <v>4.03</v>
      </c>
      <c r="AJ5" s="42">
        <v>4.84</v>
      </c>
      <c r="AK5" s="42">
        <v>7.36</v>
      </c>
      <c r="AL5" s="42">
        <v>6.69</v>
      </c>
      <c r="AM5" s="42">
        <v>7.21</v>
      </c>
      <c r="AN5" s="42">
        <v>7.5399999999999991</v>
      </c>
      <c r="AO5" s="42" t="s">
        <v>85</v>
      </c>
      <c r="AP5" s="42">
        <v>6.45</v>
      </c>
      <c r="AQ5" s="42">
        <v>5.03</v>
      </c>
      <c r="AR5" s="42">
        <v>4.16</v>
      </c>
      <c r="AS5" s="42">
        <v>3.99</v>
      </c>
      <c r="AT5" s="42">
        <v>4.74</v>
      </c>
      <c r="AU5" s="42">
        <v>5.85</v>
      </c>
      <c r="AV5" s="42">
        <v>6.97</v>
      </c>
      <c r="AW5" s="27">
        <v>7.58</v>
      </c>
      <c r="AX5" s="16">
        <v>7</v>
      </c>
      <c r="AY5" s="16">
        <v>6.84</v>
      </c>
      <c r="AZ5" s="16">
        <v>5.85</v>
      </c>
      <c r="BA5" s="42">
        <v>2.41</v>
      </c>
      <c r="BB5" s="27">
        <f>IF('Octubre 2016'!K7&gt;'Octubre 2016'!L7,'Octubre 2016'!K7,'Octubre 2016'!L7)</f>
        <v>1.6</v>
      </c>
      <c r="BD5" s="27">
        <f>IF('Diciembre 2016'!K7&gt;'Diciembre 2016'!L7,'Diciembre 2016'!K7,'Diciembre 2016'!L7)</f>
        <v>1.32</v>
      </c>
      <c r="BE5" s="27">
        <f>IF('Enero 2017'!K7&gt;'Enero 2017'!L7,'Enero 2017'!K7,'Enero 2017'!L7)</f>
        <v>2.2000000000000002</v>
      </c>
      <c r="BF5" s="27">
        <f>IF('Febrero 2017'!K7&gt;'Febrero 2017'!L7,'Febrero 2017'!K7,'Febrero 2017'!L7)</f>
        <v>2.82</v>
      </c>
      <c r="BG5" s="27">
        <f>IF('Marzo 2017'!K7&gt;'Marzo 2017'!L7,'Marzo 2017'!K7,'Marzo 2017'!L7)</f>
        <v>3.33</v>
      </c>
      <c r="BH5" s="27">
        <f>IF('Abril 2017'!K7&gt;'Abril 2017'!L7,'Abril 2017'!K7,'Abril 2017'!L7)</f>
        <v>4.0199999999999996</v>
      </c>
      <c r="BI5" s="27">
        <f>IF('Mayo 2017'!K7&gt;'Mayo 2017'!L7,'Mayo 2017'!K7,'Mayo 2017'!L7)</f>
        <v>4.4000000000000004</v>
      </c>
      <c r="BJ5" s="27">
        <f>IF('Junio 2017'!K7&gt;'Junio 2017'!L7,'Junio 2017'!K7,'Junio 2017'!L7)</f>
        <v>2.96</v>
      </c>
      <c r="BK5" s="27">
        <f>IF('Julio 2017'!K7&gt;'Julio 2017'!L7,'Julio 2017'!K7,'Julio 2017'!L7)</f>
        <v>1.8900000000000001</v>
      </c>
      <c r="BL5" s="27">
        <f>IF('Agosto 2017'!K7&gt;'Agosto 2017'!L7,'Agosto 2017'!K7,'Agosto 2017'!L7)</f>
        <v>1.5</v>
      </c>
      <c r="BM5" s="27"/>
      <c r="BN5" s="27"/>
      <c r="BO5" s="27">
        <f>IF('Noviembre 2017'!K7&gt;'Noviembre 2017'!L7,'Noviembre 2017'!K7,'Noviembre 2017'!L7)</f>
        <v>1.22</v>
      </c>
      <c r="BP5" s="27">
        <f>IF('Diciembre 2017'!K7&gt;'Diciembre 2017'!L7,'Diciembre 2017'!K7,'Diciembre 2017'!L7)</f>
        <v>1.73</v>
      </c>
      <c r="BQ5" s="27">
        <f>IF('Enero 2018'!K7&gt;'Enero 2018'!L7,'Enero 2018'!K7,'Enero 2018'!L7)</f>
        <v>2.27</v>
      </c>
      <c r="BR5" s="27">
        <f>IF('Febrero 2018'!K7&gt;'Febrero 2018'!L7,'Febrero 2018'!K7,'Febrero 2018'!L7)</f>
        <v>2.57</v>
      </c>
      <c r="BS5" s="27">
        <f>IF('Marzo 2018'!K7&gt;'Marzo 2018'!L7,'Marzo 2018'!K7,'Marzo 2018'!L7)</f>
        <v>3.13</v>
      </c>
      <c r="BT5" s="27">
        <f>IF('Abril 2018'!K7&gt;'Abril 2018'!L7,'Abril 2018'!K7,'Abril 2018'!L7)</f>
        <v>3.99</v>
      </c>
      <c r="BU5" s="27"/>
      <c r="BV5" s="27">
        <f>IF('Junio 2018'!K7&gt;'Junio 2018'!L7,'Junio 2018'!K7,'Junio 2018'!L7)</f>
        <v>3.99</v>
      </c>
      <c r="BW5" s="27">
        <f>IF('Julio 2018'!K7&gt;'Julio 2018'!L7,'Julio 2018'!K7,'Julio 2018'!L7)</f>
        <v>4.0199999999999996</v>
      </c>
      <c r="BX5" s="27">
        <f>IF('Agosto 2018'!K7&gt;'Agosto 2018'!L7,'Agosto 2018'!K7,'Agosto 2018'!L7)</f>
        <v>4.2699999999999996</v>
      </c>
      <c r="BY5" s="27">
        <f>IF('Setiembre 2018'!K7&gt;'Setiembre 2018'!L7,'Setiembre 2018'!K7,'Setiembre 2018'!L7)</f>
        <v>4.5199999999999996</v>
      </c>
      <c r="BZ5" s="27">
        <f>IF('Octubre 2018'!K7&gt;'Octubre 2018'!L7,'Octubre 2018'!K7,'Octubre 2018'!L7)</f>
        <v>0.82000000000000006</v>
      </c>
      <c r="CA5" s="27">
        <f>IF('Noviembre 2018'!K7&gt;'Noviembre 2018'!L7,'Noviembre 2018'!K7,'Noviembre 2018'!L7)</f>
        <v>1.5699999999999998</v>
      </c>
      <c r="CB5" s="27">
        <f>IF('Diciembre 2018'!K7&gt;'Diciembre 2018'!L7,'Diciembre 2018'!K7,'Diciembre 2018'!L7)</f>
        <v>2.02</v>
      </c>
      <c r="CC5" s="27">
        <f>IF('Enero 2019'!K7&gt;'Enero 2019'!L7,'Enero 2019'!K7,'Enero 2019'!L7)</f>
        <v>2.63</v>
      </c>
      <c r="CD5" s="27">
        <f>IF('Febrero 2019'!K7&gt;'Febrero 2019'!L7,'Febrero 2019'!K7,'Febrero 2019'!L7)</f>
        <v>3.24</v>
      </c>
      <c r="CE5" s="27">
        <f>IF('Marzo 2019'!K7&gt;'Marzo 2019'!L7,'Marzo 2019'!K7,'Marzo 2019'!L7)</f>
        <v>4.25</v>
      </c>
      <c r="CF5" s="27">
        <f>IF('Abril 2019'!K7&gt;'Abril 2019'!L7,'Abril 2019'!K7,'Abril 2019'!L7)</f>
        <v>4.91</v>
      </c>
      <c r="CG5" s="27">
        <f>IF('Mayo 2019'!K7&gt;'Mayo 2019'!L7,'Mayo 2019'!K7,'Mayo 2019'!L7)</f>
        <v>5.61</v>
      </c>
      <c r="CH5" s="27">
        <f>IF('Junio 2019'!K7&gt;'Junio 2019'!L7,'Junio 2019'!K7,'Junio 2019'!L7)</f>
        <v>3.95</v>
      </c>
      <c r="CI5" s="27">
        <f>IF('Julio 2019'!K7&gt;'Julio 2019'!L7,'Julio 2019'!K7,'Julio 2019'!L7)</f>
        <v>3.1</v>
      </c>
      <c r="CJ5" s="27">
        <f>IF('Agosto 2019'!K7&gt;'Agosto 2019'!L7,'Agosto 2019'!K7,'Agosto 2019'!L7)</f>
        <v>2.95</v>
      </c>
      <c r="CK5" s="27"/>
      <c r="CL5" s="27" t="str">
        <f>IF('Octubre 2019'!K7&gt;'Octubre 2019'!L7,'Octubre 2019'!K7,'Octubre 2019'!L7)</f>
        <v>Aterrado</v>
      </c>
      <c r="CM5" s="27" t="str">
        <f>IF('Noviembre 2019'!K7&gt;'Noviembre 2019'!L7,'Noviembre 2019'!K7,'Noviembre 2019'!L7)</f>
        <v>Aterrado</v>
      </c>
      <c r="CN5" s="27" t="str">
        <f>IF('Diciembre 2019'!K7&gt;'Diciembre 2019'!L7,'Diciembre 2019'!K7,'Diciembre 2019'!L7)</f>
        <v>Aterrado</v>
      </c>
      <c r="CO5" s="27" t="str">
        <f>IF('Enero 2020'!K7&gt;'Enero 2020'!L7,'Enero 2020'!K7,'Enero 2020'!L7)</f>
        <v>Aterrado</v>
      </c>
      <c r="CP5" s="27" t="str">
        <f>IF('Febrero 2020'!K7&gt;'Febrero 2020'!L7,'Febrero 2020'!K7,'Febrero 2020'!L7)</f>
        <v>Aterrado</v>
      </c>
      <c r="CQ5" s="27" t="str">
        <f>IF('Marzo 2020'!K7&gt;'Marzo 2020'!L7,'Marzo 2020'!K7,'Marzo 2020'!L7)</f>
        <v>Aterrado</v>
      </c>
      <c r="CR5" s="27" t="str">
        <f>IF('Abril 2020'!K7&gt;'Abril 2020'!L7,'Abril 2020'!K7,'Abril 2020'!L7)</f>
        <v>Aterrado</v>
      </c>
      <c r="CS5" s="27" t="str">
        <f>IF('Mayo 2020'!K7&gt;'Mayo 2020'!L7,'Mayo 2020'!K7,'Mayo 2020'!L7)</f>
        <v>Aterrado</v>
      </c>
      <c r="CT5" s="27" t="str">
        <f>IF('Junio 2020'!K7&gt;'Junio 2020'!L7,'Junio 2020'!K7,'Junio 2020'!L7)</f>
        <v>Aterrado</v>
      </c>
      <c r="CU5" s="27" t="str">
        <f>IF('Julio 2020'!K7&gt;'Julio 2020'!L7,'Julio 2020'!K7,'Julio 2020'!L7)</f>
        <v>Aterrado</v>
      </c>
      <c r="CV5" s="27" t="str">
        <f>IF('Agosto 2020'!K7&gt;'Agosto 2020'!L7,'Agosto 2020'!K7,'Agosto 2020'!L7)</f>
        <v>Aterrado</v>
      </c>
      <c r="CW5" s="27"/>
      <c r="CX5" s="27" t="str">
        <f>IF('Octubre 2020'!K7&gt;'Octubre 2020'!L7,'Octubre 2020'!K7,'Octubre 2020'!L7)</f>
        <v>Aterrado</v>
      </c>
      <c r="CY5" s="27" t="str">
        <f>IF('Noviembre 2020'!K7&gt;'Noviembre 2020'!L7,'Noviembre 2020'!K7,'Noviembre 2020'!L7)</f>
        <v>Aterrado</v>
      </c>
      <c r="CZ5" s="27" t="str">
        <f>IF('Diciembre 2020'!K7&gt;'Diciembre 2020'!L7,'Diciembre 2020'!K7,'Diciembre 2020'!L7)</f>
        <v>Aterrado</v>
      </c>
      <c r="DA5" s="27" t="str">
        <f>IF('Enero 2021'!K7&gt;'Enero 2021'!L7,'Enero 2021'!K7,'Enero 2021'!L7)</f>
        <v>Aterrado</v>
      </c>
      <c r="DB5" s="27" t="str">
        <f>IF('Febrero 2021'!K7&gt;'Febrero 2021'!L7,'Febrero 2021'!K7,'Febrero 2021'!L7)</f>
        <v>Aterrado</v>
      </c>
      <c r="DC5" s="27" t="str">
        <f>IF('Marzo 2021'!K7&gt;'Marzo 2021'!L7,'Marzo 2021'!K7,'Marzo 2021'!L7)</f>
        <v>Aterrado</v>
      </c>
      <c r="DD5" t="str">
        <f>IF('Abril 2021'!K7&gt;'Abril 2021'!L7,'Abril 2021'!K7,'Abril 2021'!L7)</f>
        <v>Aterrado</v>
      </c>
      <c r="DE5" t="str">
        <f>IF('Mayo 2021'!K7&gt;'Mayo 2021'!L7,'Mayo 2021'!K7,'Mayo 2021'!L7)</f>
        <v>Aterrado</v>
      </c>
      <c r="DF5" t="str">
        <f>IF('Junio 2021'!K7&gt;'Junio 2021'!L7,'Junio 2021'!K7,'Junio 2021'!L7)</f>
        <v>Aterrado</v>
      </c>
      <c r="DG5" t="str">
        <f>IF('Julio 2021'!K7&gt;'Julio 2021'!L7,'Julio 2021'!K7,'Julio 2021'!L7)</f>
        <v>Aterrado</v>
      </c>
      <c r="DI5" t="str">
        <f>IF('Setiembre 2021'!K7&gt;'Setiembre 2021'!L7,'Setiembre 2021'!K7,'Setiembre 2021'!L7)</f>
        <v>Aterrado</v>
      </c>
      <c r="DJ5" t="str">
        <f>IF('Octubre 2021'!K7&gt;'Octubre 2021'!L7,'Octubre 2021'!K7,'Octubre 2021'!L7)</f>
        <v>Aterrado</v>
      </c>
      <c r="DK5" t="str">
        <f>IF('Noviembre 2021'!K7&gt;'Noviembre 2021'!L7,'Noviembre 2021'!K7,'Noviembre 2021'!L7)</f>
        <v>Aterrado</v>
      </c>
      <c r="DL5" t="str">
        <f>IF('Diciembre 2021'!K7&gt;'Diciembre 2021'!L7,'Diciembre 2021'!K7,'Diciembre 2021'!L7)</f>
        <v>Aterrado</v>
      </c>
      <c r="DM5" t="str">
        <f>IF('Enero 2022'!K7&gt;'Enero 2022'!L7,'Enero 2022'!K7,'Enero 2022'!L7)</f>
        <v>Aterrado</v>
      </c>
      <c r="DN5" t="str">
        <f>IF('Febrero 2022'!K7&gt;'Febrero 2022'!L7,'Febrero 2022'!K7,'Febrero 2022'!L7)</f>
        <v>Aterrado</v>
      </c>
      <c r="DO5" t="str">
        <f>IF('Marzo 2022'!K7&gt;'Marzo 2022'!L7,'Marzo 2022'!K7,'Marzo 2022'!L7)</f>
        <v>Aterrado</v>
      </c>
      <c r="DP5" t="str">
        <f>IF('Abril 2022'!K7&gt;'Abril 2022'!L7,'Abril 2022'!K7,'Abril 2022'!L7)</f>
        <v>Aterrado</v>
      </c>
      <c r="DQ5" t="str">
        <f>IF('Mayo 2022'!K7&gt;'Mayo 2022'!L7,'Mayo 2022'!K7,'Mayo 2022'!L7)</f>
        <v>Aterrado</v>
      </c>
      <c r="DR5" t="str">
        <f>IF('Junio 2022'!K7&gt;'Junio 2022'!L7,'Junio 2022'!K7,'Junio 2022'!L7)</f>
        <v>Aterrado</v>
      </c>
      <c r="DS5" t="str">
        <f>IF('Julio 2022'!K7&gt;'Julio 2022'!L7,'Julio 2022'!K7,'Julio 2022'!L7)</f>
        <v>Aterrado</v>
      </c>
      <c r="DT5" t="str">
        <f>IF('Agosto 2022'!K7&gt;'Agosto 2022'!L7,'Agosto 2022'!K7,'Agosto 2022'!L7)</f>
        <v>Aterrado</v>
      </c>
      <c r="DU5" t="str">
        <f>IF('Setiembre 2022'!K7&gt;'Setiembre 2022'!L7,'Setiembre 2022'!K7,'Setiembre 2022'!L7)</f>
        <v>Aterrado</v>
      </c>
      <c r="DV5" t="str">
        <f>IF('Octubre 2022'!K7&gt;'Octubre 2022'!L7,'Octubre 2022'!K7,'Octubre 2022'!L7)</f>
        <v>Aterrado</v>
      </c>
      <c r="DX5" t="str">
        <f>IF('Diciembre 2022'!K7&gt;'Diciembre 2022'!L7,'Diciembre 2022'!K7,'Diciembre 2022'!L7)</f>
        <v>Aterrado</v>
      </c>
      <c r="DY5" t="str">
        <f>IF('Enero 2023'!K7&gt;'Enero 2023'!L7,'Enero 2023'!K7,'Enero 2023'!L7)</f>
        <v>Aterrado</v>
      </c>
      <c r="DZ5" t="str">
        <f>IF('Febrero 2023'!K7&gt;'Febrero 2023'!L7,'Febrero 2023'!K7,'Febrero 2023'!L7)</f>
        <v>Aterrado</v>
      </c>
      <c r="EA5" t="str">
        <f>IF('Marzo 2023'!K7&gt;'Marzo 2023'!L7,'Marzo 2023'!K7,'Marzo 2023'!L7)</f>
        <v>Aterrado</v>
      </c>
      <c r="EB5" t="str">
        <f>IF('Abril 2023'!K7&gt;'Abril 2023'!L7,'Abril 2023'!K7,'Abril 2023'!L7)</f>
        <v>Aterrado</v>
      </c>
      <c r="EC5" t="str">
        <f>IF('Mayo 2023'!K7&gt;'Mayo 2023'!L7,'Mayo 2023'!K7,'Mayo 2023'!L7)</f>
        <v>Aterrado</v>
      </c>
      <c r="ED5" t="str">
        <f>IF('Junio 2023'!K7&gt;'Junio 2023'!L7,'Junio 2023'!K7,'Junio 2023'!L7)</f>
        <v>Aterrado</v>
      </c>
      <c r="EE5" t="str">
        <f>IF('Julio 2023'!K7&gt;'Julio 2023'!L7,'Julio 2023'!K7,'Julio 2023'!L7)</f>
        <v>Aterrado</v>
      </c>
      <c r="EF5" t="str">
        <f>IF('Agosto 2023'!K7&gt;'Agosto 2023'!L7,'Agosto 2023'!K7,'Agosto 2023'!L7)</f>
        <v>Aterrado</v>
      </c>
      <c r="EG5" t="str">
        <f>IF('Setiembre 2023'!K7&gt;'Setiembre 2023'!L7,'Setiembre 2023'!K7,'Setiembre 2023'!L7)</f>
        <v>Aterrado</v>
      </c>
      <c r="EH5" t="str">
        <f>IF('Octubre 2023'!K7&gt;'Octubre 2023'!L7,'Octubre 2023'!K7,'Octubre 2023'!L7)</f>
        <v>Aterrado</v>
      </c>
      <c r="EI5" t="str">
        <f>IF('Noviembre 2023'!K7&gt;'Noviembre 2023'!L7,'Noviembre 2023'!K7,'Noviembre 2023'!L7)</f>
        <v>Aterrado</v>
      </c>
      <c r="EJ5" t="str">
        <f>IF('Diciembre 2023'!K7&gt;'Diciembre 2023'!L7,'Diciembre 2023'!K7,'Diciembre 2023'!L7)</f>
        <v>Aterrado</v>
      </c>
      <c r="EK5" t="str">
        <f>IF('Enero 2024'!K7&gt;'Enero 2024'!L7,'Enero 2024'!K7,'Enero 2024'!L7)</f>
        <v>Aterrado</v>
      </c>
      <c r="EL5" t="str">
        <f>IF('Febrero 2024'!K7&gt;'Febrero 2024'!L7,'Febrero 2024'!K7,'Febrero 2024'!L7)</f>
        <v>Aterrado</v>
      </c>
      <c r="EM5" t="str">
        <f>IF('Marzo 2024'!K7&gt;'Marzo 2024'!L7,'Marzo 2024'!K7,'Marzo 2024'!L7)</f>
        <v>Aterrado</v>
      </c>
      <c r="EN5" t="str">
        <f>IF('Abril 2024'!K7&gt;'Abril 2024'!L7,'Abril 2024'!K7,'Abril 2024'!L7)</f>
        <v>Aterrado</v>
      </c>
      <c r="EO5" t="str">
        <f>IF('Mayo 2024'!K7&gt;'Mayo 2024'!L7,'Mayo 2024'!K7,'Mayo 2024'!L7)</f>
        <v>Aterrado</v>
      </c>
      <c r="ET5" t="str">
        <f>IF('Octubre 2024'!K7&gt;'Octubre 2024'!L7,'Octubre 2024'!K7,'Octubre 2024'!L7)</f>
        <v>Aterrado</v>
      </c>
      <c r="EU5" t="str">
        <f>IF('Noviembre 2024'!K7&gt;'Noviembre 2024'!L7,'Noviembre 2024'!K7,'Noviembre 2024'!L7)</f>
        <v>Aterrado</v>
      </c>
      <c r="EV5" t="str">
        <f>IF('Diciembre 2024'!K7&gt;'Diciembre 2024'!L7,'Diciembre 2024'!K7,'Diciembre 2024'!L7)</f>
        <v>Aterrado</v>
      </c>
      <c r="EW5" t="str">
        <f>IF('Enero 2025'!K7&gt;'Enero 2025'!L7,'Enero 2025'!K7,'Enero 2025'!L7)</f>
        <v>Aterrado</v>
      </c>
      <c r="EX5" t="str">
        <f>IF('Febrero 2025'!K7&gt;'Febrero 2025'!L7,'Febrero 2025'!K7,'Febrero 2025'!L7)</f>
        <v>Aterrado</v>
      </c>
      <c r="EY5" t="str">
        <f>IF('Marzo 2025'!K7&gt;'Marzo 2025'!L7,'Marzo 2025'!K7,'Marzo 2025'!L7)</f>
        <v>Aterrado</v>
      </c>
      <c r="EZ5" t="str">
        <f>IF('Abril 2025'!K7&gt;'Abril 2025'!L7,'Abril 2025'!K7,'Abril 2025'!L7)</f>
        <v>Aterrado</v>
      </c>
    </row>
    <row r="6" spans="1:164" ht="15" customHeight="1" x14ac:dyDescent="0.25">
      <c r="A6" s="10">
        <v>4</v>
      </c>
      <c r="B6" s="10" t="s">
        <v>20</v>
      </c>
      <c r="C6" s="10" t="s">
        <v>14</v>
      </c>
      <c r="D6" s="6">
        <v>255800</v>
      </c>
      <c r="E6" s="6">
        <v>337245</v>
      </c>
      <c r="F6" s="6">
        <v>23</v>
      </c>
      <c r="G6" s="16" t="s">
        <v>17</v>
      </c>
      <c r="H6" s="8">
        <v>0.6</v>
      </c>
      <c r="I6" s="27">
        <v>3.28</v>
      </c>
      <c r="J6" s="42">
        <v>3.6999999999999997</v>
      </c>
      <c r="K6" s="42">
        <v>4.03</v>
      </c>
      <c r="L6" s="42">
        <v>4.58</v>
      </c>
      <c r="M6" s="42">
        <v>5.15</v>
      </c>
      <c r="N6" s="42">
        <v>4.3000000000000007</v>
      </c>
      <c r="O6" s="42">
        <v>3.8000000000000003</v>
      </c>
      <c r="P6" s="42">
        <v>2.0299999999999998</v>
      </c>
      <c r="Q6" s="42">
        <v>1.2799999999999998</v>
      </c>
      <c r="R6" s="42">
        <v>1.5299999999999998</v>
      </c>
      <c r="S6" s="42">
        <v>1.63</v>
      </c>
      <c r="T6" s="42">
        <v>2.21</v>
      </c>
      <c r="U6" s="42">
        <v>2.78</v>
      </c>
      <c r="V6" s="42">
        <v>3.36</v>
      </c>
      <c r="W6" s="27"/>
      <c r="X6" s="42">
        <v>5.3699999999999992</v>
      </c>
      <c r="Y6" s="42">
        <v>5.2</v>
      </c>
      <c r="Z6" s="27">
        <v>5.58</v>
      </c>
      <c r="AA6" s="42">
        <v>5.8800000000000008</v>
      </c>
      <c r="AB6" s="42">
        <v>6.7</v>
      </c>
      <c r="AC6" s="42" t="s">
        <v>107</v>
      </c>
      <c r="AD6" s="42">
        <v>3.4599999999999995</v>
      </c>
      <c r="AE6" s="42">
        <v>2.1999999999999997</v>
      </c>
      <c r="AF6" s="89"/>
      <c r="AG6" s="27">
        <v>3.23</v>
      </c>
      <c r="AH6" s="42">
        <v>3.8800000000000003</v>
      </c>
      <c r="AI6" s="42">
        <v>4.3400000000000007</v>
      </c>
      <c r="AJ6" s="42">
        <v>4.03</v>
      </c>
      <c r="AK6" s="42">
        <v>7.62</v>
      </c>
      <c r="AL6" s="42">
        <v>8.58</v>
      </c>
      <c r="AM6" s="42">
        <v>7</v>
      </c>
      <c r="AN6" s="42">
        <v>7.3100000000000005</v>
      </c>
      <c r="AO6" s="42">
        <v>7.6</v>
      </c>
      <c r="AP6" s="42">
        <v>6.02</v>
      </c>
      <c r="AQ6" s="42">
        <v>5.01</v>
      </c>
      <c r="AR6" s="42">
        <v>4.37</v>
      </c>
      <c r="AS6" s="42">
        <v>4.53</v>
      </c>
      <c r="AT6" s="42">
        <v>5.3000000000000007</v>
      </c>
      <c r="AU6" s="42">
        <v>6.19</v>
      </c>
      <c r="AV6" s="42">
        <v>6.87</v>
      </c>
      <c r="AW6" s="27">
        <v>7.3900000000000006</v>
      </c>
      <c r="AX6" s="16">
        <v>6.9700000000000006</v>
      </c>
      <c r="AY6" s="16">
        <v>6.7</v>
      </c>
      <c r="AZ6" s="16">
        <v>6.28</v>
      </c>
      <c r="BA6" s="42">
        <v>2.82</v>
      </c>
      <c r="BB6" s="27">
        <f>IF('Octubre 2016'!K8&gt;'Octubre 2016'!L8,'Octubre 2016'!K8,'Octubre 2016'!L8)</f>
        <v>1.8900000000000001</v>
      </c>
      <c r="BD6" s="27">
        <f>IF('Diciembre 2016'!K8&gt;'Diciembre 2016'!L8,'Diciembre 2016'!K8,'Diciembre 2016'!L8)</f>
        <v>1.5099999999999998</v>
      </c>
      <c r="BE6" s="27">
        <f>IF('Enero 2017'!K8&gt;'Enero 2017'!L8,'Enero 2017'!K8,'Enero 2017'!L8)</f>
        <v>2.5099999999999998</v>
      </c>
      <c r="BF6" s="27">
        <f>IF('Febrero 2017'!K8&gt;'Febrero 2017'!L8,'Febrero 2017'!K8,'Febrero 2017'!L8)</f>
        <v>7.24</v>
      </c>
      <c r="BG6" s="27">
        <f>IF('Marzo 2017'!K8&gt;'Marzo 2017'!L8,'Marzo 2017'!K8,'Marzo 2017'!L8)</f>
        <v>3.68</v>
      </c>
      <c r="BH6" s="27">
        <f>IF('Abril 2017'!K8&gt;'Abril 2017'!L8,'Abril 2017'!K8,'Abril 2017'!L8)</f>
        <v>4.2</v>
      </c>
      <c r="BI6" s="27">
        <f>IF('Mayo 2017'!K8&gt;'Mayo 2017'!L8,'Mayo 2017'!K8,'Mayo 2017'!L8)</f>
        <v>4.5600000000000005</v>
      </c>
      <c r="BJ6" s="27">
        <f>IF('Junio 2017'!K8&gt;'Junio 2017'!L8,'Junio 2017'!K8,'Junio 2017'!L8)</f>
        <v>3.4599999999999995</v>
      </c>
      <c r="BK6" s="27">
        <f>IF('Julio 2017'!K8&gt;'Julio 2017'!L8,'Julio 2017'!K8,'Julio 2017'!L8)</f>
        <v>2.1999999999999997</v>
      </c>
      <c r="BL6" s="27">
        <f>IF('Agosto 2017'!K8&gt;'Agosto 2017'!L8,'Agosto 2017'!K8,'Agosto 2017'!L8)</f>
        <v>1.7399999999999998</v>
      </c>
      <c r="BM6" s="27"/>
      <c r="BN6" s="27"/>
      <c r="BO6" s="27">
        <f>IF('Noviembre 2017'!K8&gt;'Noviembre 2017'!L8,'Noviembre 2017'!K8,'Noviembre 2017'!L8)</f>
        <v>1.58</v>
      </c>
      <c r="BP6" s="27">
        <f>IF('Diciembre 2017'!K8&gt;'Diciembre 2017'!L8,'Diciembre 2017'!K8,'Diciembre 2017'!L8)</f>
        <v>2.0299999999999998</v>
      </c>
      <c r="BQ6" s="27">
        <f>IF('Enero 2018'!K8&gt;'Enero 2018'!L8,'Enero 2018'!K8,'Enero 2018'!L8)</f>
        <v>2.71</v>
      </c>
      <c r="BR6" s="27">
        <f>IF('Febrero 2018'!K8&gt;'Febrero 2018'!L8,'Febrero 2018'!K8,'Febrero 2018'!L8)</f>
        <v>3.12</v>
      </c>
      <c r="BS6" s="27">
        <f>IF('Marzo 2018'!K8&gt;'Marzo 2018'!L8,'Marzo 2018'!K8,'Marzo 2018'!L8)</f>
        <v>3.5399999999999996</v>
      </c>
      <c r="BT6" s="27">
        <f>IF('Abril 2018'!K8&gt;'Abril 2018'!L8,'Abril 2018'!K8,'Abril 2018'!L8)</f>
        <v>4.21</v>
      </c>
      <c r="BU6" s="27">
        <f>IF('Mayo 2018'!K8&gt;'Mayo 2018'!L8,'Mayo 2018'!K8,'Mayo 2018'!L8)</f>
        <v>4.74</v>
      </c>
      <c r="BV6" s="27">
        <f>IF('Junio 2018'!K8&gt;'Junio 2018'!L8,'Junio 2018'!K8,'Junio 2018'!L8)</f>
        <v>4.46</v>
      </c>
      <c r="BW6" s="27">
        <f>IF('Julio 2018'!K8&gt;'Julio 2018'!L8,'Julio 2018'!K8,'Julio 2018'!L8)</f>
        <v>4.5500000000000007</v>
      </c>
      <c r="BX6" s="27">
        <f>IF('Agosto 2018'!K8&gt;'Agosto 2018'!L8,'Agosto 2018'!K8,'Agosto 2018'!L8)</f>
        <v>4.71</v>
      </c>
      <c r="BY6" s="27">
        <f>IF('Setiembre 2018'!K8&gt;'Setiembre 2018'!L8,'Setiembre 2018'!K8,'Setiembre 2018'!L8)</f>
        <v>4.82</v>
      </c>
      <c r="BZ6" s="27"/>
      <c r="CA6" s="27">
        <f>IF('Noviembre 2018'!K8&gt;'Noviembre 2018'!L8,'Noviembre 2018'!K8,'Noviembre 2018'!L8)</f>
        <v>2</v>
      </c>
      <c r="CB6" s="27">
        <f>IF('Diciembre 2018'!K8&gt;'Diciembre 2018'!L8,'Diciembre 2018'!K8,'Diciembre 2018'!L8)</f>
        <v>2.4699999999999998</v>
      </c>
      <c r="CC6" s="27">
        <f>IF('Enero 2019'!K8&gt;'Enero 2019'!L8,'Enero 2019'!K8,'Enero 2019'!L8)</f>
        <v>4.2700000000000005</v>
      </c>
      <c r="CD6" s="27">
        <f>IF('Febrero 2019'!K8&gt;'Febrero 2019'!L8,'Febrero 2019'!K8,'Febrero 2019'!L8)</f>
        <v>3.6300000000000003</v>
      </c>
      <c r="CE6" s="27">
        <f>IF('Marzo 2019'!K8&gt;'Marzo 2019'!L8,'Marzo 2019'!K8,'Marzo 2019'!L8)</f>
        <v>4.5200000000000005</v>
      </c>
      <c r="CF6" s="27">
        <f>IF('Abril 2019'!K8&gt;'Abril 2019'!L8,'Abril 2019'!K8,'Abril 2019'!L8)</f>
        <v>5.1100000000000003</v>
      </c>
      <c r="CG6" s="27">
        <f>IF('Mayo 2019'!K8&gt;'Mayo 2019'!L8,'Mayo 2019'!K8,'Mayo 2019'!L8)</f>
        <v>3.78</v>
      </c>
      <c r="CH6" s="27">
        <f>IF('Junio 2019'!K8&gt;'Junio 2019'!L8,'Junio 2019'!K8,'Junio 2019'!L8)</f>
        <v>4.12</v>
      </c>
      <c r="CI6" s="27">
        <f>IF('Julio 2019'!K8&gt;'Julio 2019'!L8,'Julio 2019'!K8,'Julio 2019'!L8)</f>
        <v>3.73</v>
      </c>
      <c r="CJ6" s="27">
        <f>IF('Agosto 2019'!K8&gt;'Agosto 2019'!L8,'Agosto 2019'!K8,'Agosto 2019'!L8)</f>
        <v>4.03</v>
      </c>
      <c r="CK6" s="27"/>
      <c r="CL6" s="27">
        <f>IF('Octubre 2019'!K8&gt;'Octubre 2019'!L8,'Octubre 2019'!K8,'Octubre 2019'!L8)</f>
        <v>0.96000000000000008</v>
      </c>
      <c r="CM6" s="27">
        <f>IF('Noviembre 2019'!K8&gt;'Noviembre 2019'!L8,'Noviembre 2019'!K8,'Noviembre 2019'!L8)</f>
        <v>1.4499999999999997</v>
      </c>
      <c r="CN6" s="27">
        <f>IF('Diciembre 2019'!K8&gt;'Diciembre 2019'!L8,'Diciembre 2019'!K8,'Diciembre 2019'!L8)</f>
        <v>2.4</v>
      </c>
      <c r="CO6" s="27">
        <f>IF('Enero 2020'!K8&gt;'Enero 2020'!L8,'Enero 2020'!K8,'Enero 2020'!L8)</f>
        <v>3.12</v>
      </c>
      <c r="CP6" s="27">
        <f>IF('Febrero 2020'!K8&gt;'Febrero 2020'!L8,'Febrero 2020'!K8,'Febrero 2020'!L8)</f>
        <v>3.6699999999999995</v>
      </c>
      <c r="CQ6" s="27">
        <f>IF('Marzo 2020'!K8&gt;'Marzo 2020'!L8,'Marzo 2020'!K8,'Marzo 2020'!L8)</f>
        <v>4.2700000000000005</v>
      </c>
      <c r="CR6" s="27">
        <f>IF('Abril 2020'!K8&gt;'Abril 2020'!L8,'Abril 2020'!K8,'Abril 2020'!L8)</f>
        <v>4.9400000000000004</v>
      </c>
      <c r="CS6" s="27">
        <f>IF('Mayo 2020'!K8&gt;'Mayo 2020'!L8,'Mayo 2020'!K8,'Mayo 2020'!L8)</f>
        <v>5.49</v>
      </c>
      <c r="CT6" s="27">
        <f>IF('Junio 2020'!K8&gt;'Junio 2020'!L8,'Junio 2020'!K8,'Junio 2020'!L8)</f>
        <v>3.9599999999999995</v>
      </c>
      <c r="CU6" s="27"/>
      <c r="CV6" s="27">
        <f>IF('Agosto 2020'!K8&gt;'Agosto 2020'!L8,'Agosto 2020'!K8,'Agosto 2020'!L8)</f>
        <v>2.33</v>
      </c>
      <c r="CW6" s="27"/>
      <c r="CX6" s="27"/>
      <c r="CY6" s="27"/>
      <c r="CZ6" s="27">
        <f>IF('Diciembre 2020'!K8&gt;'Diciembre 2020'!L8,'Diciembre 2020'!K8,'Diciembre 2020'!L8)</f>
        <v>1.85</v>
      </c>
      <c r="DA6" s="27">
        <f>IF('Enero 2021'!K8&gt;'Enero 2021'!L8,'Enero 2021'!K8,'Enero 2021'!L8)</f>
        <v>2.56</v>
      </c>
      <c r="DB6" s="27">
        <f>IF('Febrero 2021'!K8&gt;'Febrero 2021'!L8,'Febrero 2021'!K8,'Febrero 2021'!L8)</f>
        <v>3.03</v>
      </c>
      <c r="DC6" s="27">
        <f>IF('Marzo 2021'!K8&gt;'Marzo 2021'!L8,'Marzo 2021'!K8,'Marzo 2021'!L8)</f>
        <v>3.4499999999999997</v>
      </c>
      <c r="DD6">
        <f>IF('Abril 2021'!K8&gt;'Abril 2021'!L8,'Abril 2021'!K8,'Abril 2021'!L8)</f>
        <v>3.9099999999999997</v>
      </c>
      <c r="DE6">
        <f>IF('Mayo 2021'!K8&gt;'Mayo 2021'!L8,'Mayo 2021'!K8,'Mayo 2021'!L8)</f>
        <v>4.37</v>
      </c>
      <c r="DF6">
        <f>IF('Junio 2021'!K8&gt;'Junio 2021'!L8,'Junio 2021'!K8,'Junio 2021'!L8)</f>
        <v>4.8100000000000005</v>
      </c>
      <c r="DG6">
        <f>IF('Julio 2021'!K8&gt;'Julio 2021'!L8,'Julio 2021'!K8,'Julio 2021'!L8)</f>
        <v>4.9400000000000004</v>
      </c>
      <c r="DI6">
        <f>IF('Setiembre 2021'!K8&gt;'Setiembre 2021'!L8,'Setiembre 2021'!K8,'Setiembre 2021'!L8)</f>
        <v>2.33</v>
      </c>
      <c r="DJ6">
        <f>IF('Octubre 2021'!K8&gt;'Octubre 2021'!L8,'Octubre 2021'!K8,'Octubre 2021'!L8)</f>
        <v>1.58</v>
      </c>
      <c r="DK6">
        <f>IF('Noviembre 2021'!K8&gt;'Noviembre 2021'!L8,'Noviembre 2021'!K8,'Noviembre 2021'!L8)</f>
        <v>2.02</v>
      </c>
      <c r="DL6">
        <f>IF('Diciembre 2021'!K8&gt;'Diciembre 2021'!L8,'Diciembre 2021'!K8,'Diciembre 2021'!L8)</f>
        <v>2.52</v>
      </c>
      <c r="DM6">
        <f>IF('Enero 2022'!K8&gt;'Enero 2022'!L8,'Enero 2022'!K8,'Enero 2022'!L8)</f>
        <v>2.2799999999999998</v>
      </c>
      <c r="DN6">
        <f>IF('Febrero 2022'!K8&gt;'Febrero 2022'!L8,'Febrero 2022'!K8,'Febrero 2022'!L8)</f>
        <v>3.6999999999999997</v>
      </c>
      <c r="DO6">
        <f>IF('Marzo 2022'!K8&gt;'Marzo 2022'!L8,'Marzo 2022'!K8,'Marzo 2022'!L8)</f>
        <v>4.24</v>
      </c>
      <c r="DP6">
        <f>IF('Abril 2022'!K8&gt;'Abril 2022'!L8,'Abril 2022'!K8,'Abril 2022'!L8)</f>
        <v>4.92</v>
      </c>
      <c r="DQ6">
        <f>IF('Mayo 2022'!K8&gt;'Mayo 2022'!L8,'Mayo 2022'!K8,'Mayo 2022'!L8)</f>
        <v>4.8900000000000006</v>
      </c>
      <c r="DR6">
        <f>IF('Junio 2022'!K8&gt;'Junio 2022'!L8,'Junio 2022'!K8,'Junio 2022'!L8)</f>
        <v>2.56</v>
      </c>
      <c r="DS6" t="s">
        <v>267</v>
      </c>
      <c r="DT6" t="s">
        <v>267</v>
      </c>
      <c r="DU6" t="s">
        <v>267</v>
      </c>
      <c r="DV6" t="s">
        <v>267</v>
      </c>
      <c r="DW6" t="s">
        <v>267</v>
      </c>
      <c r="DX6">
        <f>IF('Diciembre 2022'!K8&gt;'Diciembre 2022'!L8,'Diciembre 2022'!K8,'Diciembre 2022'!L8)</f>
        <v>1.8599999999999999</v>
      </c>
      <c r="DY6">
        <f>IF('Enero 2023'!K8&gt;'Enero 2023'!L8,'Enero 2023'!K8,'Enero 2023'!L8)</f>
        <v>2.56</v>
      </c>
      <c r="DZ6">
        <f>IF('Febrero 2023'!K8&gt;'Febrero 2023'!L8,'Febrero 2023'!K8,'Febrero 2023'!L8)</f>
        <v>2.86</v>
      </c>
      <c r="EA6">
        <f>IF('Marzo 2023'!K8&gt;'Marzo 2023'!L8,'Marzo 2023'!K8,'Marzo 2023'!L8)</f>
        <v>3.4</v>
      </c>
      <c r="EB6">
        <f>IF('Abril 2023'!K8&gt;'Abril 2023'!L8,'Abril 2023'!K8,'Abril 2023'!L8)</f>
        <v>3.8699999999999997</v>
      </c>
      <c r="EC6">
        <f>IF('Mayo 2023'!K8&gt;'Mayo 2023'!L8,'Mayo 2023'!K8,'Mayo 2023'!L8)</f>
        <v>4.3600000000000003</v>
      </c>
      <c r="ED6">
        <f>IF('Junio 2023'!K8&gt;'Junio 2023'!L8,'Junio 2023'!K8,'Junio 2023'!L8)</f>
        <v>4.3500000000000005</v>
      </c>
      <c r="EE6">
        <f>IF('Julio 2023'!K8&gt;'Julio 2023'!L8,'Julio 2023'!K8,'Julio 2023'!L8)</f>
        <v>4.4700000000000006</v>
      </c>
      <c r="EF6">
        <f>IF('Agosto 2023'!K8&gt;'Agosto 2023'!L8,'Agosto 2023'!K8,'Agosto 2023'!L8)</f>
        <v>4.37</v>
      </c>
      <c r="EG6">
        <f>IF('Setiembre 2023'!K8&gt;'Setiembre 2023'!L8,'Setiembre 2023'!K8,'Setiembre 2023'!L8)</f>
        <v>3</v>
      </c>
      <c r="EI6">
        <f>IF('Noviembre 2023'!K8&gt;'Noviembre 2023'!L8,'Noviembre 2023'!K8,'Noviembre 2023'!L8)</f>
        <v>1.4099999999999997</v>
      </c>
      <c r="EJ6">
        <f>IF('Diciembre 2023'!K8&gt;'Diciembre 2023'!L8,'Diciembre 2023'!K8,'Diciembre 2023'!L8)</f>
        <v>2</v>
      </c>
      <c r="EK6">
        <f>IF('Enero 2024'!K8&gt;'Enero 2024'!L8,'Enero 2024'!K8,'Enero 2024'!L8)</f>
        <v>2.59</v>
      </c>
      <c r="EL6">
        <f>IF('Febrero 2024'!K8&gt;'Febrero 2024'!L8,'Febrero 2024'!K8,'Febrero 2024'!L8)</f>
        <v>3.32</v>
      </c>
      <c r="EM6">
        <f>IF('Marzo 2024'!K8&gt;'Marzo 2024'!L8,'Marzo 2024'!K8,'Marzo 2024'!L8)</f>
        <v>3.6999999999999997</v>
      </c>
      <c r="EN6">
        <f>IF('Abril 2024'!K8&gt;'Abril 2024'!L8,'Abril 2024'!K8,'Abril 2024'!L8)</f>
        <v>4.4400000000000004</v>
      </c>
      <c r="EO6">
        <f>IF('Mayo 2024'!K8&gt;'Mayo 2024'!L8,'Mayo 2024'!K8,'Mayo 2024'!L8)</f>
        <v>4.8000000000000007</v>
      </c>
      <c r="ET6">
        <f>IF('Octubre 2024'!K8&gt;'Octubre 2024'!L8,'Octubre 2024'!K8,'Octubre 2024'!L8)</f>
        <v>1.6400000000000001</v>
      </c>
      <c r="EV6">
        <f>IF('Diciembre 2024'!K8&gt;'Diciembre 2024'!L8,'Diciembre 2024'!K8,'Diciembre 2024'!L8)</f>
        <v>2.9299999999999997</v>
      </c>
      <c r="EW6">
        <f>IF('Enero 2025'!K8&gt;'Enero 2025'!L8,'Enero 2025'!K8,'Enero 2025'!L8)</f>
        <v>2.76</v>
      </c>
    </row>
    <row r="7" spans="1:164" x14ac:dyDescent="0.25">
      <c r="A7" s="10">
        <v>5</v>
      </c>
      <c r="B7" s="10" t="s">
        <v>21</v>
      </c>
      <c r="C7" s="10" t="s">
        <v>15</v>
      </c>
      <c r="D7" s="6">
        <v>256089</v>
      </c>
      <c r="E7" s="6">
        <v>338238</v>
      </c>
      <c r="F7" s="6">
        <v>30</v>
      </c>
      <c r="G7" s="16" t="s">
        <v>17</v>
      </c>
      <c r="H7" s="8">
        <v>0.84</v>
      </c>
      <c r="I7" s="27">
        <v>8.1</v>
      </c>
      <c r="J7" s="42">
        <v>8.58</v>
      </c>
      <c r="K7" s="42">
        <v>8.9700000000000006</v>
      </c>
      <c r="L7" s="42">
        <v>9.3800000000000008</v>
      </c>
      <c r="M7" s="42">
        <v>9.7100000000000009</v>
      </c>
      <c r="N7" s="42">
        <v>8.83</v>
      </c>
      <c r="O7" s="42">
        <v>8.31</v>
      </c>
      <c r="P7" s="42">
        <v>7.3800000000000008</v>
      </c>
      <c r="Q7" s="42">
        <v>6.59</v>
      </c>
      <c r="R7" s="42">
        <v>6.3900000000000006</v>
      </c>
      <c r="S7" s="42">
        <v>6.38</v>
      </c>
      <c r="T7" s="42">
        <v>7.18</v>
      </c>
      <c r="U7" s="42">
        <v>7.82</v>
      </c>
      <c r="V7" s="42">
        <v>8.27</v>
      </c>
      <c r="W7" s="27"/>
      <c r="X7" s="42">
        <v>9.14</v>
      </c>
      <c r="Y7" s="42">
        <v>9.76</v>
      </c>
      <c r="Z7" s="27">
        <v>9.81</v>
      </c>
      <c r="AA7" s="42">
        <v>10.01</v>
      </c>
      <c r="AB7" s="42">
        <v>10.42</v>
      </c>
      <c r="AC7" s="42">
        <v>8.48</v>
      </c>
      <c r="AD7" s="42">
        <v>8.14</v>
      </c>
      <c r="AE7" s="42">
        <v>7.42</v>
      </c>
      <c r="AF7" s="89" t="s">
        <v>17</v>
      </c>
      <c r="AG7" s="27">
        <v>8.0400000000000009</v>
      </c>
      <c r="AH7" s="42">
        <v>8.59</v>
      </c>
      <c r="AI7" s="42">
        <v>9.01</v>
      </c>
      <c r="AJ7" s="42">
        <v>9.59</v>
      </c>
      <c r="AK7" s="42">
        <v>10.93</v>
      </c>
      <c r="AL7" s="42">
        <v>10.34</v>
      </c>
      <c r="AM7" s="42">
        <v>10.69</v>
      </c>
      <c r="AN7" s="42">
        <v>10.8</v>
      </c>
      <c r="AO7" s="42">
        <v>10.91</v>
      </c>
      <c r="AP7" s="42">
        <v>11</v>
      </c>
      <c r="AQ7" s="42">
        <v>10.15</v>
      </c>
      <c r="AR7" s="42">
        <v>9.8800000000000008</v>
      </c>
      <c r="AS7" s="42">
        <v>9.41</v>
      </c>
      <c r="AT7" s="42">
        <v>9.84</v>
      </c>
      <c r="AU7" s="42">
        <v>10.4</v>
      </c>
      <c r="AV7" s="42">
        <v>10.76</v>
      </c>
      <c r="AW7" s="27" t="s">
        <v>76</v>
      </c>
      <c r="AX7" s="16">
        <v>10.6</v>
      </c>
      <c r="AY7" s="16">
        <v>10.46</v>
      </c>
      <c r="AZ7" s="16">
        <v>10.210000000000001</v>
      </c>
      <c r="BA7" s="42">
        <v>8.68</v>
      </c>
      <c r="BB7" s="27">
        <f>IF('Octubre 2016'!K9&gt;'Octubre 2016'!L9,'Octubre 2016'!K9,'Octubre 2016'!L9)</f>
        <v>7.8599999999999994</v>
      </c>
      <c r="BD7" s="27">
        <f>IF('Diciembre 2016'!K9&gt;'Diciembre 2016'!L9,'Diciembre 2016'!K9,'Diciembre 2016'!L9)</f>
        <v>7.1000000000000005</v>
      </c>
      <c r="BE7" s="27">
        <f>IF('Enero 2017'!K9&gt;'Enero 2017'!L9,'Enero 2017'!K9,'Enero 2017'!L9)</f>
        <v>7.75</v>
      </c>
      <c r="BF7" s="27">
        <f>IF('Febrero 2017'!K9&gt;'Febrero 2017'!L9,'Febrero 2017'!K9,'Febrero 2017'!L9)</f>
        <v>8.19</v>
      </c>
      <c r="BG7" s="27">
        <f>IF('Marzo 2017'!K9&gt;'Marzo 2017'!L9,'Marzo 2017'!K9,'Marzo 2017'!L9)</f>
        <v>8.7100000000000009</v>
      </c>
      <c r="BH7" s="27">
        <f>IF('Abril 2017'!K9&gt;'Abril 2017'!L9,'Abril 2017'!K9,'Abril 2017'!L9)</f>
        <v>7.13</v>
      </c>
      <c r="BI7" s="27">
        <f>IF('Mayo 2017'!K9&gt;'Mayo 2017'!L9,'Mayo 2017'!K9,'Mayo 2017'!L9)</f>
        <v>9.16</v>
      </c>
      <c r="BJ7" s="27">
        <f>IF('Junio 2017'!K9&gt;'Junio 2017'!L9,'Junio 2017'!K9,'Junio 2017'!L9)</f>
        <v>5.12</v>
      </c>
      <c r="BK7" s="27">
        <f>IF('Julio 2017'!K9&gt;'Julio 2017'!L9,'Julio 2017'!K9,'Julio 2017'!L9)</f>
        <v>7.5299999999999994</v>
      </c>
      <c r="BL7" s="27">
        <f>IF('Agosto 2017'!K9&gt;'Agosto 2017'!L9,'Agosto 2017'!K9,'Agosto 2017'!L9)</f>
        <v>7.03</v>
      </c>
      <c r="BM7" s="27">
        <f>IF('Setiembre 2017'!K9&gt;'Setiembre 2017'!L9,'Setiembre 2017'!K9,'Setiembre 2017'!L9)</f>
        <v>5.86</v>
      </c>
      <c r="BN7" s="27">
        <f>IF('Octubre 2017'!K9&gt;'Octubre 2017'!L9,'Octubre 2017'!K9,'Octubre 2017'!L9)</f>
        <v>5.33</v>
      </c>
      <c r="BO7" s="27">
        <f>IF('Noviembre 2017'!K9&gt;'Noviembre 2017'!L9,'Noviembre 2017'!K9,'Noviembre 2017'!L9)</f>
        <v>5.6000000000000005</v>
      </c>
      <c r="BP7" s="27">
        <f>IF('Diciembre 2017'!K9&gt;'Diciembre 2017'!L9,'Diciembre 2017'!K9,'Diciembre 2017'!L9)</f>
        <v>6.38</v>
      </c>
      <c r="BQ7" s="27">
        <f>IF('Enero 2018'!K9&gt;'Enero 2018'!L9,'Enero 2018'!K9,'Enero 2018'!L9)</f>
        <v>7.49</v>
      </c>
      <c r="BR7" s="27">
        <f>IF('Febrero 2018'!K9&gt;'Febrero 2018'!L9,'Febrero 2018'!K9,'Febrero 2018'!L9)</f>
        <v>7.9600000000000009</v>
      </c>
      <c r="BS7" s="27">
        <f>IF('Marzo 2018'!K9&gt;'Marzo 2018'!L9,'Marzo 2018'!K9,'Marzo 2018'!L9)</f>
        <v>8.35</v>
      </c>
      <c r="BT7" s="27">
        <f>IF('Abril 2018'!K9&gt;'Abril 2018'!L9,'Abril 2018'!K9,'Abril 2018'!L9)</f>
        <v>8.92</v>
      </c>
      <c r="BU7" s="27">
        <f>IF('Mayo 2018'!K9&gt;'Mayo 2018'!L9,'Mayo 2018'!K9,'Mayo 2018'!L9)</f>
        <v>5.29</v>
      </c>
      <c r="BV7" s="27">
        <f>IF('Junio 2018'!K9&gt;'Junio 2018'!L9,'Junio 2018'!K9,'Junio 2018'!L9)</f>
        <v>7.8800000000000008</v>
      </c>
      <c r="BW7" s="27">
        <f>IF('Julio 2018'!K9&gt;'Julio 2018'!L9,'Julio 2018'!K9,'Julio 2018'!L9)</f>
        <v>9</v>
      </c>
      <c r="BX7" s="27">
        <f>IF('Agosto 2018'!K9&gt;'Agosto 2018'!L9,'Agosto 2018'!K9,'Agosto 2018'!L9)</f>
        <v>9.16</v>
      </c>
      <c r="BY7" s="27">
        <f>IF('Setiembre 2018'!K9&gt;'Setiembre 2018'!L9,'Setiembre 2018'!K9,'Setiembre 2018'!L9)</f>
        <v>9.23</v>
      </c>
      <c r="BZ7" s="27">
        <f>IF('Octubre 2018'!K9&gt;'Octubre 2018'!L9,'Octubre 2018'!K9,'Octubre 2018'!L9)</f>
        <v>6.66</v>
      </c>
      <c r="CA7" s="27">
        <f>IF('Noviembre 2018'!K9&gt;'Noviembre 2018'!L9,'Noviembre 2018'!K9,'Noviembre 2018'!L9)</f>
        <v>6.91</v>
      </c>
      <c r="CB7" s="27">
        <f>IF('Diciembre 2018'!K9&gt;'Diciembre 2018'!L9,'Diciembre 2018'!K9,'Diciembre 2018'!L9)</f>
        <v>7.35</v>
      </c>
      <c r="CC7" s="27">
        <f>IF('Enero 2019'!K9&gt;'Enero 2019'!L9,'Enero 2019'!K9,'Enero 2019'!L9)</f>
        <v>8.34</v>
      </c>
      <c r="CD7" s="27">
        <f>IF('Febrero 2019'!K9&gt;'Febrero 2019'!L9,'Febrero 2019'!K9,'Febrero 2019'!L9)</f>
        <v>8.58</v>
      </c>
      <c r="CE7" s="27">
        <f>IF('Marzo 2019'!K9&gt;'Marzo 2019'!L9,'Marzo 2019'!K9,'Marzo 2019'!L9)</f>
        <v>9.18</v>
      </c>
      <c r="CF7" s="27">
        <f>IF('Abril 2019'!K9&gt;'Abril 2019'!L9,'Abril 2019'!K9,'Abril 2019'!L9)</f>
        <v>9.61</v>
      </c>
      <c r="CG7" s="27">
        <f>IF('Mayo 2019'!K9&gt;'Mayo 2019'!L9,'Mayo 2019'!K9,'Mayo 2019'!L9)</f>
        <v>10.93</v>
      </c>
      <c r="CH7" s="27">
        <f>IF('Junio 2019'!K9&gt;'Junio 2019'!L9,'Junio 2019'!K9,'Junio 2019'!L9)</f>
        <v>8.99</v>
      </c>
      <c r="CI7" s="27">
        <f>IF('Julio 2019'!K9&gt;'Julio 2019'!L9,'Julio 2019'!K9,'Julio 2019'!L9)</f>
        <v>6.5600000000000005</v>
      </c>
      <c r="CJ7" s="27">
        <f>IF('Agosto 2019'!K9&gt;'Agosto 2019'!L9,'Agosto 2019'!K9,'Agosto 2019'!L9)</f>
        <v>8.81</v>
      </c>
      <c r="CK7" s="27">
        <f>IF('Setiembre 2019'!K9&gt;'Setiembre 2019'!L9,'Setiembre 2019'!K9,'Setiembre 2019'!L9)</f>
        <v>8.26</v>
      </c>
      <c r="CL7" s="27">
        <f>IF('Octubre 2019'!K9&gt;'Octubre 2019'!L9,'Octubre 2019'!K9,'Octubre 2019'!L9)</f>
        <v>6.49</v>
      </c>
      <c r="CM7" s="27">
        <f>IF('Noviembre 2019'!K9&gt;'Noviembre 2019'!L9,'Noviembre 2019'!K9,'Noviembre 2019'!L9)</f>
        <v>6.91</v>
      </c>
      <c r="CN7" s="27">
        <f>IF('Diciembre 2019'!K9&gt;'Diciembre 2019'!L9,'Diciembre 2019'!K9,'Diciembre 2019'!L9)</f>
        <v>7.370000000000001</v>
      </c>
      <c r="CO7" s="27">
        <f>IF('Enero 2020'!K9&gt;'Enero 2020'!L9,'Enero 2020'!K9,'Enero 2020'!L9)</f>
        <v>8.11</v>
      </c>
      <c r="CP7" s="27">
        <f>IF('Febrero 2020'!K9&gt;'Febrero 2020'!L9,'Febrero 2020'!K9,'Febrero 2020'!L9)</f>
        <v>8.61</v>
      </c>
      <c r="CQ7" s="27">
        <f>IF('Marzo 2020'!K9&gt;'Marzo 2020'!L9,'Marzo 2020'!K9,'Marzo 2020'!L9)</f>
        <v>9.16</v>
      </c>
      <c r="CR7" s="27">
        <f>IF('Abril 2020'!K9&gt;'Abril 2020'!L9,'Abril 2020'!K9,'Abril 2020'!L9)</f>
        <v>9.620000000000001</v>
      </c>
      <c r="CS7" s="27">
        <f>IF('Mayo 2020'!K9&gt;'Mayo 2020'!L9,'Mayo 2020'!K9,'Mayo 2020'!L9)</f>
        <v>9.9</v>
      </c>
      <c r="CT7" s="27">
        <f>IF('Junio 2020'!K9&gt;'Junio 2020'!L9,'Junio 2020'!K9,'Junio 2020'!L9)</f>
        <v>9.0299999999999994</v>
      </c>
      <c r="CU7" s="27">
        <f>IF('Julio 2020'!K9&gt;'Julio 2020'!L9,'Julio 2020'!K9,'Julio 2020'!L9)</f>
        <v>8.07</v>
      </c>
      <c r="CV7" s="27">
        <f>IF('Agosto 2020'!K9&gt;'Agosto 2020'!L9,'Agosto 2020'!K9,'Agosto 2020'!L9)</f>
        <v>7.4600000000000009</v>
      </c>
      <c r="CW7" s="27">
        <f>IF('Setiembre 2020'!K9&gt;'Setiembre 2020'!L9,'Setiembre 2020'!K9,'Setiembre 2020'!L9)</f>
        <v>1.1600000000000001</v>
      </c>
      <c r="CX7" s="27">
        <f>IF('Octubre 2020'!K9&gt;'Octubre 2020'!L9,'Octubre 2020'!K9,'Octubre 2020'!L9)</f>
        <v>5.28</v>
      </c>
      <c r="CY7" s="27">
        <f>IF('Noviembre 2020'!K9&gt;'Noviembre 2020'!L9,'Noviembre 2020'!K9,'Noviembre 2020'!L9)</f>
        <v>4.16</v>
      </c>
      <c r="CZ7" s="27">
        <f>IF('Diciembre 2020'!K9&gt;'Diciembre 2020'!L9,'Diciembre 2020'!K9,'Diciembre 2020'!L9)</f>
        <v>5.49</v>
      </c>
      <c r="DA7" s="27">
        <f>IF('Enero 2021'!K9&gt;'Enero 2021'!L9,'Enero 2021'!K9,'Enero 2021'!L9)</f>
        <v>7.0600000000000005</v>
      </c>
      <c r="DB7" s="27">
        <f>IF('Febrero 2021'!K9&gt;'Febrero 2021'!L9,'Febrero 2021'!K9,'Febrero 2021'!L9)</f>
        <v>7.8000000000000007</v>
      </c>
      <c r="DC7" s="27">
        <f>IF('Marzo 2021'!K9&gt;'Marzo 2021'!L9,'Marzo 2021'!K9,'Marzo 2021'!L9)</f>
        <v>8.24</v>
      </c>
      <c r="DD7">
        <f>IF('Abril 2021'!K9&gt;'Abril 2021'!L9,'Abril 2021'!K9,'Abril 2021'!L9)</f>
        <v>8.61</v>
      </c>
      <c r="DE7">
        <f>IF('Mayo 2021'!K9&gt;'Mayo 2021'!L9,'Mayo 2021'!K9,'Mayo 2021'!L9)</f>
        <v>9.0400000000000009</v>
      </c>
      <c r="DF7">
        <f>IF('Junio 2021'!K9&gt;'Junio 2021'!L9,'Junio 2021'!K9,'Junio 2021'!L9)</f>
        <v>9.16</v>
      </c>
      <c r="DG7">
        <f>IF('Julio 2021'!K9&gt;'Julio 2021'!L9,'Julio 2021'!K9,'Julio 2021'!L9)</f>
        <v>9.2100000000000009</v>
      </c>
      <c r="DH7">
        <f>IF('Agosto 2021'!K9&gt;'Agosto 2021'!L9,'Agosto 2021'!K9,'Agosto 2021'!L9)</f>
        <v>8.48</v>
      </c>
      <c r="DI7">
        <f>IF('Setiembre 2021'!K9&gt;'Setiembre 2021'!L9,'Setiembre 2021'!K9,'Setiembre 2021'!L9)</f>
        <v>6.98</v>
      </c>
      <c r="DJ7">
        <f>IF('Octubre 2021'!K9&gt;'Octubre 2021'!L9,'Octubre 2021'!K9,'Octubre 2021'!L9)</f>
        <v>6.2</v>
      </c>
      <c r="DK7">
        <f>IF('Noviembre 2021'!K9&gt;'Noviembre 2021'!L9,'Noviembre 2021'!K9,'Noviembre 2021'!L9)</f>
        <v>6.54</v>
      </c>
      <c r="DL7">
        <f>IF('Diciembre 2021'!K9&gt;'Diciembre 2021'!L9,'Diciembre 2021'!K9,'Diciembre 2021'!L9)</f>
        <v>7.26</v>
      </c>
      <c r="DM7">
        <f>IF('Enero 2022'!K9&gt;'Enero 2022'!L9,'Enero 2022'!K9,'Enero 2022'!L9)</f>
        <v>8.18</v>
      </c>
      <c r="DN7">
        <f>IF('Febrero 2022'!K9&gt;'Febrero 2022'!L9,'Febrero 2022'!K9,'Febrero 2022'!L9)</f>
        <v>8.620000000000001</v>
      </c>
      <c r="DO7">
        <f>IF('Marzo 2022'!K9&gt;'Marzo 2022'!L9,'Marzo 2022'!K9,'Marzo 2022'!L9)</f>
        <v>9.08</v>
      </c>
      <c r="DP7">
        <f>IF('Abril 2022'!K9&gt;'Abril 2022'!L9,'Abril 2022'!K9,'Abril 2022'!L9)</f>
        <v>9.59</v>
      </c>
      <c r="DQ7">
        <f>IF('Mayo 2022'!K9&gt;'Mayo 2022'!L9,'Mayo 2022'!K9,'Mayo 2022'!L9)</f>
        <v>9.41</v>
      </c>
      <c r="DR7">
        <f>IF('Junio 2022'!K9&gt;'Junio 2022'!L9,'Junio 2022'!K9,'Junio 2022'!L9)</f>
        <v>7.43</v>
      </c>
      <c r="DS7">
        <f>IF('Julio 2022'!K9&gt;'Julio 2022'!L9,'Julio 2022'!K9,'Julio 2022'!L9)</f>
        <v>6.1000000000000005</v>
      </c>
      <c r="DT7">
        <f>IF('Agosto 2022'!K9&gt;'Agosto 2022'!L9,'Agosto 2022'!K9,'Agosto 2022'!L9)</f>
        <v>6.37</v>
      </c>
      <c r="DU7">
        <f>IF('Setiembre 2022'!K9&gt;'Setiembre 2022'!L9,'Setiembre 2022'!K9,'Setiembre 2022'!L9)</f>
        <v>4.93</v>
      </c>
      <c r="DV7">
        <f>IF('Octubre 2022'!K9&gt;'Octubre 2022'!L9,'Octubre 2022'!K9,'Octubre 2022'!L9)</f>
        <v>5.24</v>
      </c>
      <c r="DW7">
        <f>IF('Noviembre 2022'!K9&gt;'Noviembre 2022'!L9,'Noviembre 2022'!K9,'Noviembre 2022'!L9)</f>
        <v>4.9000000000000004</v>
      </c>
      <c r="DX7">
        <f>IF('Diciembre 2022'!K9&gt;'Diciembre 2022'!L9,'Diciembre 2022'!K9,'Diciembre 2022'!L9)</f>
        <v>5.65</v>
      </c>
      <c r="DY7">
        <f>IF('Enero 2023'!K9&gt;'Enero 2023'!L9,'Enero 2023'!K9,'Enero 2023'!L9)</f>
        <v>7.18</v>
      </c>
      <c r="DZ7">
        <f>IF('Febrero 2023'!K9&gt;'Febrero 2023'!L9,'Febrero 2023'!K9,'Febrero 2023'!L9)</f>
        <v>7.7100000000000009</v>
      </c>
      <c r="EA7">
        <f>IF('Marzo 2023'!K9&gt;'Marzo 2023'!L9,'Marzo 2023'!K9,'Marzo 2023'!L9)</f>
        <v>4.99</v>
      </c>
      <c r="EB7">
        <f>IF('Abril 2023'!K9&gt;'Abril 2023'!L9,'Abril 2023'!K9,'Abril 2023'!L9)</f>
        <v>8.66</v>
      </c>
      <c r="EC7">
        <f>IF('Mayo 2023'!K9&gt;'Mayo 2023'!L9,'Mayo 2023'!K9,'Mayo 2023'!L9)</f>
        <v>9.06</v>
      </c>
      <c r="ED7">
        <f>IF('Junio 2023'!K9&gt;'Junio 2023'!L9,'Junio 2023'!K9,'Junio 2023'!L9)</f>
        <v>9.01</v>
      </c>
      <c r="EE7">
        <f>IF('Julio 2023'!K9&gt;'Julio 2023'!L9,'Julio 2023'!K9,'Julio 2023'!L9)</f>
        <v>9.19</v>
      </c>
      <c r="EF7">
        <f>IF('Agosto 2023'!K9&gt;'Agosto 2023'!L9,'Agosto 2023'!K9,'Agosto 2023'!L9)</f>
        <v>8.82</v>
      </c>
      <c r="EG7">
        <f>IF('Setiembre 2023'!K9&gt;'Setiembre 2023'!L9,'Setiembre 2023'!K9,'Setiembre 2023'!L9)</f>
        <v>7.8000000000000007</v>
      </c>
      <c r="EH7">
        <f>IF('Octubre 2023'!K9&gt;'Octubre 2023'!L9,'Octubre 2023'!K9,'Octubre 2023'!L9)</f>
        <v>6.96</v>
      </c>
      <c r="EI7">
        <f>IF('Noviembre 2023'!K9&gt;'Noviembre 2023'!L9,'Noviembre 2023'!K9,'Noviembre 2023'!L9)</f>
        <v>5.8100000000000005</v>
      </c>
      <c r="EJ7">
        <f>IF('Diciembre 2023'!K9&gt;'Diciembre 2023'!L9,'Diciembre 2023'!K9,'Diciembre 2023'!L9)</f>
        <v>6.46</v>
      </c>
      <c r="EK7">
        <f>IF('Enero 2024'!K9&gt;'Enero 2024'!L9,'Enero 2024'!K9,'Enero 2024'!L9)</f>
        <v>7.52</v>
      </c>
      <c r="EL7">
        <f>IF('Febrero 2024'!K9&gt;'Febrero 2024'!L9,'Febrero 2024'!K9,'Febrero 2024'!L9)</f>
        <v>7.99</v>
      </c>
      <c r="EM7">
        <f>IF('Marzo 2024'!K9&gt;'Marzo 2024'!L9,'Marzo 2024'!K9,'Marzo 2024'!L9)</f>
        <v>8.48</v>
      </c>
      <c r="EN7">
        <f>IF('Abril 2024'!K9&gt;'Abril 2024'!L9,'Abril 2024'!K9,'Abril 2024'!L9)</f>
        <v>8.9600000000000009</v>
      </c>
      <c r="EO7">
        <f>IF('Mayo 2024'!K9&gt;'Mayo 2024'!L9,'Mayo 2024'!K9,'Mayo 2024'!L9)</f>
        <v>9.3000000000000007</v>
      </c>
      <c r="EP7">
        <f>IF('Junio 2024'!K9&gt;'Junio 2024'!L9,'Junio 2024'!K9,'Junio 2024'!L9)</f>
        <v>5.3</v>
      </c>
      <c r="EQ7">
        <f>IF('Julio 2024'!K9&gt;'Julio 2024'!L9,'Julio 2024'!K9,'Julio 2024'!L9)</f>
        <v>5.38</v>
      </c>
      <c r="ER7">
        <f>IF('Agosto 2024'!K9&gt;'Agosto 2024'!L9,'Agosto 2024'!K9,'Agosto 2024'!L9)</f>
        <v>5.96</v>
      </c>
      <c r="ES7">
        <f>IF('Setiembre 2024'!K9&gt;'Setiembre 2024'!L9,'Setiembre 2024'!K9,'Setiembre 2024'!L9)</f>
        <v>5.37</v>
      </c>
      <c r="ET7">
        <f>IF('Octubre 2024'!K9&gt;'Octubre 2024'!L9,'Octubre 2024'!K9,'Octubre 2024'!L9)</f>
        <v>5.46</v>
      </c>
      <c r="EU7">
        <f>IF('Noviembre 2024'!K9&gt;'Noviembre 2024'!L9,'Noviembre 2024'!K9,'Noviembre 2024'!L9)</f>
        <v>4.08</v>
      </c>
      <c r="EV7">
        <f>IF('Diciembre 2024'!K9&gt;'Diciembre 2024'!L9,'Diciembre 2024'!K9,'Diciembre 2024'!L9)</f>
        <v>5.5</v>
      </c>
      <c r="EW7">
        <f>IF('Enero 2025'!K9&gt;'Enero 2025'!L9,'Enero 2025'!K9,'Enero 2025'!L9)</f>
        <v>7.03</v>
      </c>
      <c r="EX7">
        <f>IF('Febrero 2025'!K9&gt;'Febrero 2025'!L9,'Febrero 2025'!K9,'Febrero 2025'!L9)</f>
        <v>7.58</v>
      </c>
      <c r="EY7">
        <f>IF('Marzo 2025'!K9&gt;'Marzo 2025'!L9,'Marzo 2025'!K9,'Marzo 2025'!L9)</f>
        <v>8.0299999999999994</v>
      </c>
      <c r="EZ7">
        <f>IF('Abril 2025'!K9&gt;'Abril 2025'!L9,'Abril 2025'!K9,'Abril 2025'!L9)</f>
        <v>8.5299999999999994</v>
      </c>
    </row>
    <row r="8" spans="1:164" x14ac:dyDescent="0.25">
      <c r="A8" s="10">
        <v>6</v>
      </c>
      <c r="B8" s="10" t="s">
        <v>47</v>
      </c>
      <c r="C8" s="10" t="s">
        <v>14</v>
      </c>
      <c r="D8" s="6">
        <v>255579</v>
      </c>
      <c r="E8" s="6">
        <v>338206</v>
      </c>
      <c r="F8" s="6">
        <v>20</v>
      </c>
      <c r="G8" s="7">
        <v>18</v>
      </c>
      <c r="H8" s="24" t="s">
        <v>17</v>
      </c>
      <c r="I8" s="27" t="s">
        <v>64</v>
      </c>
      <c r="J8" s="42" t="s">
        <v>72</v>
      </c>
      <c r="K8" s="42" t="s">
        <v>72</v>
      </c>
      <c r="L8" s="42" t="s">
        <v>72</v>
      </c>
      <c r="M8" s="42" t="s">
        <v>72</v>
      </c>
      <c r="N8" s="42" t="s">
        <v>72</v>
      </c>
      <c r="O8" s="42" t="s">
        <v>72</v>
      </c>
      <c r="P8" s="42" t="s">
        <v>72</v>
      </c>
      <c r="Q8" s="42" t="s">
        <v>72</v>
      </c>
      <c r="R8" s="42" t="s">
        <v>72</v>
      </c>
      <c r="S8" s="42" t="s">
        <v>72</v>
      </c>
      <c r="T8" s="42" t="s">
        <v>72</v>
      </c>
      <c r="U8" s="42" t="s">
        <v>72</v>
      </c>
      <c r="V8" s="42" t="s">
        <v>72</v>
      </c>
      <c r="W8" s="42" t="s">
        <v>72</v>
      </c>
      <c r="X8" s="42" t="s">
        <v>72</v>
      </c>
      <c r="Y8" s="42" t="s">
        <v>72</v>
      </c>
      <c r="Z8" s="42" t="s">
        <v>72</v>
      </c>
      <c r="AA8" s="42" t="s">
        <v>72</v>
      </c>
      <c r="AB8" s="42" t="s">
        <v>72</v>
      </c>
      <c r="AC8" s="42" t="s">
        <v>72</v>
      </c>
      <c r="AD8" s="42" t="s">
        <v>72</v>
      </c>
      <c r="AE8" s="42" t="s">
        <v>72</v>
      </c>
      <c r="AF8" s="42" t="s">
        <v>72</v>
      </c>
      <c r="AG8" s="42" t="s">
        <v>72</v>
      </c>
      <c r="AH8" s="42" t="s">
        <v>72</v>
      </c>
      <c r="AI8" s="42" t="s">
        <v>72</v>
      </c>
      <c r="AJ8" s="42" t="s">
        <v>72</v>
      </c>
      <c r="AK8" s="42" t="s">
        <v>72</v>
      </c>
      <c r="AL8" s="42" t="s">
        <v>72</v>
      </c>
      <c r="AM8" s="42" t="s">
        <v>72</v>
      </c>
      <c r="AN8" s="42" t="s">
        <v>72</v>
      </c>
      <c r="AO8" s="42" t="s">
        <v>72</v>
      </c>
      <c r="AP8" s="42" t="s">
        <v>64</v>
      </c>
      <c r="AQ8" s="42" t="s">
        <v>64</v>
      </c>
      <c r="AR8" s="42" t="s">
        <v>64</v>
      </c>
      <c r="AS8" s="42" t="s">
        <v>72</v>
      </c>
      <c r="AT8" s="42">
        <v>6.54</v>
      </c>
      <c r="AU8" s="42" t="s">
        <v>64</v>
      </c>
      <c r="AV8" s="42" t="s">
        <v>72</v>
      </c>
      <c r="AW8" s="27" t="s">
        <v>72</v>
      </c>
      <c r="AX8" s="16" t="s">
        <v>72</v>
      </c>
      <c r="AY8" s="16" t="s">
        <v>72</v>
      </c>
      <c r="AZ8" s="16" t="s">
        <v>72</v>
      </c>
      <c r="BA8" s="42" t="s">
        <v>72</v>
      </c>
      <c r="BB8" s="27" t="str">
        <f>IF('Octubre 2016'!K10&gt;'Octubre 2016'!L10,'Octubre 2016'!K10,'Octubre 2016'!L10)</f>
        <v>Línea de aire obstruida</v>
      </c>
      <c r="BD8" s="27" t="str">
        <f>IF('Diciembre 2016'!K10&gt;'Diciembre 2016'!L10,'Diciembre 2016'!K10,'Diciembre 2016'!L10)</f>
        <v>Línea de aire obstruida</v>
      </c>
      <c r="BE8" s="27" t="str">
        <f>IF('Enero 2017'!K10&gt;'Enero 2017'!L10,'Enero 2017'!K10,'Enero 2017'!L10)</f>
        <v>Línea de aire obstruida</v>
      </c>
      <c r="BF8" s="27" t="str">
        <f>IF('Febrero 2017'!K10&gt;'Febrero 2017'!L10,'Febrero 2017'!K10,'Febrero 2017'!L10)</f>
        <v>Línea de aire obstruida</v>
      </c>
      <c r="BG8" s="27" t="str">
        <f>IF('Marzo 2017'!K10&gt;'Marzo 2017'!L10,'Marzo 2017'!K10,'Marzo 2017'!L10)</f>
        <v>Línea de aire obstruida</v>
      </c>
      <c r="BH8" s="27" t="str">
        <f>IF('Abril 2017'!K10&gt;'Abril 2017'!L10,'Abril 2017'!K10,'Abril 2017'!L10)</f>
        <v>Línea de aire obstruida</v>
      </c>
      <c r="BI8" s="27">
        <f>IF('Mayo 2017'!K10&gt;'Mayo 2017'!L10,'Mayo 2017'!K10,'Mayo 2017'!L10)</f>
        <v>7.42</v>
      </c>
      <c r="BJ8" s="27" t="str">
        <f>IF('Abril 2017'!M10&gt;'Abril 2017'!N10,'Abril 2017'!M10,'Abril 2017'!N10)</f>
        <v>Linea de aire obstruida</v>
      </c>
      <c r="BK8" s="89">
        <f>IF('Julio 2017'!K10&gt;'Julio 2017'!L10,'Julio 2017'!K10,'Julio 2017'!L10)</f>
        <v>2.93</v>
      </c>
      <c r="BL8" s="27" t="str">
        <f>IF('Agosto 2017'!K10&gt;'Agosto 2017'!L10,'Agosto 2017'!K10,'Agosto 2017'!L10)</f>
        <v>Línea de aire obstruida</v>
      </c>
      <c r="BM8" s="27" t="str">
        <f>IF('Setiembre 2017'!K10&gt;'Setiembre 2017'!L10,'Setiembre 2017'!K10,'Setiembre 2017'!L10)</f>
        <v>Línea de aire obstruida</v>
      </c>
      <c r="BN8" s="27">
        <f>IF('Octubre 2017'!K10&gt;'Octubre 2017'!L10,'Octubre 2017'!K10,'Octubre 2017'!L10)</f>
        <v>1.6</v>
      </c>
      <c r="BO8" s="89">
        <f>IF('Noviembre 2017'!K10&gt;'Noviembre 2017'!L10,'Noviembre 2017'!K10,'Noviembre 2017'!L10)</f>
        <v>2.62</v>
      </c>
      <c r="BP8" s="27">
        <f>IF('Diciembre 2017'!K10&gt;'Diciembre 2017'!L10,'Diciembre 2017'!K10,'Diciembre 2017'!L10)</f>
        <v>2.2999999999999998</v>
      </c>
      <c r="BQ8" s="27">
        <f>IF('Enero 2018'!K10&gt;'Enero 2018'!L10,'Enero 2018'!K10,'Enero 2018'!L10)</f>
        <v>2.6</v>
      </c>
      <c r="BR8" s="27">
        <f>IF('Febrero 2018'!K10&gt;'Febrero 2018'!L10,'Febrero 2018'!K10,'Febrero 2018'!L10)</f>
        <v>3.12</v>
      </c>
      <c r="BS8" s="27">
        <f>IF('Marzo 2018'!K10&gt;'Marzo 2018'!L10,'Marzo 2018'!K10,'Marzo 2018'!L10)</f>
        <v>4</v>
      </c>
      <c r="BT8" s="27">
        <f>IF('Abril 2018'!K10&gt;'Abril 2018'!L10,'Abril 2018'!K10,'Abril 2018'!L10)</f>
        <v>5.07</v>
      </c>
      <c r="BU8" s="89">
        <f>IF('Mayo 2018'!K10&gt;'Mayo 2018'!L10,'Mayo 2018'!K10,'Mayo 2018'!L10)</f>
        <v>6.03</v>
      </c>
      <c r="BV8" s="27">
        <f>IF('Junio 2018'!K10&gt;'Junio 2018'!L10,'Junio 2018'!K10,'Junio 2018'!L10)</f>
        <v>4.37</v>
      </c>
      <c r="BW8" s="27">
        <f>IF('Julio 2018'!K10&gt;'Julio 2018'!L10,'Julio 2018'!K10,'Julio 2018'!L10)</f>
        <v>4.72</v>
      </c>
      <c r="BX8" s="27">
        <f>IF('Agosto 2018'!K10&gt;'Agosto 2018'!L10,'Agosto 2018'!K10,'Agosto 2018'!L10)</f>
        <v>4.79</v>
      </c>
      <c r="BY8" s="89">
        <f>IF('Setiembre 2018'!K10&gt;'Setiembre 2018'!L10,'Setiembre 2018'!K10,'Setiembre 2018'!L10)</f>
        <v>5.69</v>
      </c>
      <c r="BZ8" s="27">
        <f>IF('Octubre 2018'!K10&gt;'Octubre 2018'!L10,'Octubre 2018'!K10,'Octubre 2018'!L10)</f>
        <v>1.75</v>
      </c>
      <c r="CA8" s="27">
        <f>IF('Noviembre 2018'!K10&gt;'Noviembre 2018'!L10,'Noviembre 2018'!K10,'Noviembre 2018'!L10)</f>
        <v>2.31</v>
      </c>
      <c r="CB8" s="27">
        <f>IF('Diciembre 2018'!K10&gt;'Diciembre 2018'!L10,'Diciembre 2018'!K10,'Diciembre 2018'!L10)</f>
        <v>2.4700000000000002</v>
      </c>
      <c r="CC8" s="27">
        <f>IF('Enero 2019'!K10&gt;'Enero 2019'!L10,'Enero 2019'!K10,'Enero 2019'!L10)</f>
        <v>3.22</v>
      </c>
      <c r="CD8" s="27">
        <f>IF('Febrero 2019'!K10&gt;'Febrero 2019'!L10,'Febrero 2019'!K10,'Febrero 2019'!L10)</f>
        <v>4.41</v>
      </c>
      <c r="CE8" s="27">
        <f>IF('Marzo 2019'!K10&gt;'Marzo 2019'!L10,'Marzo 2019'!K10,'Marzo 2019'!L10)</f>
        <v>5.81</v>
      </c>
      <c r="CF8" s="27">
        <f>IF('Abril 2019'!K10&gt;'Abril 2019'!L10,'Abril 2019'!K10,'Abril 2019'!L10)</f>
        <v>6.54</v>
      </c>
      <c r="CG8" s="27">
        <f>IF('Mayo 2019'!K10&gt;'Mayo 2019'!L10,'Mayo 2019'!K10,'Mayo 2019'!L10)</f>
        <v>7.15</v>
      </c>
      <c r="CH8" s="27">
        <f>IF('Junio 2019'!K10&gt;'Junio 2019'!L10,'Junio 2019'!K10,'Junio 2019'!L10)</f>
        <v>3.5</v>
      </c>
      <c r="CI8" s="27">
        <f>IF('Julio 2019'!K10&gt;'Julio 2019'!L10,'Julio 2019'!K10,'Julio 2019'!L10)</f>
        <v>3.26</v>
      </c>
      <c r="CJ8" s="27">
        <f>IF('Agosto 2019'!K10&gt;'Agosto 2019'!L10,'Agosto 2019'!K10,'Agosto 2019'!L10)</f>
        <v>3.41</v>
      </c>
      <c r="CK8" s="27">
        <f>IF('Setiembre 2019'!K10&gt;'Setiembre 2019'!L10,'Setiembre 2019'!K10,'Setiembre 2019'!L10)</f>
        <v>2.46</v>
      </c>
      <c r="CL8" s="27">
        <f>IF('Octubre 2019'!K10&gt;'Octubre 2019'!L10,'Octubre 2019'!K10,'Octubre 2019'!L10)</f>
        <v>1.8199999999999998</v>
      </c>
      <c r="CM8" s="27">
        <f>IF('Noviembre 2019'!K10&gt;'Noviembre 2019'!L10,'Noviembre 2019'!K10,'Noviembre 2019'!L10)</f>
        <v>2.5499999999999998</v>
      </c>
      <c r="CN8" s="27">
        <f>IF('Diciembre 2019'!K10&gt;'Diciembre 2019'!L10,'Diciembre 2019'!K10,'Diciembre 2019'!L10)</f>
        <v>1.65</v>
      </c>
      <c r="CO8" s="27">
        <f>IF('Enero 2020'!K10&gt;'Enero 2020'!L10,'Enero 2020'!K10,'Enero 2020'!L10)</f>
        <v>3.5999999999999996</v>
      </c>
      <c r="CP8" s="27">
        <f>IF('Febrero 2020'!K10&gt;'Febrero 2020'!L10,'Febrero 2020'!K10,'Febrero 2020'!L10)</f>
        <v>4.5599999999999996</v>
      </c>
      <c r="CQ8" s="27">
        <f>IF('Marzo 2020'!K10&gt;'Marzo 2020'!L10,'Marzo 2020'!K10,'Marzo 2020'!L10)</f>
        <v>5.63</v>
      </c>
      <c r="CR8" s="27">
        <f>IF('Abril 2020'!K10&gt;'Abril 2020'!L10,'Abril 2020'!K10,'Abril 2020'!L10)</f>
        <v>8.84</v>
      </c>
      <c r="CS8" s="27">
        <f>IF('Mayo 2020'!K10&gt;'Mayo 2020'!L10,'Mayo 2020'!K10,'Mayo 2020'!L10)</f>
        <v>7.03</v>
      </c>
      <c r="CT8" s="27">
        <f>IF('Junio 2020'!K10&gt;'Junio 2020'!L10,'Junio 2020'!K10,'Junio 2020'!L10)</f>
        <v>3.6399999999999997</v>
      </c>
      <c r="CU8" s="27">
        <f>IF('Julio 2020'!K10&gt;'Julio 2020'!L10,'Julio 2020'!K10,'Julio 2020'!L10)</f>
        <v>2.75</v>
      </c>
      <c r="CV8" s="27">
        <f>IF('Agosto 2020'!K10&gt;'Agosto 2020'!L10,'Agosto 2020'!K10,'Agosto 2020'!L10)</f>
        <v>3.17</v>
      </c>
      <c r="CW8" s="27">
        <f>IF('Setiembre 2020'!K10&gt;'Setiembre 2020'!L10,'Setiembre 2020'!K10,'Setiembre 2020'!L10)</f>
        <v>1.7100000000000009</v>
      </c>
      <c r="CX8" s="27">
        <f>IF('Octubre 2020'!K10&gt;'Octubre 2020'!L10,'Octubre 2020'!K10,'Octubre 2020'!L10)</f>
        <v>1.7999999999999998</v>
      </c>
      <c r="CY8" s="27">
        <f>IF('Noviembre 2020'!K10&gt;'Noviembre 2020'!L10,'Noviembre 2020'!K10,'Noviembre 2020'!L10)</f>
        <v>1.1299999999999999</v>
      </c>
      <c r="CZ8" s="27">
        <f>IF('Diciembre 2020'!K10&gt;'Diciembre 2020'!L10,'Diciembre 2020'!K10,'Diciembre 2020'!L10)</f>
        <v>2.16</v>
      </c>
      <c r="DA8" s="27">
        <f>IF('Enero 2021'!K10&gt;'Enero 2021'!L10,'Enero 2021'!K10,'Enero 2021'!L10)</f>
        <v>2.52</v>
      </c>
      <c r="DB8" s="27">
        <f>IF('Febrero 2021'!K10&gt;'Febrero 2021'!L10,'Febrero 2021'!K10,'Febrero 2021'!L10)</f>
        <v>2.91</v>
      </c>
      <c r="DC8" s="27">
        <f>IF('Marzo 2021'!K10&gt;'Marzo 2021'!L10,'Marzo 2021'!K10,'Marzo 2021'!L10)</f>
        <v>4.88</v>
      </c>
      <c r="DD8">
        <f>IF('Abril 2021'!K10&gt;'Abril 2021'!L10,'Abril 2021'!K10,'Abril 2021'!L10)</f>
        <v>5.48</v>
      </c>
      <c r="DE8">
        <f>IF('Mayo 2021'!K10&gt;'Mayo 2021'!L10,'Mayo 2021'!K10,'Mayo 2021'!L10)</f>
        <v>5.48</v>
      </c>
      <c r="DF8">
        <f>IF('Junio 2021'!K10&gt;'Junio 2021'!L10,'Junio 2021'!K10,'Junio 2021'!L10)</f>
        <v>5.64</v>
      </c>
      <c r="DG8">
        <f>IF('Julio 2021'!K10&gt;'Julio 2021'!L10,'Julio 2021'!K10,'Julio 2021'!L10)</f>
        <v>5.5</v>
      </c>
      <c r="DH8">
        <f>IF('Agosto 2021'!K10&gt;'Agosto 2021'!L10,'Agosto 2021'!K10,'Agosto 2021'!L10)</f>
        <v>3.87</v>
      </c>
      <c r="DI8">
        <f>IF('Setiembre 2021'!K10&gt;'Setiembre 2021'!L10,'Setiembre 2021'!K10,'Setiembre 2021'!L10)</f>
        <v>2.41</v>
      </c>
      <c r="DJ8">
        <f>IF('Octubre 2021'!K10&gt;'Octubre 2021'!L10,'Octubre 2021'!K10,'Octubre 2021'!L10)</f>
        <v>2</v>
      </c>
      <c r="DK8">
        <f>IF('Noviembre 2021'!K10&gt;'Noviembre 2021'!L10,'Noviembre 2021'!K10,'Noviembre 2021'!L10)</f>
        <v>2.44</v>
      </c>
      <c r="DL8">
        <f>IF('Diciembre 2021'!K10&gt;'Diciembre 2021'!L10,'Diciembre 2021'!K10,'Diciembre 2021'!L10)</f>
        <v>3.45</v>
      </c>
      <c r="DM8">
        <f>IF('Enero 2022'!K10&gt;'Enero 2022'!L10,'Enero 2022'!K10,'Enero 2022'!L10)</f>
        <v>3.54</v>
      </c>
      <c r="DN8">
        <f>IF('Febrero 2022'!K10&gt;'Febrero 2022'!L10,'Febrero 2022'!K10,'Febrero 2022'!L10)</f>
        <v>5.04</v>
      </c>
      <c r="DO8">
        <f>IF('Marzo 2022'!K10&gt;'Marzo 2022'!L10,'Marzo 2022'!K10,'Marzo 2022'!L10)</f>
        <v>6.8</v>
      </c>
      <c r="DP8">
        <f>IF('Abril 2022'!K10&gt;'Abril 2022'!L10,'Abril 2022'!K10,'Abril 2022'!L10)</f>
        <v>8.09</v>
      </c>
      <c r="DQ8">
        <f>IF('Mayo 2022'!K10&gt;'Mayo 2022'!L10,'Mayo 2022'!K10,'Mayo 2022'!L10)</f>
        <v>7.12</v>
      </c>
      <c r="DR8">
        <f>IF('Junio 2022'!K10&gt;'Junio 2022'!L10,'Junio 2022'!K10,'Junio 2022'!L10)</f>
        <v>3.7199999999999998</v>
      </c>
      <c r="DS8">
        <f>IF('Julio 2022'!K10&gt;'Julio 2022'!L10,'Julio 2022'!K10,'Julio 2022'!L10)</f>
        <v>2.67</v>
      </c>
      <c r="DT8">
        <f>IF('Agosto 2022'!K10&gt;'Agosto 2022'!L10,'Agosto 2022'!K10,'Agosto 2022'!L10)</f>
        <v>2.2000000000000002</v>
      </c>
      <c r="DU8">
        <f>IF('Setiembre 2022'!K10&gt;'Setiembre 2022'!L10,'Setiembre 2022'!K10,'Setiembre 2022'!L10)</f>
        <v>1.58</v>
      </c>
      <c r="DV8">
        <f>IF('Octubre 2022'!K10&gt;'Octubre 2022'!L10,'Octubre 2022'!K10,'Octubre 2022'!L10)</f>
        <v>1.7200000000000002</v>
      </c>
      <c r="DW8">
        <f>IF('Noviembre 2022'!K10&gt;'Noviembre 2022'!L10,'Noviembre 2022'!K10,'Noviembre 2022'!L10)</f>
        <v>2.11</v>
      </c>
      <c r="DY8">
        <f>IF('Enero 2023'!K10&gt;'Enero 2023'!L10,'Enero 2023'!K10,'Enero 2023'!L10)</f>
        <v>3.54</v>
      </c>
      <c r="DZ8">
        <f>IF('Febrero 2023'!K10&gt;'Febrero 2023'!L10,'Febrero 2023'!K10,'Febrero 2023'!L10)</f>
        <v>4.3099999999999996</v>
      </c>
      <c r="EA8">
        <f>IF('Marzo 2023'!K10&gt;'Marzo 2023'!L10,'Marzo 2023'!K10,'Marzo 2023'!L10)</f>
        <v>4.57</v>
      </c>
      <c r="EB8">
        <f>IF('Abril 2023'!K10&gt;'Abril 2023'!L10,'Abril 2023'!K10,'Abril 2023'!L10)</f>
        <v>6.07</v>
      </c>
      <c r="EC8">
        <f>IF('Mayo 2023'!K10&gt;'Mayo 2023'!L10,'Mayo 2023'!K10,'Mayo 2023'!L10)</f>
        <v>6.75</v>
      </c>
      <c r="ED8">
        <f>IF('Junio 2023'!K10&gt;'Junio 2023'!L10,'Junio 2023'!K10,'Junio 2023'!L10)</f>
        <v>6.47</v>
      </c>
      <c r="EE8">
        <f>IF('Julio 2023'!K10&gt;'Julio 2023'!L10,'Julio 2023'!K10,'Julio 2023'!L10)</f>
        <v>6.49</v>
      </c>
      <c r="EF8">
        <f>IF('Agosto 2023'!K10&gt;'Agosto 2023'!L10,'Agosto 2023'!K10,'Agosto 2023'!L10)</f>
        <v>5.25</v>
      </c>
      <c r="EG8">
        <f>IF('Setiembre 2023'!K10&gt;'Setiembre 2023'!L10,'Setiembre 2023'!K10,'Setiembre 2023'!L10)</f>
        <v>3.63</v>
      </c>
      <c r="EH8">
        <f>IF('Octubre 2023'!K10&gt;'Octubre 2023'!L10,'Octubre 2023'!K10,'Octubre 2023'!L10)</f>
        <v>2.85</v>
      </c>
      <c r="EI8">
        <f>IF('Noviembre 2023'!K10&gt;'Noviembre 2023'!L10,'Noviembre 2023'!K10,'Noviembre 2023'!L10)</f>
        <v>2.79</v>
      </c>
      <c r="EJ8">
        <f>IF('Diciembre 2023'!K10&gt;'Diciembre 2023'!L10,'Diciembre 2023'!K10,'Diciembre 2023'!L10)</f>
        <v>3.27</v>
      </c>
      <c r="EK8">
        <f>IF('Enero 2024'!K10&gt;'Enero 2024'!L10,'Enero 2024'!K10,'Enero 2024'!L10)</f>
        <v>2.93</v>
      </c>
      <c r="EL8">
        <f>IF('Febrero 2024'!K10&gt;'Febrero 2024'!L10,'Febrero 2024'!K10,'Febrero 2024'!L10)</f>
        <v>4.9000000000000004</v>
      </c>
      <c r="EM8">
        <f>IF('Marzo 2024'!K10&gt;'Marzo 2024'!L10,'Marzo 2024'!K10,'Marzo 2024'!L10)</f>
        <v>5</v>
      </c>
      <c r="EN8">
        <f>IF('Abril 2024'!K10&gt;'Abril 2024'!L10,'Abril 2024'!K10,'Abril 2024'!L10)</f>
        <v>7.2</v>
      </c>
      <c r="EO8">
        <f>IF('Mayo 2024'!K10&gt;'Mayo 2024'!L10,'Mayo 2024'!K10,'Mayo 2024'!L10)</f>
        <v>7.38</v>
      </c>
      <c r="EP8">
        <f>IF('Junio 2024'!K10&gt;'Junio 2024'!L10,'Junio 2024'!K10,'Junio 2024'!L10)</f>
        <v>1.03</v>
      </c>
      <c r="EQ8">
        <f>IF('Julio 2024'!K10&gt;'Julio 2024'!L10,'Julio 2024'!K10,'Julio 2024'!L10)</f>
        <v>2.69</v>
      </c>
      <c r="ER8">
        <f>IF('Agosto 2024'!K10&gt;'Agosto 2024'!L10,'Agosto 2024'!K10,'Agosto 2024'!L10)</f>
        <v>4.2300000000000004</v>
      </c>
      <c r="ES8">
        <f>IF('Setiembre 2024'!K10&gt;'Setiembre 2024'!L10,'Setiembre 2024'!K10,'Setiembre 2024'!L10)</f>
        <v>2.2400000000000002</v>
      </c>
      <c r="ET8">
        <f>IF('Octubre 2024'!K10&gt;'Octubre 2024'!L10,'Octubre 2024'!K10,'Octubre 2024'!L10)</f>
        <v>2.02</v>
      </c>
      <c r="EU8">
        <f>IF('Noviembre 2024'!K10&gt;'Noviembre 2024'!L10,'Noviembre 2024'!K10,'Noviembre 2024'!L10)</f>
        <v>2.39</v>
      </c>
      <c r="EV8">
        <f>IF('Diciembre 2024'!K10&gt;'Diciembre 2024'!L10,'Diciembre 2024'!K10,'Diciembre 2024'!L10)</f>
        <v>2.5099999999999998</v>
      </c>
      <c r="EW8">
        <f>IF('Enero 2025'!K10&gt;'Enero 2025'!L10,'Enero 2025'!K10,'Enero 2025'!L10)</f>
        <v>3.2</v>
      </c>
      <c r="EX8">
        <f>IF('Febrero 2025'!K10&gt;'Febrero 2025'!L10,'Febrero 2025'!K10,'Febrero 2025'!L10)</f>
        <v>3.59</v>
      </c>
      <c r="EY8">
        <f>IF('Marzo 2025'!K10&gt;'Marzo 2025'!L10,'Marzo 2025'!K10,'Marzo 2025'!L10)</f>
        <v>4.78</v>
      </c>
      <c r="EZ8">
        <f>IF('Abril 2025'!K10&gt;'Abril 2025'!L10,'Abril 2025'!K10,'Abril 2025'!L10)</f>
        <v>6.13</v>
      </c>
    </row>
    <row r="9" spans="1:164" x14ac:dyDescent="0.25">
      <c r="A9" s="10">
        <v>7</v>
      </c>
      <c r="B9" s="10" t="s">
        <v>48</v>
      </c>
      <c r="C9" s="10" t="s">
        <v>14</v>
      </c>
      <c r="D9" s="6">
        <v>255562</v>
      </c>
      <c r="E9" s="6">
        <v>338189</v>
      </c>
      <c r="F9" s="6">
        <v>30</v>
      </c>
      <c r="G9" s="7">
        <v>18</v>
      </c>
      <c r="H9" s="8">
        <v>0.5</v>
      </c>
      <c r="I9" s="89">
        <v>5.23</v>
      </c>
      <c r="J9" s="89">
        <v>6.37</v>
      </c>
      <c r="K9" s="42">
        <v>4.9800000000000004</v>
      </c>
      <c r="L9" s="89">
        <v>8.0399999999999991</v>
      </c>
      <c r="M9" s="89">
        <v>9.5500000000000007</v>
      </c>
      <c r="N9" s="89">
        <v>5.88</v>
      </c>
      <c r="O9" s="42" t="s">
        <v>86</v>
      </c>
      <c r="P9" s="42">
        <v>2.2999999999999998</v>
      </c>
      <c r="Q9" s="42">
        <v>1.9</v>
      </c>
      <c r="R9" s="42">
        <v>1.98</v>
      </c>
      <c r="S9" s="89">
        <v>3.66</v>
      </c>
      <c r="T9" s="42">
        <v>2.61</v>
      </c>
      <c r="U9" s="42">
        <v>2.93</v>
      </c>
      <c r="V9" s="89">
        <v>5.34</v>
      </c>
      <c r="W9" s="27"/>
      <c r="X9" s="89">
        <v>8.5</v>
      </c>
      <c r="Y9" s="89">
        <v>8.7100000000000009</v>
      </c>
      <c r="Z9" s="89">
        <v>8.9600000000000009</v>
      </c>
      <c r="AA9" s="89">
        <v>11.98</v>
      </c>
      <c r="AB9" s="89">
        <v>9.77</v>
      </c>
      <c r="AC9" s="42">
        <v>4.79</v>
      </c>
      <c r="AD9" s="42">
        <v>2.87</v>
      </c>
      <c r="AE9" s="42">
        <v>2.42</v>
      </c>
      <c r="AF9" s="89" t="s">
        <v>17</v>
      </c>
      <c r="AG9" s="27">
        <v>3.43</v>
      </c>
      <c r="AH9" s="42">
        <v>4.5</v>
      </c>
      <c r="AI9" s="42">
        <v>5.32</v>
      </c>
      <c r="AJ9" s="89">
        <v>8.57</v>
      </c>
      <c r="AK9" s="42">
        <v>8.58</v>
      </c>
      <c r="AL9" s="89">
        <v>13.1</v>
      </c>
      <c r="AM9" s="89">
        <v>13.12</v>
      </c>
      <c r="AN9" s="89">
        <v>14.29</v>
      </c>
      <c r="AO9" s="89">
        <v>14.05</v>
      </c>
      <c r="AP9" s="89">
        <v>8.92</v>
      </c>
      <c r="AQ9" s="89">
        <v>6.24</v>
      </c>
      <c r="AR9" s="89">
        <v>5.61</v>
      </c>
      <c r="AS9" s="89">
        <v>7.77</v>
      </c>
      <c r="AT9" s="89">
        <v>11.4</v>
      </c>
      <c r="AU9" s="89">
        <v>12.73</v>
      </c>
      <c r="AV9" s="89">
        <v>11.6</v>
      </c>
      <c r="AW9" s="89">
        <v>12.24</v>
      </c>
      <c r="AX9" s="16">
        <v>6.7</v>
      </c>
      <c r="AY9" s="16">
        <v>6.17</v>
      </c>
      <c r="AZ9" s="16">
        <v>4.9400000000000004</v>
      </c>
      <c r="BA9" s="42">
        <v>2.44</v>
      </c>
      <c r="BB9" s="27">
        <f>IF('Octubre 2016'!K11&gt;'Octubre 2016'!L11,'Octubre 2016'!K11,'Octubre 2016'!L11)</f>
        <v>1.92</v>
      </c>
      <c r="BD9" s="27">
        <f>IF('Diciembre 2016'!K11&gt;'Diciembre 2016'!L11,'Diciembre 2016'!K11,'Diciembre 2016'!L11)</f>
        <v>2</v>
      </c>
      <c r="BE9" s="27">
        <f>IF('Enero 2017'!K11&gt;'Enero 2017'!L11,'Enero 2017'!K11,'Enero 2017'!L11)</f>
        <v>3</v>
      </c>
      <c r="BF9" s="89">
        <f>IF('Febrero 2017'!K11&gt;'Febrero 2017'!L11,'Febrero 2017'!K11,'Febrero 2017'!L11)</f>
        <v>4.75</v>
      </c>
      <c r="BG9" s="89">
        <f>IF('Marzo 2017'!K11&gt;'Marzo 2017'!L11,'Marzo 2017'!K11,'Marzo 2017'!L11)</f>
        <v>6.24</v>
      </c>
      <c r="BH9" s="89">
        <f>IF('Abril 2017'!K11&gt;'Abril 2017'!L11,'Abril 2017'!K11,'Abril 2017'!L11)</f>
        <v>7.5</v>
      </c>
      <c r="BI9" s="89">
        <f>IF('Mayo 2017'!K11&gt;'Mayo 2017'!L11,'Mayo 2017'!K11,'Mayo 2017'!L11)</f>
        <v>7.82</v>
      </c>
      <c r="BJ9" s="89">
        <f>IF('Junio 2017'!K11&gt;'Junio 2017'!L11,'Junio 2017'!K11,'Junio 2017'!L11)</f>
        <v>4.6900000000000004</v>
      </c>
      <c r="BK9" s="27">
        <f>IF('Julio 2017'!K11&gt;'Julio 2017'!L11,'Julio 2017'!K11,'Julio 2017'!L11)</f>
        <v>2.21</v>
      </c>
      <c r="BL9" s="27">
        <f>IF('Agosto 2017'!K11&gt;'Agosto 2017'!L11,'Agosto 2017'!K11,'Agosto 2017'!L11)</f>
        <v>2.04</v>
      </c>
      <c r="BM9" s="27">
        <f>IF('Setiembre 2017'!K11&gt;'Setiembre 2017'!L11,'Setiembre 2017'!K11,'Setiembre 2017'!L11)</f>
        <v>1.27</v>
      </c>
      <c r="BN9" s="89">
        <f>IF('Octubre 2017'!K11&gt;'Octubre 2017'!L11,'Octubre 2017'!K11,'Octubre 2017'!L11)</f>
        <v>3.06</v>
      </c>
      <c r="BO9" s="27">
        <f>IF('Noviembre 2017'!K11&gt;'Noviembre 2017'!L11,'Noviembre 2017'!K11,'Noviembre 2017'!L11)</f>
        <v>1.94</v>
      </c>
      <c r="BP9" s="89">
        <f>IF('Diciembre 2017'!K11&gt;'Diciembre 2017'!L11,'Diciembre 2017'!K11,'Diciembre 2017'!L11)</f>
        <v>3.84</v>
      </c>
      <c r="BQ9" s="89">
        <f>IF('Enero 2018'!K11&gt;'Enero 2018'!L11,'Enero 2018'!K11,'Enero 2018'!L11)</f>
        <v>4.1399999999999997</v>
      </c>
      <c r="BR9" s="89">
        <f>IF('Febrero 2018'!K11&gt;'Febrero 2018'!L11,'Febrero 2018'!K11,'Febrero 2018'!L11)</f>
        <v>4.59</v>
      </c>
      <c r="BS9" s="89">
        <f>IF('Marzo 2018'!K11&gt;'Marzo 2018'!L11,'Marzo 2018'!K11,'Marzo 2018'!L11)</f>
        <v>5.55</v>
      </c>
      <c r="BT9" s="89">
        <f>IF('Abril 2018'!K11&gt;'Abril 2018'!L11,'Abril 2018'!K11,'Abril 2018'!L11)</f>
        <v>6.8</v>
      </c>
      <c r="BU9" s="27">
        <f>IF('Mayo 2018'!K11&gt;'Mayo 2018'!L11,'Mayo 2018'!K11,'Mayo 2018'!L11)</f>
        <v>5.57</v>
      </c>
      <c r="BV9" s="89">
        <f>IF('Junio 2018'!K11&gt;'Junio 2018'!L11,'Junio 2018'!K11,'Junio 2018'!L11)</f>
        <v>5.98</v>
      </c>
      <c r="BW9" s="27">
        <f>IF('Julio 2018'!K11&gt;'Julio 2018'!L11,'Julio 2018'!K11,'Julio 2018'!L11)</f>
        <v>6.37</v>
      </c>
      <c r="BX9" s="89">
        <f>IF('Agosto 2018'!K11&gt;'Agosto 2018'!L11,'Agosto 2018'!K11,'Agosto 2018'!L11)</f>
        <v>6.4</v>
      </c>
      <c r="BY9" s="27">
        <f>IF('Setiembre 2018'!K11&gt;'Setiembre 2018'!L11,'Setiembre 2018'!K11,'Setiembre 2018'!L11)</f>
        <v>5.01</v>
      </c>
      <c r="BZ9" s="89">
        <f>IF('Octubre 2018'!K11&gt;'Octubre 2018'!L11,'Octubre 2018'!K11,'Octubre 2018'!L11)</f>
        <v>2.98</v>
      </c>
      <c r="CA9" s="89">
        <f>IF('Noviembre 2018'!K11&gt;'Noviembre 2018'!L11,'Noviembre 2018'!K11,'Noviembre 2018'!L11)</f>
        <v>3.74</v>
      </c>
      <c r="CB9" s="89">
        <f>IF('Diciembre 2018'!K11&gt;'Diciembre 2018'!L11,'Diciembre 2018'!K11,'Diciembre 2018'!L11)</f>
        <v>3.8600000000000003</v>
      </c>
      <c r="CC9" s="89">
        <f>IF('Enero 2019'!K11&gt;'Enero 2019'!L11,'Enero 2019'!K11,'Enero 2019'!L11)</f>
        <v>4.6399999999999997</v>
      </c>
      <c r="CD9" s="89">
        <f>IF('Febrero 2019'!K11&gt;'Febrero 2019'!L11,'Febrero 2019'!K11,'Febrero 2019'!L11)</f>
        <v>5.59</v>
      </c>
      <c r="CE9" s="89">
        <f>IF('Marzo 2019'!K11&gt;'Marzo 2019'!L11,'Marzo 2019'!K11,'Marzo 2019'!L11)</f>
        <v>7.9</v>
      </c>
      <c r="CF9" s="89">
        <f>IF('Abril 2019'!K11&gt;'Abril 2019'!L11,'Abril 2019'!K11,'Abril 2019'!L11)</f>
        <v>9.82</v>
      </c>
      <c r="CG9" s="89">
        <f>IF('Mayo 2019'!K11&gt;'Mayo 2019'!L11,'Mayo 2019'!K11,'Mayo 2019'!L11)</f>
        <v>10.52</v>
      </c>
      <c r="CH9" s="89">
        <f>IF('Junio 2019'!K11&gt;'Junio 2019'!L11,'Junio 2019'!K11,'Junio 2019'!L11)</f>
        <v>5.24</v>
      </c>
      <c r="CI9" s="89">
        <f>IF('Julio 2019'!K11&gt;'Julio 2019'!L11,'Julio 2019'!K11,'Julio 2019'!L11)</f>
        <v>4.84</v>
      </c>
      <c r="CJ9" s="27">
        <f>IF('Agosto 2019'!K11&gt;'Agosto 2019'!L11,'Agosto 2019'!K11,'Agosto 2019'!L11)</f>
        <v>4.99</v>
      </c>
      <c r="CK9" s="27">
        <f>IF('Setiembre 2019'!K11&gt;'Setiembre 2019'!L11,'Setiembre 2019'!K11,'Setiembre 2019'!L11)</f>
        <v>3.9000000000000004</v>
      </c>
      <c r="CL9" s="27">
        <f>IF('Octubre 2019'!K11&gt;'Octubre 2019'!L11,'Octubre 2019'!K11,'Octubre 2019'!L11)</f>
        <v>3.12</v>
      </c>
      <c r="CM9" s="27">
        <f>IF('Noviembre 2019'!K11&gt;'Noviembre 2019'!L11,'Noviembre 2019'!K11,'Noviembre 2019'!L11)</f>
        <v>3.66</v>
      </c>
      <c r="CN9" s="27">
        <f>IF('Diciembre 2019'!K11&gt;'Diciembre 2019'!L11,'Diciembre 2019'!K11,'Diciembre 2019'!L11)</f>
        <v>4.17</v>
      </c>
      <c r="CO9" s="27">
        <f>IF('Enero 2020'!K11&gt;'Enero 2020'!L11,'Enero 2020'!K11,'Enero 2020'!L11)</f>
        <v>5.3</v>
      </c>
      <c r="CP9" s="27">
        <f>IF('Febrero 2020'!K11&gt;'Febrero 2020'!L11,'Febrero 2020'!K11,'Febrero 2020'!L11)</f>
        <v>6.48</v>
      </c>
      <c r="CQ9" s="27">
        <f>IF('Marzo 2020'!K11&gt;'Marzo 2020'!L11,'Marzo 2020'!K11,'Marzo 2020'!L11)</f>
        <v>7.9399999999999995</v>
      </c>
      <c r="CR9" s="27">
        <f>IF('Abril 2020'!K11&gt;'Abril 2020'!L11,'Abril 2020'!K11,'Abril 2020'!L11)</f>
        <v>6.4</v>
      </c>
      <c r="CS9" s="27">
        <f>IF('Mayo 2020'!K11&gt;'Mayo 2020'!L11,'Mayo 2020'!K11,'Mayo 2020'!L11)</f>
        <v>10.15</v>
      </c>
      <c r="CT9" s="27">
        <f>IF('Junio 2020'!K11&gt;'Junio 2020'!L11,'Junio 2020'!K11,'Junio 2020'!L11)</f>
        <v>5.62</v>
      </c>
      <c r="CU9" s="27">
        <f>IF('Julio 2020'!K11&gt;'Julio 2020'!L11,'Julio 2020'!K11,'Julio 2020'!L11)</f>
        <v>4.49</v>
      </c>
      <c r="CV9" s="27">
        <f>IF('Agosto 2020'!K11&gt;'Agosto 2020'!L11,'Agosto 2020'!K11,'Agosto 2020'!L11)</f>
        <v>4.37</v>
      </c>
      <c r="CW9" s="27">
        <f>IF('Setiembre 2020'!K11&gt;'Setiembre 2020'!L11,'Setiembre 2020'!K11,'Setiembre 2020'!L11)</f>
        <v>3.3599999999999994</v>
      </c>
      <c r="CX9" s="27">
        <f>IF('Octubre 2020'!K11&gt;'Octubre 2020'!L11,'Octubre 2020'!K11,'Octubre 2020'!L11)</f>
        <v>1.81</v>
      </c>
      <c r="CY9" s="27">
        <f>IF('Noviembre 2020'!K11&gt;'Noviembre 2020'!L11,'Noviembre 2020'!K11,'Noviembre 2020'!L11)</f>
        <v>2.59</v>
      </c>
      <c r="CZ9" s="27">
        <f>IF('Diciembre 2020'!K11&gt;'Diciembre 2020'!L11,'Diciembre 2020'!K11,'Diciembre 2020'!L11)</f>
        <v>3.8600000000000003</v>
      </c>
      <c r="DA9" s="27">
        <f>IF('Enero 2021'!K11&gt;'Enero 2021'!L11,'Enero 2021'!K11,'Enero 2021'!L11)</f>
        <v>4.34</v>
      </c>
      <c r="DB9" s="27">
        <f>IF('Febrero 2021'!K11&gt;'Febrero 2021'!L11,'Febrero 2021'!K11,'Febrero 2021'!L11)</f>
        <v>4.9400000000000004</v>
      </c>
      <c r="DC9" s="27">
        <f>IF('Marzo 2021'!K11&gt;'Marzo 2021'!L11,'Marzo 2021'!K11,'Marzo 2021'!L11)</f>
        <v>6.61</v>
      </c>
      <c r="DD9">
        <f>IF('Abril 2021'!K11&gt;'Abril 2021'!L11,'Abril 2021'!K11,'Abril 2021'!L11)</f>
        <v>7.48</v>
      </c>
      <c r="DE9">
        <f>IF('Mayo 2021'!K11&gt;'Mayo 2021'!L11,'Mayo 2021'!K11,'Mayo 2021'!L11)</f>
        <v>8.67</v>
      </c>
      <c r="DF9">
        <f>IF('Junio 2021'!K11&gt;'Junio 2021'!L11,'Junio 2021'!K11,'Junio 2021'!L11)</f>
        <v>8.7100000000000009</v>
      </c>
      <c r="DG9">
        <f>IF('Julio 2021'!K11&gt;'Julio 2021'!L11,'Julio 2021'!K11,'Julio 2021'!L11)</f>
        <v>8.5399999999999991</v>
      </c>
      <c r="DH9">
        <f>IF('Agosto 2021'!K11&gt;'Agosto 2021'!L11,'Agosto 2021'!K11,'Agosto 2021'!L11)</f>
        <v>6.72</v>
      </c>
      <c r="DI9">
        <f>IF('Setiembre 2021'!K11&gt;'Setiembre 2021'!L11,'Setiembre 2021'!K11,'Setiembre 2021'!L11)</f>
        <v>4.74</v>
      </c>
      <c r="DJ9">
        <f>IF('Octubre 2021'!K11&gt;'Octubre 2021'!L11,'Octubre 2021'!K11,'Octubre 2021'!L11)</f>
        <v>4.2</v>
      </c>
      <c r="DK9">
        <f>IF('Noviembre 2021'!K11&gt;'Noviembre 2021'!L11,'Noviembre 2021'!K11,'Noviembre 2021'!L11)</f>
        <v>4.76</v>
      </c>
      <c r="DL9">
        <f>IF('Diciembre 2021'!K11&gt;'Diciembre 2021'!L11,'Diciembre 2021'!K11,'Diciembre 2021'!L11)</f>
        <v>5.22</v>
      </c>
      <c r="DM9">
        <f>IF('Enero 2022'!K11&gt;'Enero 2022'!L11,'Enero 2022'!K11,'Enero 2022'!L11)</f>
        <v>3.55</v>
      </c>
      <c r="DN9">
        <f>IF('Febrero 2022'!K11&gt;'Febrero 2022'!L11,'Febrero 2022'!K11,'Febrero 2022'!L11)</f>
        <v>8.34</v>
      </c>
      <c r="DO9">
        <f>IF('Marzo 2022'!K11&gt;'Marzo 2022'!L11,'Marzo 2022'!K11,'Marzo 2022'!L11)</f>
        <v>9</v>
      </c>
      <c r="DP9">
        <f>IF('Abril 2022'!K11&gt;'Abril 2022'!L11,'Abril 2022'!K11,'Abril 2022'!L11)</f>
        <v>13.08</v>
      </c>
      <c r="DQ9">
        <f>IF('Mayo 2022'!K11&gt;'Mayo 2022'!L11,'Mayo 2022'!K11,'Mayo 2022'!L11)</f>
        <v>8.89</v>
      </c>
      <c r="DR9">
        <f>IF('Junio 2022'!K11&gt;'Junio 2022'!L11,'Junio 2022'!K11,'Junio 2022'!L11)</f>
        <v>5.14</v>
      </c>
      <c r="DS9">
        <f>IF('Julio 2022'!K11&gt;'Julio 2022'!L11,'Julio 2022'!K11,'Julio 2022'!L11)</f>
        <v>3.9000000000000004</v>
      </c>
      <c r="DT9">
        <f>IF('Agosto 2022'!K11&gt;'Agosto 2022'!L11,'Agosto 2022'!K11,'Agosto 2022'!L11)</f>
        <v>4.1500000000000004</v>
      </c>
      <c r="DU9">
        <f>IF('Setiembre 2022'!K11&gt;'Setiembre 2022'!L11,'Setiembre 2022'!K11,'Setiembre 2022'!L11)</f>
        <v>2.4500000000000002</v>
      </c>
      <c r="DV9">
        <f>IF('Octubre 2022'!K11&gt;'Octubre 2022'!L11,'Octubre 2022'!K11,'Octubre 2022'!L11)</f>
        <v>3.9699999999999998</v>
      </c>
      <c r="DW9">
        <f>IF('Noviembre 2022'!K11&gt;'Noviembre 2022'!L11,'Noviembre 2022'!K11,'Noviembre 2022'!L11)</f>
        <v>4.21</v>
      </c>
      <c r="DX9">
        <f>IF('Diciembre 2022'!K11&gt;'Diciembre 2022'!L11,'Diciembre 2022'!K11,'Diciembre 2022'!L11)</f>
        <v>4.5</v>
      </c>
      <c r="DY9">
        <f>IF('Enero 2023'!K11&gt;'Enero 2023'!L11,'Enero 2023'!K11,'Enero 2023'!L11)</f>
        <v>4.99</v>
      </c>
      <c r="DZ9">
        <f>IF('Febrero 2023'!K11&gt;'Febrero 2023'!L11,'Febrero 2023'!K11,'Febrero 2023'!L11)</f>
        <v>4.8099999999999996</v>
      </c>
      <c r="EA9">
        <f>IF('Marzo 2023'!K11&gt;'Marzo 2023'!L11,'Marzo 2023'!K11,'Marzo 2023'!L11)</f>
        <v>6.35</v>
      </c>
      <c r="EB9">
        <f>IF('Abril 2023'!K11&gt;'Abril 2023'!L11,'Abril 2023'!K11,'Abril 2023'!L11)</f>
        <v>8.9</v>
      </c>
      <c r="EC9">
        <f>IF('Mayo 2023'!K11&gt;'Mayo 2023'!L11,'Mayo 2023'!K11,'Mayo 2023'!L11)</f>
        <v>10.6</v>
      </c>
      <c r="ED9">
        <f>IF('Junio 2023'!K11&gt;'Junio 2023'!L11,'Junio 2023'!K11,'Junio 2023'!L11)</f>
        <v>9.06</v>
      </c>
      <c r="EE9">
        <f>IF('Julio 2023'!K11&gt;'Julio 2023'!L11,'Julio 2023'!K11,'Julio 2023'!L11)</f>
        <v>9.16</v>
      </c>
      <c r="EF9">
        <f>IF('Agosto 2023'!K11&gt;'Agosto 2023'!L11,'Agosto 2023'!K11,'Agosto 2023'!L11)</f>
        <v>7</v>
      </c>
      <c r="EG9">
        <f>IF('Setiembre 2023'!K11&gt;'Setiembre 2023'!L11,'Setiembre 2023'!K11,'Setiembre 2023'!L11)</f>
        <v>4.7699999999999996</v>
      </c>
      <c r="EH9">
        <f>IF('Octubre 2023'!K11&gt;'Octubre 2023'!L11,'Octubre 2023'!K11,'Octubre 2023'!L11)</f>
        <v>3.7300000000000004</v>
      </c>
      <c r="EI9">
        <f>IF('Noviembre 2023'!K11&gt;'Noviembre 2023'!L11,'Noviembre 2023'!K11,'Noviembre 2023'!L11)</f>
        <v>2.25</v>
      </c>
      <c r="EJ9">
        <f>IF('Diciembre 2023'!K11&gt;'Diciembre 2023'!L11,'Diciembre 2023'!K11,'Diciembre 2023'!L11)</f>
        <v>4.2</v>
      </c>
      <c r="EK9">
        <f>IF('Enero 2024'!K11&gt;'Enero 2024'!L11,'Enero 2024'!K11,'Enero 2024'!L11)</f>
        <v>4.6399999999999997</v>
      </c>
      <c r="EL9">
        <f>IF('Febrero 2024'!K11&gt;'Febrero 2024'!L11,'Febrero 2024'!K11,'Febrero 2024'!L11)</f>
        <v>5.7</v>
      </c>
      <c r="EM9">
        <f>IF('Marzo 2024'!K11&gt;'Marzo 2024'!L11,'Marzo 2024'!K11,'Marzo 2024'!L11)</f>
        <v>7.44</v>
      </c>
      <c r="EN9">
        <f>IF('Abril 2024'!K11&gt;'Abril 2024'!L11,'Abril 2024'!K11,'Abril 2024'!L11)</f>
        <v>12.1</v>
      </c>
      <c r="EO9">
        <f>IF('Mayo 2024'!K11&gt;'Mayo 2024'!L11,'Mayo 2024'!K11,'Mayo 2024'!L11)</f>
        <v>11.97</v>
      </c>
      <c r="EP9">
        <f>IF('Junio 2024'!K11&gt;'Junio 2024'!L11,'Junio 2024'!K11,'Junio 2024'!L11)</f>
        <v>1.62</v>
      </c>
      <c r="EQ9">
        <f>IF('Julio 2024'!K11&gt;'Julio 2024'!L11,'Julio 2024'!K11,'Julio 2024'!L11)</f>
        <v>3.9299999999999997</v>
      </c>
      <c r="ER9">
        <f>IF('Agosto 2024'!K11&gt;'Agosto 2024'!L11,'Agosto 2024'!K11,'Agosto 2024'!L11)</f>
        <v>2.9</v>
      </c>
      <c r="ES9">
        <f>IF('Setiembre 2024'!K11&gt;'Setiembre 2024'!L11,'Setiembre 2024'!K11,'Setiembre 2024'!L11)</f>
        <v>3.36</v>
      </c>
      <c r="ET9">
        <f>IF('Octubre 2024'!K11&gt;'Octubre 2024'!L11,'Octubre 2024'!K11,'Octubre 2024'!L11)</f>
        <v>3.88</v>
      </c>
      <c r="EU9">
        <f>IF('Noviembre 2024'!K11&gt;'Noviembre 2024'!L11,'Noviembre 2024'!K11,'Noviembre 2024'!L11)</f>
        <v>3.48</v>
      </c>
      <c r="EV9">
        <f>IF('Diciembre 2024'!K11&gt;'Diciembre 2024'!L11,'Diciembre 2024'!K11,'Diciembre 2024'!L11)</f>
        <v>3.7</v>
      </c>
      <c r="EW9">
        <f>IF('Enero 2025'!K11&gt;'Enero 2025'!L11,'Enero 2025'!K11,'Enero 2025'!L11)</f>
        <v>4.4800000000000004</v>
      </c>
      <c r="EX9">
        <f>IF('Febrero 2025'!K11&gt;'Febrero 2025'!L11,'Febrero 2025'!K11,'Febrero 2025'!L11)</f>
        <v>4.93</v>
      </c>
      <c r="EY9">
        <f>IF('Marzo 2025'!K11&gt;'Marzo 2025'!L11,'Marzo 2025'!K11,'Marzo 2025'!L11)</f>
        <v>6.6</v>
      </c>
      <c r="EZ9">
        <f>IF('Abril 2025'!K11&gt;'Abril 2025'!L11,'Abril 2025'!K11,'Abril 2025'!L11)</f>
        <v>9.06</v>
      </c>
    </row>
    <row r="10" spans="1:164" ht="13.9" customHeight="1" x14ac:dyDescent="0.25">
      <c r="A10" s="10">
        <v>8</v>
      </c>
      <c r="B10" s="10" t="s">
        <v>49</v>
      </c>
      <c r="C10" s="10" t="s">
        <v>14</v>
      </c>
      <c r="D10" s="6">
        <v>255605</v>
      </c>
      <c r="E10" s="6">
        <v>338552</v>
      </c>
      <c r="F10" s="25">
        <v>33</v>
      </c>
      <c r="G10" s="7">
        <v>19</v>
      </c>
      <c r="H10" s="8">
        <v>1.87</v>
      </c>
      <c r="I10" s="27">
        <v>4.18</v>
      </c>
      <c r="J10" s="42" t="s">
        <v>72</v>
      </c>
      <c r="K10" s="42" t="s">
        <v>72</v>
      </c>
      <c r="L10" s="42" t="s">
        <v>72</v>
      </c>
      <c r="M10" s="42" t="s">
        <v>72</v>
      </c>
      <c r="N10" s="42" t="s">
        <v>72</v>
      </c>
      <c r="O10" s="42" t="s">
        <v>72</v>
      </c>
      <c r="P10" s="42" t="s">
        <v>72</v>
      </c>
      <c r="Q10" s="42" t="s">
        <v>72</v>
      </c>
      <c r="R10" s="42" t="s">
        <v>72</v>
      </c>
      <c r="S10" s="42" t="s">
        <v>72</v>
      </c>
      <c r="T10" s="42" t="s">
        <v>72</v>
      </c>
      <c r="U10" s="42" t="s">
        <v>72</v>
      </c>
      <c r="V10" s="42" t="s">
        <v>72</v>
      </c>
      <c r="W10" s="42" t="s">
        <v>72</v>
      </c>
      <c r="X10" s="42" t="s">
        <v>72</v>
      </c>
      <c r="Y10" s="42" t="s">
        <v>72</v>
      </c>
      <c r="Z10" s="42" t="s">
        <v>72</v>
      </c>
      <c r="AA10" s="42" t="s">
        <v>72</v>
      </c>
      <c r="AB10" s="42" t="s">
        <v>72</v>
      </c>
      <c r="AC10" s="42" t="s">
        <v>72</v>
      </c>
      <c r="AD10" s="42" t="s">
        <v>72</v>
      </c>
      <c r="AE10" s="42" t="s">
        <v>72</v>
      </c>
      <c r="AF10" s="42" t="s">
        <v>72</v>
      </c>
      <c r="AG10" s="42" t="s">
        <v>72</v>
      </c>
      <c r="AH10" s="42" t="s">
        <v>72</v>
      </c>
      <c r="AI10" s="42" t="s">
        <v>72</v>
      </c>
      <c r="AJ10" s="42" t="s">
        <v>72</v>
      </c>
      <c r="AK10" s="42" t="s">
        <v>72</v>
      </c>
      <c r="AL10" s="42" t="s">
        <v>72</v>
      </c>
      <c r="AM10" s="42" t="s">
        <v>72</v>
      </c>
      <c r="AN10" s="42" t="s">
        <v>72</v>
      </c>
      <c r="AO10" s="42" t="s">
        <v>72</v>
      </c>
      <c r="AP10" s="42" t="s">
        <v>64</v>
      </c>
      <c r="AQ10" s="42" t="s">
        <v>64</v>
      </c>
      <c r="AR10" s="42" t="s">
        <v>64</v>
      </c>
      <c r="AS10" s="42" t="s">
        <v>72</v>
      </c>
      <c r="AT10" s="42" t="s">
        <v>72</v>
      </c>
      <c r="AU10" s="42" t="s">
        <v>72</v>
      </c>
      <c r="AV10" s="42" t="s">
        <v>72</v>
      </c>
      <c r="AW10" s="27" t="s">
        <v>72</v>
      </c>
      <c r="AX10" s="16" t="s">
        <v>72</v>
      </c>
      <c r="AY10" s="16" t="s">
        <v>72</v>
      </c>
      <c r="AZ10" s="16" t="s">
        <v>72</v>
      </c>
      <c r="BA10" s="42" t="s">
        <v>72</v>
      </c>
      <c r="BB10" s="27" t="str">
        <f>IF('Octubre 2016'!K12&gt;'Octubre 2016'!L12,'Octubre 2016'!K12,'Octubre 2016'!L12)</f>
        <v>Línea de aire obstruida</v>
      </c>
      <c r="BD10" s="27" t="str">
        <f>IF('Diciembre 2016'!K12&gt;'Diciembre 2016'!L12,'Diciembre 2016'!K12,'Diciembre 2016'!L12)</f>
        <v>Línea de aire obstruida</v>
      </c>
      <c r="BE10" s="27" t="str">
        <f>IF('Enero 2017'!K12&gt;'Enero 2017'!L12,'Enero 2017'!K12,'Enero 2017'!L12)</f>
        <v>Línea de aire obstruida</v>
      </c>
      <c r="BF10" s="27" t="str">
        <f>IF('Febrero 2017'!K12&gt;'Febrero 2017'!L12,'Febrero 2017'!K12,'Febrero 2017'!L12)</f>
        <v>Línea de aire obstruida</v>
      </c>
      <c r="BG10" s="27" t="str">
        <f>IF('Marzo 2017'!K12&gt;'Marzo 2017'!L12,'Marzo 2017'!K12,'Marzo 2017'!L12)</f>
        <v>Línea de aire obstruida</v>
      </c>
      <c r="BH10" s="27" t="str">
        <f>IF('Abril 2017'!K12&gt;'Abril 2017'!L12,'Abril 2017'!K12,'Abril 2017'!L12)</f>
        <v>Línea de aire obstruida</v>
      </c>
      <c r="BI10" s="27" t="str">
        <f>IF('Mayo 2017'!K12&gt;'Mayo 2017'!L12,'Mayo 2017'!K12,'Mayo 2017'!L12)</f>
        <v>Línea de aire obstruida</v>
      </c>
      <c r="BJ10" s="27" t="str">
        <f>IF('Junio 2017'!K12&gt;'Junio 2017'!L12,'Junio 2017'!K12,'Junio 2017'!L12)</f>
        <v>Línea de aire obstruida</v>
      </c>
      <c r="BK10" s="27" t="str">
        <f>IF('Julio 2017'!K12&gt;'Julio 2017'!L12,'Julio 2017'!K12,'Julio 2017'!L12)</f>
        <v>Línea de aire obstruida</v>
      </c>
      <c r="BL10" s="27" t="str">
        <f>IF('Agosto 2017'!K12&gt;'Agosto 2017'!L12,'Agosto 2017'!K12,'Agosto 2017'!L12)</f>
        <v>Línea de aire obstruida</v>
      </c>
      <c r="BM10" s="27" t="str">
        <f>IF('Setiembre 2017'!K12&gt;'Setiembre 2017'!L12,'Setiembre 2017'!K12,'Setiembre 2017'!L12)</f>
        <v>Línea de aire obstruida</v>
      </c>
      <c r="BN10" s="27" t="str">
        <f>IF('Octubre 2017'!K12&gt;'Octubre 2017'!L12,'Octubre 2017'!K12,'Octubre 2017'!L12)</f>
        <v>Línea de aire obstruida</v>
      </c>
      <c r="BO10" s="27" t="str">
        <f>IF('Noviembre 2017'!K12&gt;'Noviembre 2017'!L12,'Noviembre 2017'!K12,'Noviembre 2017'!L12)</f>
        <v>Línea de aire obstruida</v>
      </c>
      <c r="BP10" s="27" t="str">
        <f>IF('Diciembre 2017'!K12&gt;'Diciembre 2017'!L12,'Diciembre 2017'!K12,'Diciembre 2017'!L12)</f>
        <v>Línea de aire obstruida</v>
      </c>
      <c r="BQ10" s="27" t="str">
        <f>IF('Enero 2018'!K12&gt;'Enero 2018'!L12,'Enero 2018'!K12,'Enero 2018'!L12)</f>
        <v>Línea de aire obstruida</v>
      </c>
      <c r="BR10" s="27" t="str">
        <f>IF('Febrero 2018'!K12&gt;'Febrero 2018'!L12,'Febrero 2018'!K12,'Febrero 2018'!L12)</f>
        <v>Línea de aire obstruida</v>
      </c>
      <c r="BS10" s="27" t="str">
        <f>IF('Marzo 2018'!K12&gt;'Marzo 2018'!L12,'Marzo 2018'!K12,'Marzo 2018'!L12)</f>
        <v>Línea de aire obstruida</v>
      </c>
      <c r="BT10" s="27" t="str">
        <f>IF('Abril 2018'!K12&gt;'Abril 2018'!L12,'Abril 2018'!K12,'Abril 2018'!L12)</f>
        <v>Línea de aire obstruida</v>
      </c>
      <c r="BU10" s="27" t="str">
        <f>IF('Mayo 2018'!K12&gt;'Mayo 2018'!L12,'Mayo 2018'!K12,'Mayo 2018'!L12)</f>
        <v>Línea de aire obstruida</v>
      </c>
      <c r="BV10" s="27" t="str">
        <f>IF('Junio 2018'!K12&gt;'Junio 2018'!L12,'Junio 2018'!K12,'Junio 2018'!L12)</f>
        <v>Línea de aire obstruida</v>
      </c>
      <c r="BW10" s="27" t="str">
        <f>IF('Julio 2018'!K12&gt;'Julio 2018'!L12,'Julio 2018'!K12,'Julio 2018'!L12)</f>
        <v>Línea de aire obstruida</v>
      </c>
      <c r="BX10" s="27" t="str">
        <f>IF('Agosto 2018'!K12&gt;'Agosto 2018'!L12,'Agosto 2018'!K12,'Agosto 2018'!L12)</f>
        <v>Línea de aire obstruida</v>
      </c>
      <c r="BY10" s="27" t="str">
        <f>IF('Setiembre 2018'!K12&gt;'Setiembre 2018'!L12,'Setiembre 2018'!K12,'Setiembre 2018'!L12)</f>
        <v>Línea de aire obstruida</v>
      </c>
      <c r="BZ10" s="27" t="str">
        <f>IF('Octubre 2018'!K12&gt;'Octubre 2018'!L12,'Octubre 2018'!K12,'Octubre 2018'!L12)</f>
        <v>Línea de aire obstruida</v>
      </c>
      <c r="CA10" s="27" t="str">
        <f>IF('Noviembre 2018'!K12&gt;'Noviembre 2018'!L12,'Noviembre 2018'!K12,'Noviembre 2018'!L12)</f>
        <v>Línea de aire obstruida</v>
      </c>
      <c r="CB10" s="27" t="str">
        <f>IF('Diciembre 2018'!K12&gt;'Diciembre 2018'!L12,'Diciembre 2018'!K12,'Diciembre 2018'!L12)</f>
        <v>Línea de aire obstruida</v>
      </c>
      <c r="CC10" s="27" t="str">
        <f>IF('Enero 2019'!K12&gt;'Enero 2019'!L12,'Enero 2019'!K12,'Enero 2019'!L12)</f>
        <v>Línea de aire obstruida</v>
      </c>
      <c r="CD10" s="27" t="str">
        <f>IF('Febrero 2019'!K12&gt;'Febrero 2019'!L12,'Febrero 2019'!K12,'Febrero 2019'!L12)</f>
        <v>Línea de aire obstruida</v>
      </c>
      <c r="CE10" s="27" t="str">
        <f>IF('Marzo 2019'!K12&gt;'Marzo 2019'!L12,'Marzo 2019'!K12,'Marzo 2019'!L12)</f>
        <v>Línea de aire obstruida</v>
      </c>
      <c r="CF10" s="27" t="str">
        <f>IF('Abril 2019'!K12&gt;'Abril 2019'!L12,'Abril 2019'!K12,'Abril 2019'!L12)</f>
        <v>Línea de aire obstruida</v>
      </c>
      <c r="CG10" s="27" t="str">
        <f>IF('Mayo 2019'!K12&gt;'Mayo 2019'!L12,'Mayo 2019'!K12,'Mayo 2019'!L12)</f>
        <v>Línea de aire obstruida</v>
      </c>
      <c r="CH10" s="27" t="str">
        <f>IF('Junio 2019'!K12&gt;'Junio 2019'!L12,'Junio 2019'!K12,'Junio 2019'!L12)</f>
        <v>Línea de aire obstruida</v>
      </c>
      <c r="CI10" s="27" t="str">
        <f>IF('Julio 2019'!K12&gt;'Julio 2019'!L12,'Julio 2019'!K12,'Julio 2019'!L12)</f>
        <v>Línea de aire obstruida</v>
      </c>
      <c r="CJ10" s="27" t="str">
        <f>IF('Agosto 2019'!K12&gt;'Agosto 2019'!L12,'Agosto 2019'!K12,'Agosto 2019'!L12)</f>
        <v>Línea de aire obstruida</v>
      </c>
      <c r="CK10" s="27" t="str">
        <f>IF('Setiembre 2019'!K12&gt;'Setiembre 2019'!L12,'Setiembre 2019'!K12,'Setiembre 2019'!L12)</f>
        <v>Línea de aire obstruida</v>
      </c>
      <c r="CL10" s="27" t="str">
        <f>IF('Octubre 2019'!K12&gt;'Octubre 2019'!L12,'Octubre 2019'!K12,'Octubre 2019'!L12)</f>
        <v>Línea de aire obstruida</v>
      </c>
      <c r="CM10" s="27" t="str">
        <f>IF('Noviembre 2019'!K12&gt;'Noviembre 2019'!L12,'Noviembre 2019'!K12,'Noviembre 2019'!L12)</f>
        <v>Línea de aire obstruida</v>
      </c>
      <c r="CN10" s="27" t="str">
        <f>IF('Diciembre 2019'!K12&gt;'Diciembre 2019'!L12,'Diciembre 2019'!K12,'Diciembre 2019'!L12)</f>
        <v>Línea de aire obstruida</v>
      </c>
      <c r="CO10" s="27" t="str">
        <f>IF('Enero 2020'!K12&gt;'Enero 2020'!L12,'Enero 2020'!K12,'Enero 2020'!L12)</f>
        <v>Línea de aire obstruida</v>
      </c>
      <c r="CP10" s="27" t="str">
        <f>IF('Febrero 2020'!K12&gt;'Febrero 2020'!L12,'Febrero 2020'!K12,'Febrero 2020'!L12)</f>
        <v>Linea de aire obstruida</v>
      </c>
      <c r="CQ10" s="27"/>
      <c r="CR10" s="27" t="str">
        <f>IF('Abril 2020'!K12&gt;'Abril 2020'!L12,'Abril 2020'!K12,'Abril 2020'!L12)</f>
        <v>Linea de aire obstruida</v>
      </c>
      <c r="CS10" s="27" t="str">
        <f>IF('Mayo 2020'!K12&gt;'Mayo 2020'!L12,'Mayo 2020'!K12,'Mayo 2020'!L12)</f>
        <v>Linea de aire obstruida</v>
      </c>
      <c r="CT10" s="27" t="str">
        <f>IF('Junio 2020'!K12&gt;'Junio 2020'!L12,'Junio 2020'!K12,'Junio 2020'!L12)</f>
        <v>Linea de aire obstruida</v>
      </c>
      <c r="CU10" s="27" t="str">
        <f>IF('Julio 2020'!K12&gt;'Julio 2020'!L12,'Julio 2020'!K12,'Julio 2020'!L12)</f>
        <v>Linea de aire obstruida</v>
      </c>
      <c r="CV10" s="27" t="str">
        <f>IF('Agosto 2020'!K12&gt;'Agosto 2020'!L12,'Agosto 2020'!K12,'Agosto 2020'!L12)</f>
        <v>Linea de aire obstruida</v>
      </c>
      <c r="CW10" s="27" t="str">
        <f>IF('Setiembre 2020'!K12&gt;'Setiembre 2020'!L12,'Setiembre 2020'!K12,'Setiembre 2020'!L12)</f>
        <v>Linea de aire obstruida</v>
      </c>
      <c r="CX10" s="27" t="str">
        <f>IF('Octubre 2020'!K12&gt;'Octubre 2020'!L12,'Octubre 2020'!K12,'Octubre 2020'!L12)</f>
        <v>Linea de aire obstruida</v>
      </c>
      <c r="CY10" s="27" t="str">
        <f>IF('Noviembre 2020'!K12&gt;'Noviembre 2020'!L12,'Noviembre 2020'!K12,'Noviembre 2020'!L12)</f>
        <v>Linea de aire obstruida</v>
      </c>
      <c r="CZ10" s="27" t="str">
        <f>IF('Diciembre 2020'!K12&gt;'Diciembre 2020'!L12,'Diciembre 2020'!K12,'Diciembre 2020'!L12)</f>
        <v>Linea de aire obstruida</v>
      </c>
      <c r="DA10" s="27" t="str">
        <f>IF('Enero 2021'!K12&gt;'Enero 2021'!L12,'Enero 2021'!K12,'Enero 2021'!L12)</f>
        <v>Linea de aire obstruida</v>
      </c>
      <c r="DB10" s="27" t="str">
        <f>IF('Febrero 2021'!K12&gt;'Febrero 2021'!L12,'Febrero 2021'!K12,'Febrero 2021'!L12)</f>
        <v>Linea de aire obstruida</v>
      </c>
      <c r="DC10" s="27" t="str">
        <f>IF('Marzo 2021'!K12&gt;'Marzo 2021'!L12,'Marzo 2021'!K12,'Marzo 2021'!L12)</f>
        <v>Linea de aire obstruida</v>
      </c>
      <c r="DD10" t="str">
        <f>IF('Abril 2021'!K12&gt;'Abril 2021'!L12,'Abril 2021'!K12,'Abril 2021'!L12)</f>
        <v>Linea de aire obstruida</v>
      </c>
      <c r="DE10" t="str">
        <f>IF('Mayo 2021'!K12&gt;'Mayo 2021'!L12,'Mayo 2021'!K12,'Mayo 2021'!L12)</f>
        <v>Linea de aire obstruida</v>
      </c>
      <c r="DF10" t="str">
        <f>IF('Junio 2021'!K12&gt;'Junio 2021'!L12,'Junio 2021'!K12,'Junio 2021'!L12)</f>
        <v>Linea de aire obstruida</v>
      </c>
      <c r="DG10" t="str">
        <f>IF('Julio 2021'!K12&gt;'Julio 2021'!L12,'Julio 2021'!K12,'Julio 2021'!L12)</f>
        <v>Linea de aire obstruida</v>
      </c>
      <c r="DH10" t="str">
        <f>IF('Agosto 2021'!K12&gt;'Agosto 2021'!L12,'Agosto 2021'!K12,'Agosto 2021'!L12)</f>
        <v>Linea de aire obstruida</v>
      </c>
      <c r="DI10" t="str">
        <f>IF('Setiembre 2021'!K12&gt;'Setiembre 2021'!L12,'Setiembre 2021'!K12,'Setiembre 2021'!L12)</f>
        <v>Linea de aire obstruida</v>
      </c>
      <c r="DJ10" t="str">
        <f>IF('Octubre 2021'!K12&gt;'Octubre 2021'!L12,'Octubre 2021'!K12,'Octubre 2021'!L12)</f>
        <v>Linea de aire obstruida</v>
      </c>
      <c r="DK10" t="str">
        <f>IF('Noviembre 2021'!K12&gt;'Noviembre 2021'!L12,'Noviembre 2021'!K12,'Noviembre 2021'!L12)</f>
        <v>Linea de aire obstruida</v>
      </c>
      <c r="DL10" t="str">
        <f>IF('Diciembre 2021'!K12&gt;'Diciembre 2021'!L12,'Diciembre 2021'!K12,'Diciembre 2021'!L12)</f>
        <v>Linea de aire obstruida</v>
      </c>
      <c r="DM10" t="str">
        <f>IF('Enero 2022'!K12&gt;'Enero 2022'!L12,'Enero 2022'!K12,'Enero 2022'!L12)</f>
        <v>Linea de aire obstruida</v>
      </c>
      <c r="DN10" t="str">
        <f>IF('Febrero 2022'!K12&gt;'Febrero 2022'!L12,'Febrero 2022'!K12,'Febrero 2022'!L12)</f>
        <v>Linea de aire obstruida</v>
      </c>
      <c r="DO10" t="str">
        <f>IF('Marzo 2022'!K12&gt;'Marzo 2022'!L12,'Marzo 2022'!K12,'Marzo 2022'!L12)</f>
        <v>Linea de aire obstruida</v>
      </c>
      <c r="DP10" t="str">
        <f>IF('Abril 2022'!K12&gt;'Abril 2022'!L12,'Abril 2022'!K12,'Abril 2022'!L12)</f>
        <v>Linea de aire obstruida</v>
      </c>
      <c r="DQ10" t="str">
        <f>IF('Mayo 2022'!K12&gt;'Mayo 2022'!L12,'Mayo 2022'!K12,'Mayo 2022'!L12)</f>
        <v>Linea de aire obstruida</v>
      </c>
      <c r="DR10" t="str">
        <f>IF('Junio 2022'!K12&gt;'Junio 2022'!L12,'Junio 2022'!K12,'Junio 2022'!L12)</f>
        <v>Linea de aire obstruida</v>
      </c>
      <c r="DS10" t="str">
        <f>IF('Julio 2022'!K12&gt;'Julio 2022'!L12,'Julio 2022'!K12,'Julio 2022'!L12)</f>
        <v>Linea de aire obstruida</v>
      </c>
      <c r="DT10" t="str">
        <f>IF('Agosto 2022'!K12&gt;'Agosto 2022'!L12,'Agosto 2022'!K12,'Agosto 2022'!L12)</f>
        <v>Linea de aire obstruida</v>
      </c>
      <c r="DU10" t="str">
        <f>IF('Setiembre 2022'!K12&gt;'Setiembre 2022'!L12,'Setiembre 2022'!K12,'Setiembre 2022'!L12)</f>
        <v>Linea de aire obstruida</v>
      </c>
      <c r="DV10" t="str">
        <f>IF('Octubre 2022'!K12&gt;'Octubre 2022'!L12,'Octubre 2022'!K12,'Octubre 2022'!L12)</f>
        <v>Linea de aire obstruida</v>
      </c>
      <c r="DW10" t="str">
        <f>IF('Noviembre 2022'!K12&gt;'Noviembre 2022'!L12,'Noviembre 2022'!K12,'Noviembre 2022'!L12)</f>
        <v>Linea de aire obstruida</v>
      </c>
      <c r="DX10" t="str">
        <f>IF('Diciembre 2022'!K12&gt;'Diciembre 2022'!L12,'Diciembre 2022'!K12,'Diciembre 2022'!L12)</f>
        <v>Linea de aire obstruida</v>
      </c>
      <c r="DY10" t="str">
        <f>IF('Enero 2023'!K12&gt;'Enero 2023'!L12,'Enero 2023'!K12,'Enero 2023'!L12)</f>
        <v>Linea de aire obstruida</v>
      </c>
      <c r="DZ10" t="str">
        <f>IF('Febrero 2023'!K12&gt;'Febrero 2023'!L12,'Febrero 2023'!K12,'Febrero 2023'!L12)</f>
        <v>Linea de aire obstruida</v>
      </c>
      <c r="EA10" t="str">
        <f>IF('Marzo 2023'!K12&gt;'Marzo 2023'!L12,'Marzo 2023'!K12,'Marzo 2023'!L12)</f>
        <v>Linea de aire obstruida</v>
      </c>
      <c r="EB10" t="str">
        <f>IF('Abril 2023'!K12&gt;'Abril 2023'!L12,'Abril 2023'!K12,'Abril 2023'!L12)</f>
        <v>Linea de aire obstruida</v>
      </c>
      <c r="EC10" t="str">
        <f>IF('Mayo 2023'!K12&gt;'Mayo 2023'!L12,'Mayo 2023'!K12,'Mayo 2023'!L12)</f>
        <v>Linea de aire obstruida</v>
      </c>
      <c r="ED10" t="str">
        <f>IF('Junio 2023'!K12&gt;'Junio 2023'!L12,'Junio 2023'!K12,'Junio 2023'!L12)</f>
        <v>Linea de aire obstruida</v>
      </c>
      <c r="EE10" t="str">
        <f>IF('Julio 2023'!K12&gt;'Julio 2023'!L12,'Julio 2023'!K12,'Julio 2023'!L12)</f>
        <v>Linea de aire obstruida</v>
      </c>
      <c r="EF10" t="str">
        <f>IF('Agosto 2023'!K12&gt;'Agosto 2023'!L12,'Agosto 2023'!K12,'Agosto 2023'!L12)</f>
        <v>Linea de aire obstruida</v>
      </c>
      <c r="EG10" t="str">
        <f>IF('Setiembre 2023'!K12&gt;'Setiembre 2023'!L12,'Setiembre 2023'!K12,'Setiembre 2023'!L12)</f>
        <v>Linea de aire obstruida</v>
      </c>
      <c r="EH10" t="str">
        <f>IF('Octubre 2023'!K12&gt;'Octubre 2023'!L12,'Octubre 2023'!K12,'Octubre 2023'!L12)</f>
        <v>Linea de aire obstruida</v>
      </c>
      <c r="EI10" t="str">
        <f>IF('Noviembre 2023'!K12&gt;'Noviembre 2023'!L12,'Noviembre 2023'!K12,'Noviembre 2023'!L12)</f>
        <v>Linea de aire obstruida</v>
      </c>
      <c r="EJ10" t="str">
        <f>IF('Diciembre 2023'!K12&gt;'Diciembre 2023'!L12,'Diciembre 2023'!K12,'Diciembre 2023'!L12)</f>
        <v>Linea de aire obstruida</v>
      </c>
      <c r="EK10" t="str">
        <f>IF('Enero 2024'!K12&gt;'Enero 2024'!L12,'Enero 2024'!K12,'Enero 2024'!L12)</f>
        <v>Linea de aire obstruida</v>
      </c>
      <c r="EL10" t="str">
        <f>IF('Febrero 2024'!K12&gt;'Febrero 2024'!L12,'Febrero 2024'!K12,'Febrero 2024'!L12)</f>
        <v>Linea de aire obstruida</v>
      </c>
      <c r="EM10" t="str">
        <f>IF('Marzo 2024'!K12&gt;'Marzo 2024'!L12,'Marzo 2024'!K12,'Marzo 2024'!L12)</f>
        <v>Linea de aire obstruida</v>
      </c>
      <c r="EN10" t="str">
        <f>IF('Abril 2024'!K12&gt;'Abril 2024'!L12,'Abril 2024'!K12,'Abril 2024'!L12)</f>
        <v>Linea de aire obstruida</v>
      </c>
      <c r="EO10" t="str">
        <f>IF('Mayo 2024'!K12&gt;'Mayo 2024'!L12,'Mayo 2024'!K12,'Mayo 2024'!L12)</f>
        <v>Linea de aire obstruida</v>
      </c>
      <c r="EP10" t="str">
        <f>IF('Junio 2024'!K12&gt;'Junio 2024'!L12,'Junio 2024'!K12,'Junio 2024'!L12)</f>
        <v>Linea de aire obstruida</v>
      </c>
      <c r="EQ10" t="str">
        <f>IF('Julio 2024'!K12&gt;'Julio 2024'!L12,'Julio 2024'!K12,'Julio 2024'!L12)</f>
        <v>Linea de aire obstruida</v>
      </c>
      <c r="ER10" t="str">
        <f>IF('Agosto 2024'!K12&gt;'Agosto 2024'!L12,'Agosto 2024'!K12,'Agosto 2024'!L12)</f>
        <v>Linea de aire obstruida</v>
      </c>
      <c r="ES10" t="str">
        <f>IF('Setiembre 2024'!K12&gt;'Setiembre 2024'!L12,'Setiembre 2024'!K12,'Setiembre 2024'!L12)</f>
        <v>Linea de aire obstruida</v>
      </c>
      <c r="ET10" t="str">
        <f>IF('Octubre 2024'!K12&gt;'Octubre 2024'!L12,'Octubre 2024'!K12,'Octubre 2024'!L12)</f>
        <v>Linea de aire obstruida</v>
      </c>
      <c r="EU10" t="str">
        <f>IF('Noviembre 2024'!K12&gt;'Noviembre 2024'!L12,'Noviembre 2024'!K12,'Noviembre 2024'!L12)</f>
        <v>Linea de aire obstruida</v>
      </c>
      <c r="EV10" t="str">
        <f>IF('Diciembre 2024'!K12&gt;'Diciembre 2024'!L12,'Diciembre 2024'!K12,'Diciembre 2024'!L12)</f>
        <v>Linea de aire obstruida</v>
      </c>
      <c r="EW10" t="str">
        <f>IF('Enero 2025'!K12&gt;'Enero 2025'!L12,'Enero 2025'!K12,'Enero 2025'!L12)</f>
        <v>Linea de aire obstruida</v>
      </c>
      <c r="EX10" t="str">
        <f>IF('Febrero 2025'!K12&gt;'Febrero 2025'!L12,'Febrero 2025'!K12,'Febrero 2025'!L12)</f>
        <v>Linea de aire obstruida</v>
      </c>
      <c r="EY10" t="str">
        <f>IF('Marzo 2025'!K12&gt;'Marzo 2025'!L12,'Marzo 2025'!K12,'Marzo 2025'!L12)</f>
        <v>Linea de aire obstruida</v>
      </c>
      <c r="EZ10" t="str">
        <f>IF('Abril 2025'!K12&gt;'Abril 2025'!L12,'Abril 2025'!K12,'Abril 2025'!L12)</f>
        <v>Linea de aire obstruida</v>
      </c>
    </row>
    <row r="11" spans="1:164" x14ac:dyDescent="0.25">
      <c r="A11" s="10">
        <v>9</v>
      </c>
      <c r="B11" s="10" t="s">
        <v>22</v>
      </c>
      <c r="C11" s="10" t="s">
        <v>15</v>
      </c>
      <c r="D11" s="6">
        <v>255576</v>
      </c>
      <c r="E11" s="6">
        <v>338998</v>
      </c>
      <c r="F11" s="6">
        <v>34</v>
      </c>
      <c r="G11" s="16" t="s">
        <v>17</v>
      </c>
      <c r="H11" s="24">
        <v>0.73</v>
      </c>
      <c r="I11" s="27">
        <v>3.27</v>
      </c>
      <c r="J11" s="42">
        <v>3.8699999999999997</v>
      </c>
      <c r="K11" s="42">
        <v>4.32</v>
      </c>
      <c r="L11" s="42">
        <v>4.7699999999999996</v>
      </c>
      <c r="M11" s="42">
        <v>4.6300000000000008</v>
      </c>
      <c r="N11" s="42">
        <v>3.3000000000000003</v>
      </c>
      <c r="O11" s="42">
        <v>3.12</v>
      </c>
      <c r="P11" s="42">
        <v>3.07</v>
      </c>
      <c r="Q11" s="42">
        <v>2.96</v>
      </c>
      <c r="R11" s="42">
        <v>3.0100000000000002</v>
      </c>
      <c r="S11" s="42">
        <v>3.03</v>
      </c>
      <c r="T11" s="42">
        <v>3.14</v>
      </c>
      <c r="U11" s="42">
        <v>3.27</v>
      </c>
      <c r="V11" s="42">
        <v>3.6</v>
      </c>
      <c r="W11" s="27"/>
      <c r="X11" s="42">
        <v>4.7899999999999991</v>
      </c>
      <c r="Y11" s="42">
        <v>5.2799999999999994</v>
      </c>
      <c r="Z11" s="102" t="s">
        <v>103</v>
      </c>
      <c r="AA11" s="101" t="s">
        <v>103</v>
      </c>
      <c r="AB11" s="101" t="s">
        <v>103</v>
      </c>
      <c r="AC11" s="42">
        <v>2.87</v>
      </c>
      <c r="AD11" s="42">
        <v>2.87</v>
      </c>
      <c r="AE11" s="42">
        <v>3.08</v>
      </c>
      <c r="AF11" s="89" t="s">
        <v>17</v>
      </c>
      <c r="AG11" s="27">
        <v>3.25</v>
      </c>
      <c r="AH11" s="42">
        <v>4.0299999999999994</v>
      </c>
      <c r="AI11" s="42">
        <v>4.5999999999999996</v>
      </c>
      <c r="AJ11" s="101" t="s">
        <v>103</v>
      </c>
      <c r="AK11" s="101" t="s">
        <v>103</v>
      </c>
      <c r="AL11" s="101" t="s">
        <v>116</v>
      </c>
      <c r="AM11" s="101" t="s">
        <v>103</v>
      </c>
      <c r="AN11" s="101" t="s">
        <v>103</v>
      </c>
      <c r="AO11" s="101" t="s">
        <v>103</v>
      </c>
      <c r="AP11" s="42">
        <v>4.16</v>
      </c>
      <c r="AQ11" s="42">
        <v>3.91</v>
      </c>
      <c r="AR11" s="42">
        <v>4.01</v>
      </c>
      <c r="AS11" s="42">
        <v>4.33</v>
      </c>
      <c r="AT11" s="42">
        <v>5.07</v>
      </c>
      <c r="AU11" s="42" t="s">
        <v>76</v>
      </c>
      <c r="AV11" s="42" t="s">
        <v>76</v>
      </c>
      <c r="AW11" s="27" t="s">
        <v>76</v>
      </c>
      <c r="AX11" s="16">
        <v>4.7100000000000009</v>
      </c>
      <c r="AY11" s="16">
        <v>4.6500000000000004</v>
      </c>
      <c r="AZ11" s="16">
        <v>4.0299999999999994</v>
      </c>
      <c r="BA11" s="42">
        <v>3.02</v>
      </c>
      <c r="BB11" s="27">
        <f>IF('Octubre 2016'!K13&gt;'Octubre 2016'!L13,'Octubre 2016'!K13,'Octubre 2016'!L13)</f>
        <v>2.91</v>
      </c>
      <c r="BD11" s="27">
        <f>IF('Diciembre 2016'!K13&gt;'Diciembre 2016'!L13,'Diciembre 2016'!K13,'Diciembre 2016'!L13)</f>
        <v>3.0100000000000002</v>
      </c>
      <c r="BE11" s="27">
        <f>IF('Enero 2017'!K13&gt;'Enero 2017'!L13,'Enero 2017'!K13,'Enero 2017'!L13)</f>
        <v>3.2</v>
      </c>
      <c r="BF11" s="27">
        <f>IF('Febrero 2017'!K13&gt;'Febrero 2017'!L13,'Febrero 2017'!K13,'Febrero 2017'!L13)</f>
        <v>3.27</v>
      </c>
      <c r="BG11" s="27">
        <f>IF('Marzo 2017'!K13&gt;'Marzo 2017'!L13,'Marzo 2017'!K13,'Marzo 2017'!L13)</f>
        <v>4.07</v>
      </c>
      <c r="BH11" s="27">
        <f>IF('Abril 2017'!K13&gt;'Abril 2017'!L13,'Abril 2017'!K13,'Abril 2017'!L13)</f>
        <v>4.6300000000000008</v>
      </c>
      <c r="BI11" s="27">
        <f>IF('Mayo 2017'!K13&gt;'Mayo 2017'!L13,'Mayo 2017'!K13,'Mayo 2017'!L13)</f>
        <v>4.5600000000000005</v>
      </c>
      <c r="BJ11" s="27">
        <f>IF('Junio 2017'!K13&gt;'Junio 2017'!L13,'Junio 2017'!K13,'Junio 2017'!L13)</f>
        <v>2.98</v>
      </c>
      <c r="BK11" s="27">
        <f>IF('Julio 2017'!K13&gt;'Julio 2017'!L13,'Julio 2017'!K13,'Julio 2017'!L13)</f>
        <v>3.03</v>
      </c>
      <c r="BL11" s="27">
        <f>IF('Agosto 2017'!K13&gt;'Agosto 2017'!L13,'Agosto 2017'!K13,'Agosto 2017'!L13)</f>
        <v>2.98</v>
      </c>
      <c r="BM11" s="27">
        <f>IF('Setiembre 2017'!K13&gt;'Setiembre 2017'!L13,'Setiembre 2017'!K13,'Setiembre 2017'!L13)</f>
        <v>2.57</v>
      </c>
      <c r="BN11" s="27">
        <f>IF('Octubre 2017'!K13&gt;'Octubre 2017'!L13,'Octubre 2017'!K13,'Octubre 2017'!L13)</f>
        <v>2.0100000000000002</v>
      </c>
      <c r="BO11" s="27">
        <f>IF('Noviembre 2017'!K13&gt;'Noviembre 2017'!L13,'Noviembre 2017'!K13,'Noviembre 2017'!L13)</f>
        <v>2.8</v>
      </c>
      <c r="BP11" s="27">
        <f>IF('Diciembre 2017'!K13&gt;'Diciembre 2017'!L13,'Diciembre 2017'!K13,'Diciembre 2017'!L13)</f>
        <v>2.94</v>
      </c>
      <c r="BQ11" s="27">
        <f>IF('Enero 2018'!K13&gt;'Enero 2018'!L13,'Enero 2018'!K13,'Enero 2018'!L13)</f>
        <v>3.04</v>
      </c>
      <c r="BR11" s="27">
        <f>IF('Febrero 2018'!K13&gt;'Febrero 2018'!L13,'Febrero 2018'!K13,'Febrero 2018'!L13)</f>
        <v>3.13</v>
      </c>
      <c r="BS11" s="27">
        <f>IF('Marzo 2018'!K13&gt;'Marzo 2018'!L13,'Marzo 2018'!K13,'Marzo 2018'!L13)</f>
        <v>3.72</v>
      </c>
      <c r="BT11" s="27">
        <f>IF('Abril 2018'!K13&gt;'Abril 2018'!L13,'Abril 2018'!K13,'Abril 2018'!L13)</f>
        <v>4.57</v>
      </c>
      <c r="BU11" s="27">
        <f>IF('Mayo 2018'!K13&gt;'Mayo 2018'!L13,'Mayo 2018'!K13,'Mayo 2018'!L13)</f>
        <v>4.84</v>
      </c>
      <c r="BV11" s="27">
        <f>IF('Junio 2018'!K13&gt;'Junio 2018'!L13,'Junio 2018'!K13,'Junio 2018'!L13)</f>
        <v>3.98</v>
      </c>
      <c r="BW11" s="27">
        <f>IF('Julio 2018'!K13&gt;'Julio 2018'!L13,'Julio 2018'!K13,'Julio 2018'!L13)</f>
        <v>4.25</v>
      </c>
      <c r="BX11" s="27">
        <f>IF('Agosto 2018'!K13&gt;'Agosto 2018'!L13,'Agosto 2018'!K13,'Agosto 2018'!L13)</f>
        <v>4.24</v>
      </c>
      <c r="BY11" s="27"/>
      <c r="BZ11" s="27">
        <f>IF('Octubre 2018'!K13&gt;'Octubre 2018'!L13,'Octubre 2018'!K13,'Octubre 2018'!L13)</f>
        <v>2.59</v>
      </c>
      <c r="CA11" s="27"/>
      <c r="CB11" s="27">
        <f>IF('Diciembre 2018'!K13&gt;'Diciembre 2018'!L13,'Diciembre 2018'!K13,'Diciembre 2018'!L13)</f>
        <v>3.03</v>
      </c>
      <c r="CC11" s="27">
        <f>IF('Enero 2019'!K13&gt;'Enero 2019'!L13,'Enero 2019'!K13,'Enero 2019'!L13)</f>
        <v>3.18</v>
      </c>
      <c r="CD11" s="27">
        <f>IF('Febrero 2019'!K13&gt;'Febrero 2019'!L13,'Febrero 2019'!K13,'Febrero 2019'!L13)</f>
        <v>3.82</v>
      </c>
      <c r="CE11" s="27">
        <f>IF('Marzo 2019'!K13&gt;'Marzo 2019'!L13,'Marzo 2019'!K13,'Marzo 2019'!L13)</f>
        <v>4.75</v>
      </c>
      <c r="CF11" s="27"/>
      <c r="CG11" s="27"/>
      <c r="CH11" s="27">
        <f>IF('Junio 2019'!K13&gt;'Junio 2019'!L13,'Junio 2019'!K13,'Junio 2019'!L13)</f>
        <v>3.07</v>
      </c>
      <c r="CI11" s="27">
        <f>IF('Julio 2019'!K13&gt;'Julio 2019'!L13,'Julio 2019'!K13,'Julio 2019'!L13)</f>
        <v>3.4200000000000004</v>
      </c>
      <c r="CJ11" s="27">
        <f>IF('Agosto 2019'!K13&gt;'Agosto 2019'!L13,'Agosto 2019'!K13,'Agosto 2019'!L13)</f>
        <v>3.12</v>
      </c>
      <c r="CK11" s="27">
        <f>IF('Setiembre 2019'!K13&gt;'Setiembre 2019'!L13,'Setiembre 2019'!K13,'Setiembre 2019'!L13)</f>
        <v>2.5</v>
      </c>
      <c r="CL11" s="27">
        <f>IF('Octubre 2019'!K13&gt;'Octubre 2019'!L13,'Octubre 2019'!K13,'Octubre 2019'!L13)</f>
        <v>2.64</v>
      </c>
      <c r="CM11" s="27">
        <f>IF('Noviembre 2019'!K13&gt;'Noviembre 2019'!L13,'Noviembre 2019'!K13,'Noviembre 2019'!L13)</f>
        <v>2.98</v>
      </c>
      <c r="CN11" s="27">
        <f>IF('Diciembre 2019'!K13&gt;'Diciembre 2019'!L13,'Diciembre 2019'!K13,'Diciembre 2019'!L13)</f>
        <v>2.72</v>
      </c>
      <c r="CO11" s="27"/>
      <c r="CP11" s="27">
        <f>IF('Febrero 2020'!K13&gt;'Febrero 2020'!L13,'Febrero 2020'!K13,'Febrero 2020'!L13)</f>
        <v>3.85</v>
      </c>
      <c r="CQ11" s="27">
        <f>IF('Marzo 2020'!K13&gt;'Marzo 2020'!L13,'Marzo 2020'!K13,'Marzo 2020'!L13)</f>
        <v>6</v>
      </c>
      <c r="CR11" s="27"/>
      <c r="CS11" s="27" t="s">
        <v>76</v>
      </c>
      <c r="CT11" s="27">
        <f>IF('Junio 2020'!K13&gt;'Junio 2020'!L13,'Junio 2020'!K13,'Junio 2020'!L13)</f>
        <v>3.05</v>
      </c>
      <c r="CU11" s="27">
        <f>IF('Julio 2020'!K13&gt;'Julio 2020'!L13,'Julio 2020'!K13,'Julio 2020'!L13)</f>
        <v>2.97</v>
      </c>
      <c r="CV11" s="27">
        <f>IF('Agosto 2020'!K13&gt;'Agosto 2020'!L13,'Agosto 2020'!K13,'Agosto 2020'!L13)</f>
        <v>1.6600000000000001</v>
      </c>
      <c r="CW11" s="27">
        <f>IF('Setiembre 2020'!K13&gt;'Setiembre 2020'!L13,'Setiembre 2020'!K13,'Setiembre 2020'!L13)</f>
        <v>2.0700000000000007</v>
      </c>
      <c r="CX11" s="27">
        <f>IF('Octubre 2020'!K13&gt;'Octubre 2020'!L13,'Octubre 2020'!K13,'Octubre 2020'!L13)</f>
        <v>1.4</v>
      </c>
      <c r="CY11" s="27">
        <f>IF('Noviembre 2020'!K13&gt;'Noviembre 2020'!L13,'Noviembre 2020'!K13,'Noviembre 2020'!L13)</f>
        <v>1.9700000000000002</v>
      </c>
      <c r="CZ11" s="27">
        <f>IF('Diciembre 2020'!K13&gt;'Diciembre 2020'!L13,'Diciembre 2020'!K13,'Diciembre 2020'!L13)</f>
        <v>2.75</v>
      </c>
      <c r="DA11" s="27">
        <f>IF('Enero 2021'!K13&gt;'Enero 2021'!L13,'Enero 2021'!K13,'Enero 2021'!L13)</f>
        <v>2.97</v>
      </c>
      <c r="DB11" s="27">
        <f>IF('Febrero 2021'!K13&gt;'Febrero 2021'!L13,'Febrero 2021'!K13,'Febrero 2021'!L13)</f>
        <v>3</v>
      </c>
      <c r="DC11" s="27">
        <f>IF('Marzo 2021'!K13&gt;'Marzo 2021'!L13,'Marzo 2021'!K13,'Marzo 2021'!L13)</f>
        <v>3.4200000000000004</v>
      </c>
      <c r="DD11">
        <f>IF('Abril 2021'!K13&gt;'Abril 2021'!L13,'Abril 2021'!K13,'Abril 2021'!L13)</f>
        <v>3.69</v>
      </c>
      <c r="DE11">
        <f>IF('Mayo 2021'!K13&gt;'Mayo 2021'!L13,'Mayo 2021'!K13,'Mayo 2021'!L13)</f>
        <v>4.51</v>
      </c>
      <c r="DF11">
        <f>IF('Junio 2021'!K13&gt;'Junio 2021'!L13,'Junio 2021'!K13,'Junio 2021'!L13)</f>
        <v>4.6500000000000004</v>
      </c>
      <c r="DG11">
        <f>IF('Julio 2021'!K13&gt;'Julio 2021'!L13,'Julio 2021'!K13,'Julio 2021'!L13)</f>
        <v>4.2100000000000009</v>
      </c>
      <c r="DH11">
        <f>IF('Agosto 2021'!K13&gt;'Agosto 2021'!L13,'Agosto 2021'!K13,'Agosto 2021'!L13)</f>
        <v>2.15</v>
      </c>
      <c r="DI11">
        <f>IF('Setiembre 2021'!K13&gt;'Setiembre 2021'!L13,'Setiembre 2021'!K13,'Setiembre 2021'!L13)</f>
        <v>2.84</v>
      </c>
      <c r="DJ11">
        <f>IF('Octubre 2021'!K13&gt;'Octubre 2021'!L13,'Octubre 2021'!K13,'Octubre 2021'!L13)</f>
        <v>2.58</v>
      </c>
      <c r="DK11">
        <f>IF('Noviembre 2021'!K13&gt;'Noviembre 2021'!L13,'Noviembre 2021'!K13,'Noviembre 2021'!L13)</f>
        <v>2.87</v>
      </c>
      <c r="DL11">
        <f>IF('Diciembre 2021'!K13&gt;'Diciembre 2021'!L13,'Diciembre 2021'!K13,'Diciembre 2021'!L13)</f>
        <v>2.97</v>
      </c>
      <c r="DM11">
        <f>IF('Enero 2022'!K13&gt;'Enero 2022'!L13,'Enero 2022'!K13,'Enero 2022'!L13)</f>
        <v>4.1199999999999992</v>
      </c>
      <c r="DN11">
        <f>IF('Febrero 2022'!K13&gt;'Febrero 2022'!L13,'Febrero 2022'!K13,'Febrero 2022'!L13)</f>
        <v>4.0399999999999991</v>
      </c>
      <c r="DQ11">
        <f>IF('Mayo 2022'!K13&gt;'Mayo 2022'!L13,'Mayo 2022'!K13,'Mayo 2022'!L13)</f>
        <v>4.57</v>
      </c>
      <c r="DR11">
        <f>IF('Junio 2022'!K13&gt;'Junio 2022'!L13,'Junio 2022'!K13,'Junio 2022'!L13)</f>
        <v>2.84</v>
      </c>
      <c r="DS11">
        <f>IF('Julio 2022'!K13&gt;'Julio 2022'!L13,'Julio 2022'!K13,'Julio 2022'!L13)</f>
        <v>2.37</v>
      </c>
      <c r="DT11">
        <f>IF('Agosto 2022'!K13&gt;'Agosto 2022'!L13,'Agosto 2022'!K13,'Agosto 2022'!L13)</f>
        <v>0.94</v>
      </c>
      <c r="DU11">
        <f>IF('Setiembre 2022'!K13&gt;'Setiembre 2022'!L13,'Setiembre 2022'!K13,'Setiembre 2022'!L13)</f>
        <v>2.2000000000000002</v>
      </c>
      <c r="DV11">
        <f>IF('Octubre 2022'!K13&gt;'Octubre 2022'!L13,'Octubre 2022'!K13,'Octubre 2022'!L13)</f>
        <v>2.27</v>
      </c>
      <c r="DW11">
        <f>IF('Noviembre 2022'!K13&gt;'Noviembre 2022'!L13,'Noviembre 2022'!K13,'Noviembre 2022'!L13)</f>
        <v>2.34</v>
      </c>
      <c r="DX11">
        <f>IF('Diciembre 2022'!K13&gt;'Diciembre 2022'!L13,'Diciembre 2022'!K13,'Diciembre 2022'!L13)</f>
        <v>2.67</v>
      </c>
      <c r="DY11">
        <f>IF('Enero 2023'!K13&gt;'Enero 2023'!L13,'Enero 2023'!K13,'Enero 2023'!L13)</f>
        <v>3.03</v>
      </c>
      <c r="DZ11">
        <f>IF('Febrero 2023'!K13&gt;'Febrero 2023'!L13,'Febrero 2023'!K13,'Febrero 2023'!L13)</f>
        <v>2.96</v>
      </c>
      <c r="EA11">
        <f>IF('Marzo 2023'!K13&gt;'Marzo 2023'!L13,'Marzo 2023'!K13,'Marzo 2023'!L13)</f>
        <v>3.4200000000000004</v>
      </c>
      <c r="EB11">
        <f>IF('Abril 2023'!K13&gt;'Abril 2023'!L13,'Abril 2023'!K13,'Abril 2023'!L13)</f>
        <v>3.97</v>
      </c>
      <c r="EC11">
        <f>IF('Mayo 2023'!K13&gt;'Mayo 2023'!L13,'Mayo 2023'!K13,'Mayo 2023'!L13)</f>
        <v>4.42</v>
      </c>
      <c r="ED11">
        <f>IF('Junio 2023'!K13&gt;'Junio 2023'!L13,'Junio 2023'!K13,'Junio 2023'!L13)</f>
        <v>3.81</v>
      </c>
      <c r="EE11">
        <f>IF('Julio 2023'!K13&gt;'Julio 2023'!L13,'Julio 2023'!K13,'Julio 2023'!L13)</f>
        <v>3.77</v>
      </c>
      <c r="EF11">
        <f>IF('Agosto 2023'!K13&gt;'Agosto 2023'!L13,'Agosto 2023'!K13,'Agosto 2023'!L13)</f>
        <v>2.62</v>
      </c>
      <c r="EG11">
        <f>IF('Setiembre 2023'!K13&gt;'Setiembre 2023'!L13,'Setiembre 2023'!K13,'Setiembre 2023'!L13)</f>
        <v>2.88</v>
      </c>
      <c r="EH11">
        <f>IF('Octubre 2023'!K13&gt;'Octubre 2023'!L13,'Octubre 2023'!K13,'Octubre 2023'!L13)</f>
        <v>2.56</v>
      </c>
      <c r="EI11">
        <f>IF('Noviembre 2023'!K13&gt;'Noviembre 2023'!L13,'Noviembre 2023'!K13,'Noviembre 2023'!L13)</f>
        <v>3.6999999999999997</v>
      </c>
      <c r="EJ11">
        <f>IF('Diciembre 2023'!K13&gt;'Diciembre 2023'!L13,'Diciembre 2023'!K13,'Diciembre 2023'!L13)</f>
        <v>2.94</v>
      </c>
      <c r="EK11">
        <f>IF('Enero 2024'!K13&gt;'Enero 2024'!L13,'Enero 2024'!K13,'Enero 2024'!L13)</f>
        <v>3.05</v>
      </c>
      <c r="EL11">
        <f>IF('Febrero 2024'!K13&gt;'Febrero 2024'!L13,'Febrero 2024'!K13,'Febrero 2024'!L13)</f>
        <v>3.13</v>
      </c>
      <c r="EM11">
        <f>IF('Marzo 2024'!K13&gt;'Marzo 2024'!L13,'Marzo 2024'!K13,'Marzo 2024'!L13)</f>
        <v>3.8699999999999997</v>
      </c>
      <c r="EP11">
        <f>IF('Junio 2024'!K13&gt;'Junio 2024'!L13,'Junio 2024'!K13,'Junio 2024'!L13)</f>
        <v>2.13</v>
      </c>
      <c r="EQ11">
        <f>IF('Julio 2024'!K13&gt;'Julio 2024'!L13,'Julio 2024'!K13,'Julio 2024'!L13)</f>
        <v>2.6</v>
      </c>
      <c r="ER11">
        <f>IF('Agosto 2024'!K13&gt;'Agosto 2024'!L13,'Agosto 2024'!K13,'Agosto 2024'!L13)</f>
        <v>2.87</v>
      </c>
      <c r="ES11">
        <f>IF('Setiembre 2024'!K13&gt;'Setiembre 2024'!L13,'Setiembre 2024'!K13,'Setiembre 2024'!L13)</f>
        <v>2.42</v>
      </c>
      <c r="ET11">
        <f>IF('Octubre 2024'!K13&gt;'Octubre 2024'!L13,'Octubre 2024'!K13,'Octubre 2024'!L13)</f>
        <v>2.71</v>
      </c>
      <c r="EU11">
        <f>IF('Noviembre 2024'!K13&gt;'Noviembre 2024'!L13,'Noviembre 2024'!K13,'Noviembre 2024'!L13)</f>
        <v>2.5</v>
      </c>
      <c r="EV11">
        <f>IF('Diciembre 2024'!K13&gt;'Diciembre 2024'!L13,'Diciembre 2024'!K13,'Diciembre 2024'!L13)</f>
        <v>2.94</v>
      </c>
      <c r="EW11">
        <f>IF('Enero 2025'!K13&gt;'Enero 2025'!L13,'Enero 2025'!K13,'Enero 2025'!L13)</f>
        <v>3.08</v>
      </c>
      <c r="EX11">
        <f>IF('Febrero 2025'!K13&gt;'Febrero 2025'!L13,'Febrero 2025'!K13,'Febrero 2025'!L13)</f>
        <v>3.08</v>
      </c>
      <c r="EY11">
        <f>IF('Marzo 2025'!K13&gt;'Marzo 2025'!L13,'Marzo 2025'!K13,'Marzo 2025'!L13)</f>
        <v>3.39</v>
      </c>
      <c r="EZ11">
        <f>IF('Abril 2025'!K13&gt;'Abril 2025'!L13,'Abril 2025'!K13,'Abril 2025'!L13)</f>
        <v>4.1999999999999993</v>
      </c>
    </row>
    <row r="12" spans="1:164" x14ac:dyDescent="0.25">
      <c r="A12" s="10">
        <v>10</v>
      </c>
      <c r="B12" s="10" t="s">
        <v>23</v>
      </c>
      <c r="C12" s="10" t="s">
        <v>14</v>
      </c>
      <c r="D12" s="6">
        <v>255198</v>
      </c>
      <c r="E12" s="6">
        <v>340143</v>
      </c>
      <c r="F12" s="6">
        <v>22</v>
      </c>
      <c r="G12" s="16" t="s">
        <v>17</v>
      </c>
      <c r="H12" s="8">
        <v>0.8</v>
      </c>
      <c r="I12" s="27">
        <v>4.76</v>
      </c>
      <c r="J12" s="89">
        <v>9.18</v>
      </c>
      <c r="K12" s="42">
        <v>6.84</v>
      </c>
      <c r="L12" s="89">
        <v>13.02</v>
      </c>
      <c r="M12" s="89">
        <v>10.629999999999999</v>
      </c>
      <c r="N12" s="89">
        <v>9.0599999999999987</v>
      </c>
      <c r="O12" s="89">
        <v>9.01</v>
      </c>
      <c r="P12" s="42">
        <v>4.62</v>
      </c>
      <c r="Q12" s="89">
        <v>8.86</v>
      </c>
      <c r="R12" s="89">
        <v>8.6</v>
      </c>
      <c r="S12" s="42" t="s">
        <v>122</v>
      </c>
      <c r="T12" s="42">
        <v>4.58</v>
      </c>
      <c r="U12" s="89">
        <v>9.1399999999999988</v>
      </c>
      <c r="V12" s="89">
        <v>9.5</v>
      </c>
      <c r="W12" s="27"/>
      <c r="X12" s="89">
        <v>14.3</v>
      </c>
      <c r="Y12" s="42">
        <v>8.4799999999999986</v>
      </c>
      <c r="Z12" s="27">
        <v>8.36</v>
      </c>
      <c r="AA12" s="89">
        <v>14.68</v>
      </c>
      <c r="AB12" s="89">
        <v>17.88</v>
      </c>
      <c r="AC12" s="42">
        <v>4.6100000000000003</v>
      </c>
      <c r="AD12" s="89">
        <v>9.86</v>
      </c>
      <c r="AE12" s="42">
        <v>4.55</v>
      </c>
      <c r="AF12" s="89" t="s">
        <v>17</v>
      </c>
      <c r="AG12" s="89">
        <v>9.0299999999999994</v>
      </c>
      <c r="AH12" s="42">
        <v>6.33</v>
      </c>
      <c r="AI12" s="89">
        <v>14.52</v>
      </c>
      <c r="AJ12" s="89">
        <v>12.5</v>
      </c>
      <c r="AK12" s="89">
        <v>15.47</v>
      </c>
      <c r="AL12" s="89">
        <v>15.18</v>
      </c>
      <c r="AM12" s="89">
        <v>14.7</v>
      </c>
      <c r="AN12" s="42" t="s">
        <v>17</v>
      </c>
      <c r="AO12" s="42">
        <v>9.7099999999999991</v>
      </c>
      <c r="AP12" s="89">
        <v>9.07</v>
      </c>
      <c r="AQ12" s="89">
        <v>11.52</v>
      </c>
      <c r="AR12" s="89">
        <v>7.23</v>
      </c>
      <c r="AS12" s="42">
        <v>6.7</v>
      </c>
      <c r="AT12" s="42">
        <v>7.9200000000000008</v>
      </c>
      <c r="AU12" s="89">
        <v>11.299999999999999</v>
      </c>
      <c r="AV12" s="16">
        <v>9.3999999999999986</v>
      </c>
      <c r="AW12" s="89">
        <v>21.43</v>
      </c>
      <c r="AX12" s="16">
        <v>7.79</v>
      </c>
      <c r="AY12" s="16">
        <v>7.54</v>
      </c>
      <c r="AZ12" s="16">
        <v>6.76</v>
      </c>
      <c r="BA12" s="42">
        <v>4.7300000000000004</v>
      </c>
      <c r="BB12" s="89">
        <f>IF('Octubre 2016'!K14&gt;'Octubre 2016'!L14,'Octubre 2016'!K14,'Octubre 2016'!L14)</f>
        <v>11.6</v>
      </c>
      <c r="BD12" s="27">
        <f>IF('Diciembre 2016'!K14&gt;'Diciembre 2016'!L14,'Diciembre 2016'!K14,'Diciembre 2016'!L14)</f>
        <v>4.2300000000000004</v>
      </c>
      <c r="BE12" s="27">
        <f>IF('Enero 2017'!K14&gt;'Enero 2017'!L14,'Enero 2017'!K14,'Enero 2017'!L14)</f>
        <v>4.5200000000000005</v>
      </c>
      <c r="BF12" s="27"/>
      <c r="BG12" s="27"/>
      <c r="BH12" s="27"/>
      <c r="BI12" s="27"/>
      <c r="BJ12" s="27"/>
      <c r="BK12" s="27"/>
      <c r="BL12" s="27">
        <f>IF('Agosto 2017'!K14&gt;'Agosto 2017'!L14,'Agosto 2017'!K14,'Agosto 2017'!L14)</f>
        <v>4.1900000000000004</v>
      </c>
      <c r="BM12" s="27">
        <f>IF('Setiembre 2017'!K14&gt;'Setiembre 2017'!L14,'Setiembre 2017'!K14,'Setiembre 2017'!L14)</f>
        <v>3.8200000000000003</v>
      </c>
      <c r="BN12" s="27"/>
      <c r="BO12" s="27">
        <f>IF('Noviembre 2017'!K14&gt;'Noviembre 2017'!L14,'Noviembre 2017'!K14,'Noviembre 2017'!L14)</f>
        <v>4.08</v>
      </c>
      <c r="BP12" s="27"/>
      <c r="BQ12" s="27"/>
      <c r="BR12" s="27"/>
      <c r="BS12" s="27"/>
      <c r="BT12" s="27">
        <f>IF('Abril 2018'!K14&gt;'Abril 2018'!L14,'Abril 2018'!K14,'Abril 2018'!L14)</f>
        <v>6.8</v>
      </c>
      <c r="BU12" s="27"/>
      <c r="BV12" s="27">
        <f>IF('Junio 2018'!K14&gt;'Junio 2018'!L14,'Junio 2018'!K14,'Junio 2018'!L14)</f>
        <v>6.4300000000000006</v>
      </c>
      <c r="BW12" s="27">
        <f>IF('Julio 2018'!K14&gt;'Julio 2018'!L14,'Julio 2018'!K14,'Julio 2018'!L14)</f>
        <v>6.9</v>
      </c>
      <c r="BX12" s="27">
        <f>IF('Agosto 2018'!K14&gt;'Agosto 2018'!L14,'Agosto 2018'!K14,'Agosto 2018'!L14)</f>
        <v>6.8500000000000005</v>
      </c>
      <c r="BY12" s="27">
        <f>IF('Setiembre 2018'!K14&gt;'Setiembre 2018'!L14,'Setiembre 2018'!K14,'Setiembre 2018'!L14)</f>
        <v>7.12</v>
      </c>
      <c r="BZ12" s="27">
        <f>IF('Octubre 2018'!K14&gt;'Octubre 2018'!L14,'Octubre 2018'!K14,'Octubre 2018'!L14)</f>
        <v>4.1400000000000006</v>
      </c>
      <c r="CA12" s="27"/>
      <c r="CB12" s="27">
        <f>IF('Diciembre 2018'!K14&gt;'Diciembre 2018'!L14,'Diciembre 2018'!K14,'Diciembre 2018'!L14)</f>
        <v>3.8200000000000003</v>
      </c>
      <c r="CC12" s="27">
        <f>IF('Enero 2019'!K14&gt;'Enero 2019'!L14,'Enero 2019'!K14,'Enero 2019'!L14)</f>
        <v>4.74</v>
      </c>
      <c r="CD12" s="27">
        <f>IF('Febrero 2019'!K14&gt;'Febrero 2019'!L14,'Febrero 2019'!K14,'Febrero 2019'!L14)</f>
        <v>5.2</v>
      </c>
      <c r="CE12" s="27">
        <f>IF('Marzo 2019'!K14&gt;'Marzo 2019'!L14,'Marzo 2019'!K14,'Marzo 2019'!L14)</f>
        <v>6.6400000000000006</v>
      </c>
      <c r="CF12" s="27">
        <f>IF('Abril 2019'!K14&gt;'Abril 2019'!L14,'Abril 2019'!K14,'Abril 2019'!L14)</f>
        <v>7.7</v>
      </c>
      <c r="CG12" s="27">
        <f>IF('Mayo 2019'!K14&gt;'Mayo 2019'!L14,'Mayo 2019'!K14,'Mayo 2019'!L14)</f>
        <v>7.47</v>
      </c>
      <c r="CH12" s="89">
        <f>IF('Junio 2019'!K14&gt;'Junio 2019'!L14,'Junio 2019'!K14,'Junio 2019'!L14)</f>
        <v>8.09</v>
      </c>
      <c r="CI12" s="27">
        <f>IF('Julio 2019'!K14&gt;'Julio 2019'!L14,'Julio 2019'!K14,'Julio 2019'!L14)</f>
        <v>5.07</v>
      </c>
      <c r="CJ12" s="27">
        <f>IF('Agosto 2019'!K14&gt;'Agosto 2019'!L14,'Agosto 2019'!K14,'Agosto 2019'!L14)</f>
        <v>4.7700000000000005</v>
      </c>
      <c r="CK12" s="27">
        <f>IF('Setiembre 2019'!K14&gt;'Setiembre 2019'!L14,'Setiembre 2019'!K14,'Setiembre 2019'!L14)</f>
        <v>4.3</v>
      </c>
      <c r="CL12" s="27"/>
      <c r="CM12" s="27">
        <f>IF('Noviembre 2019'!K14&gt;'Noviembre 2019'!L14,'Noviembre 2019'!K14,'Noviembre 2019'!L14)</f>
        <v>4.42</v>
      </c>
      <c r="CN12" s="27">
        <f>IF('Diciembre 2019'!K14&gt;'Diciembre 2019'!L14,'Diciembre 2019'!K14,'Diciembre 2019'!L14)</f>
        <v>7.01</v>
      </c>
      <c r="CO12" s="27">
        <f>IF('Enero 2020'!K14&gt;'Enero 2020'!L14,'Enero 2020'!K14,'Enero 2020'!L14)</f>
        <v>7.2299999999999995</v>
      </c>
      <c r="CP12" s="27">
        <f>IF('Febrero 2020'!K14&gt;'Febrero 2020'!L14,'Febrero 2020'!K14,'Febrero 2020'!L14)</f>
        <v>7.87</v>
      </c>
      <c r="CQ12" s="27">
        <f>IF('Marzo 2020'!K14&gt;'Marzo 2020'!L14,'Marzo 2020'!K14,'Marzo 2020'!L14)</f>
        <v>6.6000000000000005</v>
      </c>
      <c r="CR12" s="27"/>
      <c r="CS12" s="27">
        <f>IF('Mayo 2020'!K14&gt;'Mayo 2020'!L14,'Mayo 2020'!K14,'Mayo 2020'!L14)</f>
        <v>7.4300000000000006</v>
      </c>
      <c r="CT12" s="27">
        <f>IF('Junio 2020'!K14&gt;'Junio 2020'!L14,'Junio 2020'!K14,'Junio 2020'!L14)</f>
        <v>7.63</v>
      </c>
      <c r="CU12" s="27">
        <f>IF('Julio 2020'!K14&gt;'Julio 2020'!L14,'Julio 2020'!K14,'Julio 2020'!L14)</f>
        <v>4.51</v>
      </c>
      <c r="CV12" s="27">
        <f>IF('Agosto 2020'!K14&gt;'Agosto 2020'!L14,'Agosto 2020'!K14,'Agosto 2020'!L14)</f>
        <v>4.2700000000000005</v>
      </c>
      <c r="CW12" s="27">
        <f>IF('Setiembre 2020'!K14&gt;'Setiembre 2020'!L14,'Setiembre 2020'!K14,'Setiembre 2020'!L14)</f>
        <v>3.95</v>
      </c>
      <c r="CX12" s="27">
        <f>IF('Octubre 2020'!K14&gt;'Octubre 2020'!L14,'Octubre 2020'!K14,'Octubre 2020'!L14)</f>
        <v>3.95</v>
      </c>
      <c r="CY12" s="27">
        <f>IF('Noviembre 2020'!K14&gt;'Noviembre 2020'!L14,'Noviembre 2020'!K14,'Noviembre 2020'!L14)</f>
        <v>3.41</v>
      </c>
      <c r="CZ12" s="27">
        <f>IF('Diciembre 2020'!K14&gt;'Diciembre 2020'!L14,'Diciembre 2020'!K14,'Diciembre 2020'!L14)</f>
        <v>4.13</v>
      </c>
      <c r="DA12" s="27">
        <f>IF('Enero 2021'!K14&gt;'Enero 2021'!L14,'Enero 2021'!K14,'Enero 2021'!L14)</f>
        <v>8.2899999999999991</v>
      </c>
      <c r="DB12" s="27">
        <f>IF('Febrero 2021'!K14&gt;'Febrero 2021'!L14,'Febrero 2021'!K14,'Febrero 2021'!L14)</f>
        <v>8.26</v>
      </c>
      <c r="DC12" s="27">
        <f>IF('Marzo 2021'!K14&gt;'Marzo 2021'!L14,'Marzo 2021'!K14,'Marzo 2021'!L14)</f>
        <v>6.98</v>
      </c>
      <c r="DD12">
        <f>IF('Abril 2021'!K14&gt;'Abril 2021'!L14,'Abril 2021'!K14,'Abril 2021'!L14)</f>
        <v>7.87</v>
      </c>
      <c r="DE12">
        <f>IF('Mayo 2021'!K14&gt;'Mayo 2021'!L14,'Mayo 2021'!K14,'Mayo 2021'!L14)</f>
        <v>11.18</v>
      </c>
      <c r="DG12">
        <f>IF('Julio 2021'!K14&gt;'Julio 2021'!L14,'Julio 2021'!K14,'Julio 2021'!L14)</f>
        <v>5.88</v>
      </c>
      <c r="DH12">
        <f>IF('Agosto 2021'!K14&gt;'Agosto 2021'!L14,'Agosto 2021'!K14,'Agosto 2021'!L14)</f>
        <v>9.2899999999999991</v>
      </c>
      <c r="DI12">
        <f>IF('Setiembre 2021'!K14&gt;'Setiembre 2021'!L14,'Setiembre 2021'!K14,'Setiembre 2021'!L14)</f>
        <v>4.41</v>
      </c>
      <c r="DK12">
        <f>IF('Noviembre 2021'!K14&gt;'Noviembre 2021'!L14,'Noviembre 2021'!K14,'Noviembre 2021'!L14)</f>
        <v>8.7999999999999989</v>
      </c>
      <c r="DL12">
        <f>IF('Diciembre 2021'!K14&gt;'Diciembre 2021'!L14,'Diciembre 2021'!K14,'Diciembre 2021'!L14)</f>
        <v>9.0599999999999987</v>
      </c>
      <c r="DM12">
        <f>IF('Enero 2022'!K14&gt;'Enero 2022'!L14,'Enero 2022'!K14,'Enero 2022'!L14)</f>
        <v>5.13</v>
      </c>
      <c r="DN12">
        <f>IF('Febrero 2022'!K14&gt;'Febrero 2022'!L14,'Febrero 2022'!K14,'Febrero 2022'!L14)</f>
        <v>9.0699999999999985</v>
      </c>
      <c r="DO12">
        <f>IF('Marzo 2022'!K14&gt;'Marzo 2022'!L14,'Marzo 2022'!K14,'Marzo 2022'!L14)</f>
        <v>13.16</v>
      </c>
      <c r="DP12">
        <f>IF('Abril 2022'!K14&gt;'Abril 2022'!L14,'Abril 2022'!K14,'Abril 2022'!L14)</f>
        <v>8.3999999999999986</v>
      </c>
      <c r="DQ12">
        <f>IF('Mayo 2022'!K14&gt;'Mayo 2022'!L14,'Mayo 2022'!K14,'Mayo 2022'!L14)</f>
        <v>8.1499999999999986</v>
      </c>
      <c r="DR12">
        <f>IF('Junio 2022'!K14&gt;'Junio 2022'!L14,'Junio 2022'!K14,'Junio 2022'!L14)</f>
        <v>8.4499999999999993</v>
      </c>
      <c r="DS12">
        <f>IF('Julio 2022'!K14&gt;'Julio 2022'!L14,'Julio 2022'!K14,'Julio 2022'!L14)</f>
        <v>8.0699999999999985</v>
      </c>
      <c r="DT12">
        <f>IF('Agosto 2022'!K14&gt;'Agosto 2022'!L14,'Agosto 2022'!K14,'Agosto 2022'!L14)</f>
        <v>7.81</v>
      </c>
      <c r="DU12">
        <f>IF('Setiembre 2022'!K14&gt;'Setiembre 2022'!L14,'Setiembre 2022'!K14,'Setiembre 2022'!L14)</f>
        <v>7.410000000000001</v>
      </c>
      <c r="DV12">
        <f>IF('Octubre 2022'!K14&gt;'Octubre 2022'!L14,'Octubre 2022'!K14,'Octubre 2022'!L14)</f>
        <v>4.4300000000000006</v>
      </c>
      <c r="DW12">
        <f>IF('Noviembre 2022'!K14&gt;'Noviembre 2022'!L14,'Noviembre 2022'!K14,'Noviembre 2022'!L14)</f>
        <v>4.33</v>
      </c>
      <c r="DX12">
        <f>IF('Diciembre 2022'!K14&gt;'Diciembre 2022'!L14,'Diciembre 2022'!K14,'Diciembre 2022'!L14)</f>
        <v>4.7300000000000004</v>
      </c>
      <c r="DY12">
        <f>IF('Enero 2023'!K14&gt;'Enero 2023'!L14,'Enero 2023'!K14,'Enero 2023'!L14)</f>
        <v>8.4699999999999989</v>
      </c>
      <c r="DZ12">
        <f>IF('Febrero 2023'!K14&gt;'Febrero 2023'!L14,'Febrero 2023'!K14,'Febrero 2023'!L14)</f>
        <v>5.9</v>
      </c>
      <c r="EA12">
        <f>IF('Marzo 2023'!K14&gt;'Marzo 2023'!L14,'Marzo 2023'!K14,'Marzo 2023'!L14)</f>
        <v>6.46</v>
      </c>
      <c r="EB12">
        <f>IF('Abril 2023'!K14&gt;'Abril 2023'!L14,'Abril 2023'!K14,'Abril 2023'!L14)</f>
        <v>7.28</v>
      </c>
      <c r="EC12">
        <f>IF('Mayo 2023'!K14&gt;'Mayo 2023'!L14,'Mayo 2023'!K14,'Mayo 2023'!L14)</f>
        <v>11.28</v>
      </c>
      <c r="ED12">
        <f>IF('Junio 2023'!K14&gt;'Junio 2023'!L14,'Junio 2023'!K14,'Junio 2023'!L14)</f>
        <v>5.6000000000000005</v>
      </c>
      <c r="EE12">
        <f>IF('Julio 2023'!K14&gt;'Julio 2023'!L14,'Julio 2023'!K14,'Julio 2023'!L14)</f>
        <v>4.8</v>
      </c>
      <c r="EF12">
        <f>IF('Agosto 2023'!K14&gt;'Agosto 2023'!L14,'Agosto 2023'!K14,'Agosto 2023'!L14)</f>
        <v>5.4</v>
      </c>
      <c r="EG12">
        <f>IF('Setiembre 2023'!K14&gt;'Setiembre 2023'!L14,'Setiembre 2023'!K14,'Setiembre 2023'!L14)</f>
        <v>5.25</v>
      </c>
      <c r="EH12">
        <f>IF('Octubre 2023'!K14&gt;'Octubre 2023'!L14,'Octubre 2023'!K14,'Octubre 2023'!L14)</f>
        <v>4.2700000000000005</v>
      </c>
      <c r="EI12">
        <f>IF('Noviembre 2023'!K14&gt;'Noviembre 2023'!L14,'Noviembre 2023'!K14,'Noviembre 2023'!L14)</f>
        <v>4.2300000000000004</v>
      </c>
      <c r="EJ12">
        <f>IF('Diciembre 2023'!K14&gt;'Diciembre 2023'!L14,'Diciembre 2023'!K14,'Diciembre 2023'!L14)</f>
        <v>4.5200000000000005</v>
      </c>
      <c r="EK12">
        <f>IF('Enero 2024'!K14&gt;'Enero 2024'!L14,'Enero 2024'!K14,'Enero 2024'!L14)</f>
        <v>4.8100000000000005</v>
      </c>
      <c r="EL12">
        <f>IF('Febrero 2024'!K14&gt;'Febrero 2024'!L14,'Febrero 2024'!K14,'Febrero 2024'!L14)</f>
        <v>4.88</v>
      </c>
      <c r="EM12">
        <f>IF('Marzo 2024'!K14&gt;'Marzo 2024'!L14,'Marzo 2024'!K14,'Marzo 2024'!L14)</f>
        <v>9.41</v>
      </c>
      <c r="EN12">
        <f>IF('Abril 2024'!K14&gt;'Abril 2024'!L14,'Abril 2024'!K14,'Abril 2024'!L14)</f>
        <v>6.48</v>
      </c>
      <c r="EO12">
        <f>IF('Mayo 2024'!K14&gt;'Mayo 2024'!L14,'Mayo 2024'!K14,'Mayo 2024'!L14)</f>
        <v>7.15</v>
      </c>
      <c r="EP12">
        <f>IF('Junio 2024'!K14&gt;'Junio 2024'!L14,'Junio 2024'!K14,'Junio 2024'!L14)</f>
        <v>3.8500000000000005</v>
      </c>
      <c r="EQ12">
        <f>IF('Julio 2024'!K14&gt;'Julio 2024'!L14,'Julio 2024'!K14,'Julio 2024'!L14)</f>
        <v>4.13</v>
      </c>
      <c r="ER12">
        <f>IF('Agosto 2024'!K14&gt;'Agosto 2024'!L14,'Agosto 2024'!K14,'Agosto 2024'!L14)</f>
        <v>4.32</v>
      </c>
      <c r="ES12">
        <f>IF('Setiembre 2024'!K14&gt;'Setiembre 2024'!L14,'Setiembre 2024'!K14,'Setiembre 2024'!L14)</f>
        <v>3.74</v>
      </c>
      <c r="ET12">
        <f>IF('Octubre 2024'!K14&gt;'Octubre 2024'!L14,'Octubre 2024'!K14,'Octubre 2024'!L14)</f>
        <v>4.13</v>
      </c>
      <c r="EU12">
        <f>IF('Noviembre 2024'!K14&gt;'Noviembre 2024'!L14,'Noviembre 2024'!K14,'Noviembre 2024'!L14)</f>
        <v>3.8900000000000006</v>
      </c>
      <c r="EV12">
        <f>IF('Diciembre 2024'!K14&gt;'Diciembre 2024'!L14,'Diciembre 2024'!K14,'Diciembre 2024'!L14)</f>
        <v>6.76</v>
      </c>
      <c r="EW12">
        <f>IF('Enero 2025'!K14&gt;'Enero 2025'!L14,'Enero 2025'!K14,'Enero 2025'!L14)</f>
        <v>4.71</v>
      </c>
      <c r="EX12">
        <f>IF('Febrero 2025'!K14&gt;'Febrero 2025'!L14,'Febrero 2025'!K14,'Febrero 2025'!L14)</f>
        <v>7.37</v>
      </c>
      <c r="EY12">
        <f>IF('Marzo 2025'!K14&gt;'Marzo 2025'!L14,'Marzo 2025'!K14,'Marzo 2025'!L14)</f>
        <v>8.0699999999999985</v>
      </c>
      <c r="EZ12">
        <f>IF('Abril 2025'!K14&gt;'Abril 2025'!L14,'Abril 2025'!K14,'Abril 2025'!L14)</f>
        <v>9.34</v>
      </c>
    </row>
    <row r="13" spans="1:164" x14ac:dyDescent="0.25">
      <c r="A13" s="10">
        <v>11</v>
      </c>
      <c r="B13" s="10" t="s">
        <v>24</v>
      </c>
      <c r="C13" s="10" t="s">
        <v>14</v>
      </c>
      <c r="D13" s="6">
        <v>255267</v>
      </c>
      <c r="E13" s="6">
        <v>340939</v>
      </c>
      <c r="F13" s="6">
        <v>31</v>
      </c>
      <c r="G13" s="16" t="s">
        <v>17</v>
      </c>
      <c r="H13" s="8">
        <v>0.38</v>
      </c>
      <c r="I13" s="27">
        <v>5.49</v>
      </c>
      <c r="J13" s="42">
        <v>6.01</v>
      </c>
      <c r="K13" s="42">
        <v>6.34</v>
      </c>
      <c r="L13" s="42">
        <v>6.82</v>
      </c>
      <c r="M13" s="42">
        <v>7.04</v>
      </c>
      <c r="N13" s="42">
        <v>6.39</v>
      </c>
      <c r="O13" s="42">
        <v>6.04</v>
      </c>
      <c r="P13" s="42">
        <v>5.57</v>
      </c>
      <c r="Q13" s="42">
        <v>3.47</v>
      </c>
      <c r="R13" s="42">
        <v>3.3200000000000003</v>
      </c>
      <c r="S13" s="42">
        <v>3.4000000000000004</v>
      </c>
      <c r="T13" s="42">
        <v>4.29</v>
      </c>
      <c r="U13" s="42">
        <v>5.17</v>
      </c>
      <c r="V13" s="42">
        <v>5.86</v>
      </c>
      <c r="W13" s="27"/>
      <c r="X13" s="42">
        <v>7.35</v>
      </c>
      <c r="Y13" s="42">
        <v>7.41</v>
      </c>
      <c r="Z13" s="27">
        <v>7.5</v>
      </c>
      <c r="AA13" s="42">
        <v>7.8500000000000005</v>
      </c>
      <c r="AB13" s="42">
        <v>9.44</v>
      </c>
      <c r="AC13" s="42">
        <v>5.8500000000000005</v>
      </c>
      <c r="AD13" s="42">
        <v>3.56</v>
      </c>
      <c r="AE13" s="42">
        <v>3.3200000000000003</v>
      </c>
      <c r="AF13" s="89"/>
      <c r="AG13" s="27">
        <v>5.3500000000000005</v>
      </c>
      <c r="AH13" s="42">
        <v>5.98</v>
      </c>
      <c r="AI13" s="42">
        <v>6.38</v>
      </c>
      <c r="AJ13" s="42">
        <v>7.04</v>
      </c>
      <c r="AK13" s="42">
        <v>9.1199999999999992</v>
      </c>
      <c r="AL13" s="42">
        <v>8.6399999999999988</v>
      </c>
      <c r="AM13" s="42">
        <v>8.6499999999999986</v>
      </c>
      <c r="AN13" s="42">
        <v>12.95</v>
      </c>
      <c r="AO13" s="42">
        <v>10.119999999999999</v>
      </c>
      <c r="AP13" s="89">
        <v>8.0399999999999991</v>
      </c>
      <c r="AQ13" s="42">
        <v>6.22</v>
      </c>
      <c r="AR13" s="42">
        <v>4.1399999999999997</v>
      </c>
      <c r="AS13" s="89">
        <v>9.1199999999999992</v>
      </c>
      <c r="AT13" s="104">
        <v>6.36</v>
      </c>
      <c r="AU13" s="42">
        <v>7.5200000000000005</v>
      </c>
      <c r="AV13" s="42">
        <v>8.33</v>
      </c>
      <c r="AW13" s="27">
        <v>8.9099999999999984</v>
      </c>
      <c r="AX13" s="16">
        <v>7.69</v>
      </c>
      <c r="AY13" s="16" t="s">
        <v>146</v>
      </c>
      <c r="AZ13" s="16">
        <v>6.83</v>
      </c>
      <c r="BA13" s="42">
        <v>3.62</v>
      </c>
      <c r="BB13" s="27">
        <f>IF('Octubre 2016'!K15&gt;'Octubre 2016'!L15,'Octubre 2016'!K15,'Octubre 2016'!L15)</f>
        <v>3.5300000000000002</v>
      </c>
      <c r="BD13" s="27">
        <f>IF('Diciembre 2016'!K15&gt;'Diciembre 2016'!L15,'Diciembre 2016'!K15,'Diciembre 2016'!L15)</f>
        <v>3.54</v>
      </c>
      <c r="BE13" s="27">
        <f>IF('Enero 2017'!K15&gt;'Enero 2017'!L15,'Enero 2017'!K15,'Enero 2017'!L15)</f>
        <v>5.38</v>
      </c>
      <c r="BF13" s="27">
        <f>IF('Febrero 2017'!K15&gt;'Febrero 2017'!L15,'Febrero 2017'!K15,'Febrero 2017'!L15)</f>
        <v>5.32</v>
      </c>
      <c r="BG13" s="27">
        <f>IF('Marzo 2017'!K15&gt;'Marzo 2017'!L15,'Marzo 2017'!K15,'Marzo 2017'!L15)</f>
        <v>7.9099999999999993</v>
      </c>
      <c r="BH13" s="27">
        <f>IF('Abril 2017'!K15&gt;'Abril 2017'!L15,'Abril 2017'!K15,'Abril 2017'!L15)</f>
        <v>7.9099999999999993</v>
      </c>
      <c r="BI13" s="27">
        <f>IF('Mayo 2017'!K15&gt;'Mayo 2017'!L15,'Mayo 2017'!K15,'Mayo 2017'!L15)</f>
        <v>6.59</v>
      </c>
      <c r="BJ13" s="27">
        <f>IF('Junio 2017'!K15&gt;'Junio 2017'!L15,'Junio 2017'!K15,'Junio 2017'!L15)</f>
        <v>4.1100000000000003</v>
      </c>
      <c r="BK13" s="27">
        <f>IF('Julio 2017'!K15&gt;'Julio 2017'!L15,'Julio 2017'!K15,'Julio 2017'!L15)</f>
        <v>3.41</v>
      </c>
      <c r="BL13" s="27">
        <f>IF('Agosto 2017'!K15&gt;'Agosto 2017'!L15,'Agosto 2017'!K15,'Agosto 2017'!L15)</f>
        <v>3.5700000000000003</v>
      </c>
      <c r="BM13" s="27">
        <f>IF('Setiembre 2017'!K15&gt;'Setiembre 2017'!L15,'Setiembre 2017'!K15,'Setiembre 2017'!L15)</f>
        <v>3.22</v>
      </c>
      <c r="BN13" s="27">
        <f>IF('Octubre 2017'!K15&gt;'Octubre 2017'!L15,'Octubre 2017'!K15,'Octubre 2017'!L15)</f>
        <v>3.02</v>
      </c>
      <c r="BO13" s="27"/>
      <c r="BP13" s="27"/>
      <c r="BQ13" s="27"/>
      <c r="BR13" s="27"/>
      <c r="BS13" s="27">
        <f>IF('Marzo 2018'!K15&gt;'Marzo 2018'!L15,'Marzo 2018'!K15,'Marzo 2018'!L15)</f>
        <v>5.65</v>
      </c>
      <c r="BT13" s="27">
        <f>IF('Abril 2018'!K15&gt;'Abril 2018'!L15,'Abril 2018'!K15,'Abril 2018'!L15)</f>
        <v>6.21</v>
      </c>
      <c r="BU13" s="27">
        <f>IF('Mayo 2018'!K15&gt;'Mayo 2018'!L15,'Mayo 2018'!K15,'Mayo 2018'!L15)</f>
        <v>6.82</v>
      </c>
      <c r="BV13" s="27">
        <f>IF('Junio 2018'!K15&gt;'Junio 2018'!L15,'Junio 2018'!K15,'Junio 2018'!L15)</f>
        <v>5.72</v>
      </c>
      <c r="BW13" s="27">
        <f>IF('Julio 2018'!K15&gt;'Julio 2018'!L15,'Julio 2018'!K15,'Julio 2018'!L15)</f>
        <v>6.7700000000000005</v>
      </c>
      <c r="BX13" s="27" t="e">
        <f>IF('Agosto 2018'!K15&gt;'Agosto 2018'!L15,'Agosto 2018'!K15,'Agosto 2018'!L15)</f>
        <v>#VALUE!</v>
      </c>
      <c r="BY13" s="27">
        <f>IF('Setiembre 2018'!K15&gt;'Setiembre 2018'!L15,'Setiembre 2018'!K15,'Setiembre 2018'!L15)</f>
        <v>7.55</v>
      </c>
      <c r="BZ13" s="27">
        <f>IF('Octubre 2018'!K15&gt;'Octubre 2018'!L15,'Octubre 2018'!K15,'Octubre 2018'!L15)</f>
        <v>3.22</v>
      </c>
      <c r="CA13" s="27">
        <f>IF('Noviembre 2018'!K15&gt;'Noviembre 2018'!L15,'Noviembre 2018'!K15,'Noviembre 2018'!L15)</f>
        <v>3.31</v>
      </c>
      <c r="CB13" s="27">
        <f>IF('Diciembre 2018'!K15&gt;'Diciembre 2018'!L15,'Diciembre 2018'!K15,'Diciembre 2018'!L15)</f>
        <v>4.9800000000000004</v>
      </c>
      <c r="CC13" s="27">
        <f>IF('Enero 2019'!K15&gt;'Enero 2019'!L15,'Enero 2019'!K15,'Enero 2019'!L15)</f>
        <v>5.26</v>
      </c>
      <c r="CD13" s="27">
        <f>IF('Febrero 2019'!K15&gt;'Febrero 2019'!L15,'Febrero 2019'!K15,'Febrero 2019'!L15)</f>
        <v>5.67</v>
      </c>
      <c r="CE13" s="89">
        <f>IF('Marzo 2019'!K15&gt;'Marzo 2019'!L15,'Marzo 2019'!K15,'Marzo 2019'!L15)</f>
        <v>10.219999999999999</v>
      </c>
      <c r="CF13" s="89">
        <f>IF('Abril 2019'!K15&gt;'Abril 2019'!L15,'Abril 2019'!K15,'Abril 2019'!L15)</f>
        <v>23.810000000000002</v>
      </c>
      <c r="CG13" s="27">
        <f>IF('Mayo 2019'!K15&gt;'Mayo 2019'!L15,'Mayo 2019'!K15,'Mayo 2019'!L15)</f>
        <v>8.0299999999999994</v>
      </c>
      <c r="CH13" s="27">
        <f>IF('Junio 2019'!K15&gt;'Junio 2019'!L15,'Junio 2019'!K15,'Junio 2019'!L15)</f>
        <v>4.5200000000000005</v>
      </c>
      <c r="CI13" s="27">
        <f>IF('Julio 2019'!K15&gt;'Julio 2019'!L15,'Julio 2019'!K15,'Julio 2019'!L15)</f>
        <v>4.78</v>
      </c>
      <c r="CJ13" s="27">
        <f>IF('Agosto 2019'!K15&gt;'Agosto 2019'!L15,'Agosto 2019'!K15,'Agosto 2019'!L15)</f>
        <v>5.2700000000000005</v>
      </c>
      <c r="CK13" s="27"/>
      <c r="CL13" s="27">
        <f>IF('Octubre 2019'!K15&gt;'Octubre 2019'!L15,'Octubre 2019'!K15,'Octubre 2019'!L15)</f>
        <v>3.52</v>
      </c>
      <c r="CM13" s="27">
        <f>IF('Noviembre 2019'!K15&gt;'Noviembre 2019'!L15,'Noviembre 2019'!K15,'Noviembre 2019'!L15)</f>
        <v>3.24</v>
      </c>
      <c r="CN13" s="27"/>
      <c r="CO13" s="27">
        <f>IF('Enero 2020'!K15&gt;'Enero 2020'!L15,'Enero 2020'!K15,'Enero 2020'!L15)</f>
        <v>5.05</v>
      </c>
      <c r="CP13" s="27"/>
      <c r="CQ13" s="27">
        <f>IF('Marzo 2020'!K15&gt;'Marzo 2020'!L15,'Marzo 2020'!K15,'Marzo 2020'!L15)</f>
        <v>6.22</v>
      </c>
      <c r="CR13" s="27">
        <f>IF('Abril 2020'!K15&gt;'Abril 2020'!L15,'Abril 2020'!K15,'Abril 2020'!L15)</f>
        <v>6.95</v>
      </c>
      <c r="CS13" s="27" t="s">
        <v>218</v>
      </c>
      <c r="CT13" s="27">
        <f>IF('Junio 2020'!K15&gt;'Junio 2020'!L15,'Junio 2020'!K15,'Junio 2020'!L15)</f>
        <v>4.97</v>
      </c>
      <c r="CU13" s="27">
        <f>IF('Julio 2020'!K15&gt;'Julio 2020'!L15,'Julio 2020'!K15,'Julio 2020'!L15)</f>
        <v>3.41</v>
      </c>
      <c r="CV13" s="27"/>
      <c r="CW13" s="27"/>
      <c r="CX13" s="27">
        <f>IF('Octubre 2020'!K15&gt;'Octubre 2020'!L15,'Octubre 2020'!K15,'Octubre 2020'!L15)</f>
        <v>3.41</v>
      </c>
      <c r="CY13" s="27"/>
      <c r="CZ13" s="27">
        <f>IF('Diciembre 2020'!K15&gt;'Diciembre 2020'!L15,'Diciembre 2020'!K15,'Diciembre 2020'!L15)</f>
        <v>3.2600000000000002</v>
      </c>
      <c r="DA13" s="27">
        <f>IF('Enero 2021'!K15&gt;'Enero 2021'!L15,'Enero 2021'!K15,'Enero 2021'!L15)</f>
        <v>4.03</v>
      </c>
      <c r="DB13" s="27">
        <f>IF('Febrero 2021'!K15&gt;'Febrero 2021'!L15,'Febrero 2021'!K15,'Febrero 2021'!L15)</f>
        <v>5.0200000000000005</v>
      </c>
      <c r="DC13" s="27">
        <f>IF('Marzo 2021'!K15&gt;'Marzo 2021'!L15,'Marzo 2021'!K15,'Marzo 2021'!L15)</f>
        <v>5.88</v>
      </c>
      <c r="DD13">
        <f>IF('Abril 2021'!K15&gt;'Abril 2021'!L15,'Abril 2021'!K15,'Abril 2021'!L15)</f>
        <v>7.6000000000000005</v>
      </c>
      <c r="DE13">
        <f>IF('Mayo 2021'!K15&gt;'Mayo 2021'!L15,'Mayo 2021'!K15,'Mayo 2021'!L15)</f>
        <v>7.8199999999999994</v>
      </c>
      <c r="DF13">
        <f>IF('Junio 2021'!K15&gt;'Junio 2021'!L15,'Junio 2021'!K15,'Junio 2021'!L15)</f>
        <v>6.8</v>
      </c>
      <c r="DG13">
        <f>IF('Julio 2021'!K15&gt;'Julio 2021'!L15,'Julio 2021'!K15,'Julio 2021'!L15)</f>
        <v>6.67</v>
      </c>
      <c r="DH13">
        <f>IF('Agosto 2021'!K15&gt;'Agosto 2021'!L15,'Agosto 2021'!K15,'Agosto 2021'!L15)</f>
        <v>5.23</v>
      </c>
      <c r="DI13">
        <f>IF('Setiembre 2021'!K15&gt;'Setiembre 2021'!L15,'Setiembre 2021'!K15,'Setiembre 2021'!L15)</f>
        <v>3.25</v>
      </c>
      <c r="DJ13">
        <f>IF('Octubre 2021'!K15&gt;'Octubre 2021'!L15,'Octubre 2021'!K15,'Octubre 2021'!L15)</f>
        <v>3.2</v>
      </c>
      <c r="DK13">
        <f>IF('Noviembre 2021'!K15&gt;'Noviembre 2021'!L15,'Noviembre 2021'!K15,'Noviembre 2021'!L15)</f>
        <v>3.25</v>
      </c>
      <c r="DL13">
        <f>IF('Diciembre 2021'!K15&gt;'Diciembre 2021'!L15,'Diciembre 2021'!K15,'Diciembre 2021'!L15)</f>
        <v>4.32</v>
      </c>
      <c r="DM13">
        <f>IF('Enero 2022'!K15&gt;'Enero 2022'!L15,'Enero 2022'!K15,'Enero 2022'!L15)</f>
        <v>5.4</v>
      </c>
      <c r="DN13">
        <f>IF('Febrero 2022'!K15&gt;'Febrero 2022'!L15,'Febrero 2022'!K15,'Febrero 2022'!L15)</f>
        <v>5.9</v>
      </c>
      <c r="DO13">
        <f>IF('Marzo 2022'!K15&gt;'Marzo 2022'!L15,'Marzo 2022'!K15,'Marzo 2022'!L15)</f>
        <v>6.45</v>
      </c>
      <c r="DP13">
        <f>IF('Abril 2022'!K15&gt;'Abril 2022'!L15,'Abril 2022'!K15,'Abril 2022'!L15)</f>
        <v>7.25</v>
      </c>
      <c r="DQ13">
        <f>IF('Mayo 2022'!K15&gt;'Mayo 2022'!L15,'Mayo 2022'!K15,'Mayo 2022'!L15)</f>
        <v>7.11</v>
      </c>
      <c r="DR13">
        <f>IF('Junio 2022'!K15&gt;'Junio 2022'!L15,'Junio 2022'!K15,'Junio 2022'!L15)</f>
        <v>3.6799999999999997</v>
      </c>
      <c r="DS13">
        <f>IF('Julio 2022'!K15&gt;'Julio 2022'!L15,'Julio 2022'!K15,'Julio 2022'!L15)</f>
        <v>3.0700000000000003</v>
      </c>
      <c r="DT13">
        <f>IF('Agosto 2022'!K15&gt;'Agosto 2022'!L15,'Agosto 2022'!K15,'Agosto 2022'!L15)</f>
        <v>3.1100000000000003</v>
      </c>
      <c r="DU13">
        <f>IF('Setiembre 2022'!K15&gt;'Setiembre 2022'!L15,'Setiembre 2022'!K15,'Setiembre 2022'!L15)</f>
        <v>3.0100000000000002</v>
      </c>
      <c r="DV13">
        <f>IF('Octubre 2022'!K15&gt;'Octubre 2022'!L15,'Octubre 2022'!K15,'Octubre 2022'!L15)</f>
        <v>3.6900000000000004</v>
      </c>
      <c r="DW13">
        <f>IF('Noviembre 2022'!K15&gt;'Noviembre 2022'!L15,'Noviembre 2022'!K15,'Noviembre 2022'!L15)</f>
        <v>1.0899999999999999</v>
      </c>
      <c r="DX13">
        <f>IF('Diciembre 2022'!K15&gt;'Diciembre 2022'!L15,'Diciembre 2022'!K15,'Diciembre 2022'!L15)</f>
        <v>3.2600000000000002</v>
      </c>
      <c r="DY13">
        <f>IF('Enero 2023'!K15&gt;'Enero 2023'!L15,'Enero 2023'!K15,'Enero 2023'!L15)</f>
        <v>4.24</v>
      </c>
      <c r="DZ13">
        <f>IF('Febrero 2023'!K15&gt;'Febrero 2023'!L15,'Febrero 2023'!K15,'Febrero 2023'!L15)</f>
        <v>5.16</v>
      </c>
      <c r="EA13">
        <f>IF('Marzo 2023'!K15&gt;'Marzo 2023'!L15,'Marzo 2023'!K15,'Marzo 2023'!L15)</f>
        <v>4.6900000000000004</v>
      </c>
      <c r="EB13">
        <f>IF('Abril 2023'!K15&gt;'Abril 2023'!L15,'Abril 2023'!K15,'Abril 2023'!L15)</f>
        <v>12.559999999999999</v>
      </c>
      <c r="EC13">
        <f>IF('Mayo 2023'!K15&gt;'Mayo 2023'!L15,'Mayo 2023'!K15,'Mayo 2023'!L15)</f>
        <v>13.02</v>
      </c>
      <c r="ED13">
        <f>IF('Junio 2023'!K15&gt;'Junio 2023'!L15,'Junio 2023'!K15,'Junio 2023'!L15)</f>
        <v>6.3100000000000005</v>
      </c>
      <c r="EE13">
        <f>IF('Julio 2023'!K15&gt;'Julio 2023'!L15,'Julio 2023'!K15,'Julio 2023'!L15)</f>
        <v>18.36</v>
      </c>
      <c r="EF13">
        <f>IF('Agosto 2023'!K15&gt;'Agosto 2023'!L15,'Agosto 2023'!K15,'Agosto 2023'!L15)</f>
        <v>5.1100000000000003</v>
      </c>
      <c r="EG13">
        <f>IF('Setiembre 2023'!K15&gt;'Setiembre 2023'!L15,'Setiembre 2023'!K15,'Setiembre 2023'!L15)</f>
        <v>3.4</v>
      </c>
      <c r="EH13">
        <f>IF('Octubre 2023'!K15&gt;'Octubre 2023'!L15,'Octubre 2023'!K15,'Octubre 2023'!L15)</f>
        <v>3.16</v>
      </c>
      <c r="EI13">
        <f>IF('Noviembre 2023'!K15&gt;'Noviembre 2023'!L15,'Noviembre 2023'!K15,'Noviembre 2023'!L15)</f>
        <v>4.21</v>
      </c>
      <c r="EJ13">
        <f>IF('Diciembre 2023'!K15&gt;'Diciembre 2023'!L15,'Diciembre 2023'!K15,'Diciembre 2023'!L15)</f>
        <v>3.35</v>
      </c>
      <c r="EK13">
        <f>IF('Enero 2024'!K15&gt;'Enero 2024'!L15,'Enero 2024'!K15,'Enero 2024'!L15)</f>
        <v>4.71</v>
      </c>
      <c r="EL13">
        <f>IF('Febrero 2024'!K15&gt;'Febrero 2024'!L15,'Febrero 2024'!K15,'Febrero 2024'!L15)</f>
        <v>4.95</v>
      </c>
      <c r="EM13">
        <f>IF('Marzo 2024'!K15&gt;'Marzo 2024'!L15,'Marzo 2024'!K15,'Marzo 2024'!L15)</f>
        <v>6.0600000000000005</v>
      </c>
      <c r="EN13">
        <f>IF('Abril 2024'!K15&gt;'Abril 2024'!L15,'Abril 2024'!K15,'Abril 2024'!L15)</f>
        <v>6.54</v>
      </c>
      <c r="EO13">
        <f>IF('Mayo 2024'!K15&gt;'Mayo 2024'!L15,'Mayo 2024'!K15,'Mayo 2024'!L15)</f>
        <v>7.24</v>
      </c>
      <c r="EP13">
        <f>IF('Junio 2024'!K15&gt;'Junio 2024'!L15,'Junio 2024'!K15,'Junio 2024'!L15)</f>
        <v>3.04</v>
      </c>
      <c r="EQ13">
        <f>IF('Julio 2024'!K15&gt;'Julio 2024'!L15,'Julio 2024'!K15,'Julio 2024'!L15)</f>
        <v>3.17</v>
      </c>
      <c r="ER13">
        <f>IF('Agosto 2024'!K15&gt;'Agosto 2024'!L15,'Agosto 2024'!K15,'Agosto 2024'!L15)</f>
        <v>3.5500000000000003</v>
      </c>
      <c r="ES13">
        <f>IF('Setiembre 2024'!K15&gt;'Setiembre 2024'!L15,'Setiembre 2024'!K15,'Setiembre 2024'!L15)</f>
        <v>3.0300000000000002</v>
      </c>
      <c r="ET13">
        <f>IF('Octubre 2024'!K15&gt;'Octubre 2024'!L15,'Octubre 2024'!K15,'Octubre 2024'!L15)</f>
        <v>3.14</v>
      </c>
      <c r="EU13">
        <f>IF('Noviembre 2024'!K15&gt;'Noviembre 2024'!L15,'Noviembre 2024'!K15,'Noviembre 2024'!L15)</f>
        <v>3.0500000000000003</v>
      </c>
      <c r="EV13">
        <f>IF('Diciembre 2024'!K15&gt;'Diciembre 2024'!L15,'Diciembre 2024'!K15,'Diciembre 2024'!L15)</f>
        <v>3.24</v>
      </c>
      <c r="EW13">
        <f>IF('Enero 2025'!K15&gt;'Enero 2025'!L15,'Enero 2025'!K15,'Enero 2025'!L15)</f>
        <v>5.78</v>
      </c>
      <c r="EX13">
        <f>IF('Febrero 2025'!K15&gt;'Febrero 2025'!L15,'Febrero 2025'!K15,'Febrero 2025'!L15)</f>
        <v>5.2700000000000005</v>
      </c>
      <c r="EY13">
        <f>IF('Marzo 2025'!K15&gt;'Marzo 2025'!L15,'Marzo 2025'!K15,'Marzo 2025'!L15)</f>
        <v>5.89</v>
      </c>
      <c r="EZ13">
        <f>IF('Abril 2025'!K15&gt;'Abril 2025'!L15,'Abril 2025'!K15,'Abril 2025'!L15)</f>
        <v>6.13</v>
      </c>
    </row>
    <row r="14" spans="1:164" x14ac:dyDescent="0.25">
      <c r="A14" s="10">
        <v>12</v>
      </c>
      <c r="B14" s="16" t="s">
        <v>25</v>
      </c>
      <c r="C14" s="10" t="s">
        <v>15</v>
      </c>
      <c r="D14" s="10">
        <v>255293</v>
      </c>
      <c r="E14" s="6">
        <v>340970</v>
      </c>
      <c r="F14" s="6">
        <v>32</v>
      </c>
      <c r="G14" s="16" t="s">
        <v>17</v>
      </c>
      <c r="H14" s="8">
        <v>0.84</v>
      </c>
      <c r="I14" s="27">
        <v>5.49</v>
      </c>
      <c r="J14" s="42">
        <v>6.11</v>
      </c>
      <c r="K14" s="42">
        <v>6.46</v>
      </c>
      <c r="L14" s="42">
        <v>6.99</v>
      </c>
      <c r="M14" s="42">
        <v>5.26</v>
      </c>
      <c r="N14" s="42">
        <v>6.54</v>
      </c>
      <c r="O14" s="42">
        <v>6.18</v>
      </c>
      <c r="P14" s="42">
        <v>5.61</v>
      </c>
      <c r="Q14" s="42">
        <v>3.4400000000000004</v>
      </c>
      <c r="R14" s="42">
        <v>3.2700000000000005</v>
      </c>
      <c r="S14" s="42">
        <v>3.33</v>
      </c>
      <c r="T14" s="42">
        <v>3.96</v>
      </c>
      <c r="U14" s="42">
        <v>5.16</v>
      </c>
      <c r="V14" s="42">
        <v>5.92</v>
      </c>
      <c r="W14" s="27"/>
      <c r="X14" s="42">
        <v>6.98</v>
      </c>
      <c r="Y14" s="42">
        <v>7.58</v>
      </c>
      <c r="Z14" s="102" t="s">
        <v>103</v>
      </c>
      <c r="AA14" s="101" t="s">
        <v>103</v>
      </c>
      <c r="AB14" s="101" t="s">
        <v>103</v>
      </c>
      <c r="AC14" s="42">
        <v>6.15</v>
      </c>
      <c r="AD14" s="42">
        <v>3.51</v>
      </c>
      <c r="AE14" s="42">
        <v>3.26</v>
      </c>
      <c r="AF14" s="89" t="s">
        <v>17</v>
      </c>
      <c r="AG14" s="27">
        <v>5.29</v>
      </c>
      <c r="AH14" s="42">
        <v>6.0200000000000005</v>
      </c>
      <c r="AI14" s="42">
        <v>6.47</v>
      </c>
      <c r="AJ14" s="42">
        <v>7.1999999999999993</v>
      </c>
      <c r="AK14" s="101" t="s">
        <v>103</v>
      </c>
      <c r="AL14" s="101" t="s">
        <v>116</v>
      </c>
      <c r="AM14" s="101" t="s">
        <v>103</v>
      </c>
      <c r="AN14" s="101" t="s">
        <v>103</v>
      </c>
      <c r="AO14" s="101" t="s">
        <v>103</v>
      </c>
      <c r="AP14" s="42">
        <v>8.31</v>
      </c>
      <c r="AQ14" s="42">
        <v>6.76</v>
      </c>
      <c r="AR14" s="42">
        <v>5.4</v>
      </c>
      <c r="AS14" s="42">
        <v>5.65</v>
      </c>
      <c r="AT14" s="42">
        <v>6.38</v>
      </c>
      <c r="AU14" s="42">
        <v>7.3599999999999994</v>
      </c>
      <c r="AV14" s="42" t="s">
        <v>76</v>
      </c>
      <c r="AW14" s="27" t="s">
        <v>76</v>
      </c>
      <c r="AX14" s="16" t="s">
        <v>76</v>
      </c>
      <c r="AY14" s="16">
        <v>7.57</v>
      </c>
      <c r="AZ14" s="16">
        <v>7.05</v>
      </c>
      <c r="BA14" s="42">
        <v>3.6100000000000003</v>
      </c>
      <c r="BB14" s="27">
        <f>IF('Octubre 2016'!K16&gt;'Octubre 2016'!L16,'Octubre 2016'!K16,'Octubre 2016'!L16)</f>
        <v>3.4299999999999997</v>
      </c>
      <c r="BD14" s="27">
        <f>IF('Diciembre 2016'!K16&gt;'Diciembre 2016'!L16,'Diciembre 2016'!K16,'Diciembre 2016'!L16)</f>
        <v>3.49</v>
      </c>
      <c r="BE14" s="27">
        <f>IF('Enero 2017'!K16&gt;'Enero 2017'!L16,'Enero 2017'!K16,'Enero 2017'!L16)</f>
        <v>4.24</v>
      </c>
      <c r="BF14" s="27">
        <f>IF('Febrero 2017'!K16&gt;'Febrero 2017'!L16,'Febrero 2017'!K16,'Febrero 2017'!L16)</f>
        <v>5.32</v>
      </c>
      <c r="BG14" s="27" t="s">
        <v>160</v>
      </c>
      <c r="BH14" s="27" t="s">
        <v>160</v>
      </c>
      <c r="BI14" s="27" t="s">
        <v>160</v>
      </c>
      <c r="BJ14" s="27" t="s">
        <v>160</v>
      </c>
      <c r="BK14" s="27" t="s">
        <v>160</v>
      </c>
      <c r="BL14" s="27" t="s">
        <v>160</v>
      </c>
      <c r="BM14" s="27" t="s">
        <v>160</v>
      </c>
      <c r="BN14" s="27" t="s">
        <v>160</v>
      </c>
      <c r="BO14" s="27" t="s">
        <v>160</v>
      </c>
      <c r="BP14" s="27" t="s">
        <v>160</v>
      </c>
      <c r="BQ14" s="27" t="s">
        <v>160</v>
      </c>
      <c r="BR14" s="27" t="s">
        <v>160</v>
      </c>
      <c r="BS14" s="27" t="s">
        <v>160</v>
      </c>
      <c r="BT14" s="27" t="s">
        <v>160</v>
      </c>
      <c r="BU14" s="27" t="s">
        <v>160</v>
      </c>
      <c r="BV14" s="27" t="str">
        <f>IF('Junio 2018'!K16&gt;'Junio 2018'!L16,'Junio 2018'!K16,'Junio 2018'!L16)</f>
        <v>Sellado</v>
      </c>
      <c r="BW14" s="27" t="str">
        <f>IF('Julio 2018'!K16&gt;'Julio 2018'!L16,'Julio 2018'!K16,'Julio 2018'!L16)</f>
        <v>Sellado</v>
      </c>
      <c r="BX14" s="27" t="str">
        <f>IF('Agosto 2018'!K16&gt;'Agosto 2018'!L16,'Agosto 2018'!K16,'Agosto 2018'!L16)</f>
        <v>Sellado</v>
      </c>
      <c r="BY14" s="27" t="str">
        <f>IF('Setiembre 2018'!K16&gt;'Setiembre 2018'!L16,'Setiembre 2018'!K16,'Setiembre 2018'!L16)</f>
        <v>Sellado</v>
      </c>
      <c r="BZ14" s="27" t="str">
        <f>IF('Octubre 2018'!K16&gt;'Octubre 2018'!L16,'Octubre 2018'!K16,'Octubre 2018'!L16)</f>
        <v>Sellado</v>
      </c>
      <c r="CA14" s="27" t="str">
        <f>IF('Noviembre 2018'!K16&gt;'Noviembre 2018'!L16,'Noviembre 2018'!K16,'Noviembre 2018'!L16)</f>
        <v>Sellado</v>
      </c>
      <c r="CB14" s="27" t="str">
        <f>IF('Diciembre 2018'!K16&gt;'Diciembre 2018'!L16,'Diciembre 2018'!K16,'Diciembre 2018'!L16)</f>
        <v>Sellado</v>
      </c>
      <c r="CC14" s="27" t="str">
        <f>IF('Enero 2019'!K16&gt;'Enero 2019'!L16,'Enero 2019'!K16,'Enero 2019'!L16)</f>
        <v>Sellado</v>
      </c>
      <c r="CD14" s="27" t="str">
        <f>IF('Febrero 2019'!K16&gt;'Febrero 2019'!L16,'Febrero 2019'!K16,'Febrero 2019'!L16)</f>
        <v>Sellado</v>
      </c>
      <c r="CE14" s="27" t="str">
        <f>IF('Marzo 2019'!K16&gt;'Marzo 2019'!L16,'Marzo 2019'!K16,'Marzo 2019'!L16)</f>
        <v>Sellado</v>
      </c>
      <c r="CF14" s="27" t="str">
        <f>IF('Abril 2019'!K16&gt;'Abril 2019'!L16,'Abril 2019'!K16,'Abril 2019'!L16)</f>
        <v>Sellado</v>
      </c>
      <c r="CG14" s="27" t="str">
        <f>IF('Mayo 2019'!K16&gt;'Mayo 2019'!L16,'Mayo 2019'!K16,'Mayo 2019'!L16)</f>
        <v>Sellado</v>
      </c>
      <c r="CH14" s="27" t="str">
        <f>IF('Junio 2019'!K16&gt;'Junio 2019'!L16,'Junio 2019'!K16,'Junio 2019'!L16)</f>
        <v>Sellado</v>
      </c>
      <c r="CI14" s="27" t="str">
        <f>IF('Julio 2019'!K16&gt;'Julio 2019'!L16,'Julio 2019'!K16,'Julio 2019'!L16)</f>
        <v>Sellado</v>
      </c>
      <c r="CJ14" s="27" t="str">
        <f>IF('Agosto 2019'!K16&gt;'Agosto 2019'!L16,'Agosto 2019'!K16,'Agosto 2019'!L16)</f>
        <v>Sellado</v>
      </c>
      <c r="CK14" s="27" t="str">
        <f>IF('Setiembre 2019'!K16&gt;'Setiembre 2019'!L16,'Setiembre 2019'!K16,'Setiembre 2019'!L16)</f>
        <v>Sellado</v>
      </c>
      <c r="CL14" s="27" t="str">
        <f>IF('Octubre 2019'!K16&gt;'Octubre 2019'!L16,'Octubre 2019'!K16,'Octubre 2019'!L16)</f>
        <v>Sellado</v>
      </c>
      <c r="CM14" s="27" t="str">
        <f>IF('Noviembre 2019'!K16&gt;'Noviembre 2019'!L16,'Noviembre 2019'!K16,'Noviembre 2019'!L16)</f>
        <v>Sellado</v>
      </c>
      <c r="CN14" s="27" t="str">
        <f>IF('Diciembre 2019'!K16&gt;'Diciembre 2019'!L16,'Diciembre 2019'!K16,'Diciembre 2019'!L16)</f>
        <v>Sellado</v>
      </c>
      <c r="CO14" s="27" t="str">
        <f>IF('Enero 2020'!K16&gt;'Enero 2020'!L16,'Enero 2020'!K16,'Enero 2020'!L16)</f>
        <v>Sellado</v>
      </c>
      <c r="CP14" s="27" t="str">
        <f>IF('Febrero 2020'!K16&gt;'Febrero 2020'!L16,'Febrero 2020'!K16,'Febrero 2020'!L16)</f>
        <v>Sellado</v>
      </c>
      <c r="CQ14" s="27" t="str">
        <f>IF('Marzo 2020'!K16&gt;'Marzo 2020'!L16,'Marzo 2020'!K16,'Marzo 2020'!L16)</f>
        <v>Sellado</v>
      </c>
      <c r="CR14" s="27" t="str">
        <f>IF('Abril 2020'!K16&gt;'Abril 2020'!L16,'Abril 2020'!K16,'Abril 2020'!L16)</f>
        <v>Sellado</v>
      </c>
      <c r="CS14" s="27" t="str">
        <f>IF('Mayo 2020'!K16&gt;'Mayo 2020'!L16,'Mayo 2020'!K16,'Mayo 2020'!L16)</f>
        <v>Sellado</v>
      </c>
      <c r="CT14" s="27" t="str">
        <f>IF('Junio 2020'!K16&gt;'Junio 2020'!L16,'Junio 2020'!K16,'Junio 2020'!L16)</f>
        <v>Sellado</v>
      </c>
      <c r="CU14" s="27" t="str">
        <f>IF('Julio 2020'!K16&gt;'Julio 2020'!L16,'Julio 2020'!K16,'Julio 2020'!L16)</f>
        <v>Sellado</v>
      </c>
      <c r="CV14" s="27" t="str">
        <f>IF('Agosto 2020'!K16&gt;'Agosto 2020'!L16,'Agosto 2020'!K16,'Agosto 2020'!L16)</f>
        <v>Sellado</v>
      </c>
      <c r="CW14" s="27" t="str">
        <f>IF('Setiembre 2020'!K16&gt;'Setiembre 2020'!L16,'Setiembre 2020'!K16,'Setiembre 2020'!L16)</f>
        <v>Sellado</v>
      </c>
      <c r="CX14" s="27" t="str">
        <f>IF('Octubre 2020'!K16&gt;'Octubre 2020'!L16,'Octubre 2020'!K16,'Octubre 2020'!L16)</f>
        <v>Sellado</v>
      </c>
      <c r="CY14" s="27" t="str">
        <f>IF('Noviembre 2020'!K16&gt;'Noviembre 2020'!L16,'Noviembre 2020'!K16,'Noviembre 2020'!L16)</f>
        <v>Sellado</v>
      </c>
      <c r="CZ14" s="27" t="str">
        <f>IF('Diciembre 2020'!K16&gt;'Diciembre 2020'!L16,'Diciembre 2020'!K16,'Diciembre 2020'!L16)</f>
        <v>Sellado</v>
      </c>
      <c r="DA14" s="27" t="str">
        <f>IF('Enero 2021'!K16&gt;'Enero 2021'!L16,'Enero 2021'!K16,'Enero 2021'!L16)</f>
        <v>Sellado</v>
      </c>
      <c r="DB14" s="27" t="str">
        <f>IF('Febrero 2021'!K16&gt;'Febrero 2021'!L16,'Febrero 2021'!K16,'Febrero 2021'!L16)</f>
        <v>Sellado</v>
      </c>
      <c r="DC14" s="27" t="str">
        <f>IF('Marzo 2021'!K16&gt;'Marzo 2021'!L16,'Marzo 2021'!K16,'Marzo 2021'!L16)</f>
        <v>Sellado</v>
      </c>
      <c r="DD14" t="str">
        <f>IF('Abril 2021'!K16&gt;'Abril 2021'!L16,'Abril 2021'!K16,'Abril 2021'!L16)</f>
        <v>Sellado</v>
      </c>
      <c r="DE14" t="str">
        <f>IF('Mayo 2021'!K16&gt;'Mayo 2021'!L16,'Mayo 2021'!K16,'Mayo 2021'!L16)</f>
        <v>Sellado</v>
      </c>
      <c r="DF14" t="str">
        <f>IF('Junio 2021'!K16&gt;'Junio 2021'!L16,'Junio 2021'!K16,'Junio 2021'!L16)</f>
        <v>Sellado</v>
      </c>
      <c r="DG14" t="str">
        <f>IF('Julio 2021'!K16&gt;'Julio 2021'!L16,'Julio 2021'!K16,'Julio 2021'!L16)</f>
        <v>Sellado</v>
      </c>
      <c r="DH14" t="str">
        <f>IF('Agosto 2021'!K16&gt;'Agosto 2021'!L16,'Agosto 2021'!K16,'Agosto 2021'!L16)</f>
        <v>Sellado</v>
      </c>
      <c r="DI14" t="str">
        <f>IF('Setiembre 2021'!K16&gt;'Setiembre 2021'!L16,'Setiembre 2021'!K16,'Setiembre 2021'!L16)</f>
        <v>Sellado</v>
      </c>
      <c r="DJ14" t="str">
        <f>IF('Octubre 2021'!K16&gt;'Octubre 2021'!L16,'Octubre 2021'!K16,'Octubre 2021'!L16)</f>
        <v>Sellado</v>
      </c>
      <c r="DK14" t="str">
        <f>IF('Noviembre 2021'!K16&gt;'Noviembre 2021'!L16,'Noviembre 2021'!K16,'Noviembre 2021'!L16)</f>
        <v>Sellado</v>
      </c>
      <c r="DL14" t="str">
        <f>IF('Diciembre 2021'!K16&gt;'Diciembre 2021'!L16,'Diciembre 2021'!K16,'Diciembre 2021'!L16)</f>
        <v>Sellado</v>
      </c>
      <c r="DM14" t="str">
        <f>IF('Enero 2022'!K16&gt;'Enero 2022'!L16,'Enero 2022'!K16,'Enero 2022'!L16)</f>
        <v>Sellado</v>
      </c>
      <c r="DN14" t="str">
        <f>IF('Febrero 2022'!K16&gt;'Febrero 2022'!L16,'Febrero 2022'!K16,'Febrero 2022'!L16)</f>
        <v>Sellado</v>
      </c>
      <c r="DO14" t="str">
        <f>IF('Marzo 2022'!K16&gt;'Marzo 2022'!L16,'Marzo 2022'!K16,'Marzo 2022'!L16)</f>
        <v>Sellado</v>
      </c>
      <c r="DP14" t="str">
        <f>IF('Abril 2022'!K16&gt;'Abril 2022'!L16,'Abril 2022'!K16,'Abril 2022'!L16)</f>
        <v>Sellado</v>
      </c>
      <c r="DQ14" t="str">
        <f>IF('Mayo 2022'!K16&gt;'Mayo 2022'!L16,'Mayo 2022'!K16,'Mayo 2022'!L16)</f>
        <v>Sellado</v>
      </c>
      <c r="DR14" t="str">
        <f>IF('Junio 2022'!K16&gt;'Junio 2022'!L16,'Junio 2022'!K16,'Junio 2022'!L16)</f>
        <v>Sellado</v>
      </c>
      <c r="DS14" t="str">
        <f>IF('Julio 2022'!K16&gt;'Julio 2022'!L16,'Julio 2022'!K16,'Julio 2022'!L16)</f>
        <v>Sellado</v>
      </c>
      <c r="DT14" t="str">
        <f>IF('Agosto 2022'!K16&gt;'Agosto 2022'!L16,'Agosto 2022'!K16,'Agosto 2022'!L16)</f>
        <v>Sellado</v>
      </c>
      <c r="DU14" t="str">
        <f>IF('Setiembre 2022'!K16&gt;'Setiembre 2022'!L16,'Setiembre 2022'!K16,'Setiembre 2022'!L16)</f>
        <v>Sellado</v>
      </c>
      <c r="DV14" t="str">
        <f>IF('Octubre 2022'!K16&gt;'Octubre 2022'!L16,'Octubre 2022'!K16,'Octubre 2022'!L16)</f>
        <v>Sellado</v>
      </c>
      <c r="DW14" t="str">
        <f>IF('Noviembre 2022'!K16&gt;'Noviembre 2022'!L16,'Noviembre 2022'!K16,'Noviembre 2022'!L16)</f>
        <v>Sellado</v>
      </c>
      <c r="DX14" t="str">
        <f>IF('Diciembre 2022'!K16&gt;'Diciembre 2022'!L16,'Diciembre 2022'!K16,'Diciembre 2022'!L16)</f>
        <v>Sellado</v>
      </c>
      <c r="DY14" t="str">
        <f>IF('Enero 2023'!K16&gt;'Enero 2023'!L16,'Enero 2023'!K16,'Enero 2023'!L16)</f>
        <v>Sellado</v>
      </c>
      <c r="DZ14" t="str">
        <f>IF('Febrero 2023'!K16&gt;'Febrero 2023'!L16,'Febrero 2023'!K16,'Febrero 2023'!L16)</f>
        <v>Sellado</v>
      </c>
      <c r="EA14" t="str">
        <f>IF('Marzo 2023'!K16&gt;'Marzo 2023'!L16,'Marzo 2023'!K16,'Marzo 2023'!L16)</f>
        <v>Sellado</v>
      </c>
      <c r="EB14" t="str">
        <f>IF('Abril 2023'!K16&gt;'Abril 2023'!L16,'Abril 2023'!K16,'Abril 2023'!L16)</f>
        <v>Sellado</v>
      </c>
      <c r="EC14" t="str">
        <f>IF('Mayo 2023'!K16&gt;'Mayo 2023'!L16,'Mayo 2023'!K16,'Mayo 2023'!L16)</f>
        <v>Sellado</v>
      </c>
      <c r="ED14" t="str">
        <f>IF('Junio 2023'!K16&gt;'Junio 2023'!L16,'Junio 2023'!K16,'Junio 2023'!L16)</f>
        <v>Sellado</v>
      </c>
      <c r="EE14" t="str">
        <f>IF('Julio 2023'!K16&gt;'Julio 2023'!L16,'Julio 2023'!K16,'Julio 2023'!L16)</f>
        <v>Sellado</v>
      </c>
      <c r="EF14" t="str">
        <f>IF('Agosto 2023'!K16&gt;'Agosto 2023'!L16,'Agosto 2023'!K16,'Agosto 2023'!L16)</f>
        <v>Sellado</v>
      </c>
      <c r="EG14" t="str">
        <f>IF('Setiembre 2023'!K16&gt;'Setiembre 2023'!L16,'Setiembre 2023'!K16,'Setiembre 2023'!L16)</f>
        <v>Sellado</v>
      </c>
      <c r="EH14" t="str">
        <f>IF('Octubre 2023'!K16&gt;'Octubre 2023'!L16,'Octubre 2023'!K16,'Octubre 2023'!L16)</f>
        <v>Sellado</v>
      </c>
      <c r="EI14" t="str">
        <f>IF('Noviembre 2023'!K16&gt;'Noviembre 2023'!L16,'Noviembre 2023'!K16,'Noviembre 2023'!L16)</f>
        <v>Sellado</v>
      </c>
      <c r="EJ14" t="str">
        <f>IF('Diciembre 2023'!K16&gt;'Diciembre 2023'!L16,'Diciembre 2023'!K16,'Diciembre 2023'!L16)</f>
        <v>Sellado</v>
      </c>
      <c r="EK14" t="str">
        <f>IF('Enero 2024'!K16&gt;'Enero 2024'!L16,'Enero 2024'!K16,'Enero 2024'!L16)</f>
        <v>Sellado</v>
      </c>
      <c r="EL14" t="str">
        <f>IF('Febrero 2024'!K16&gt;'Febrero 2024'!L16,'Febrero 2024'!K16,'Febrero 2024'!L16)</f>
        <v>Sellado</v>
      </c>
      <c r="EM14" t="str">
        <f>IF('Marzo 2024'!K16&gt;'Marzo 2024'!L16,'Marzo 2024'!K16,'Marzo 2024'!L16)</f>
        <v>Sellado</v>
      </c>
      <c r="EN14" t="str">
        <f>IF('Abril 2024'!K16&gt;'Abril 2024'!L16,'Abril 2024'!K16,'Abril 2024'!L16)</f>
        <v>Sellado</v>
      </c>
      <c r="EO14" t="str">
        <f>IF('Mayo 2024'!K16&gt;'Mayo 2024'!L16,'Mayo 2024'!K16,'Mayo 2024'!L16)</f>
        <v>Sellado</v>
      </c>
      <c r="EP14" t="str">
        <f>IF('Junio 2024'!K16&gt;'Junio 2024'!L16,'Junio 2024'!K16,'Junio 2024'!L16)</f>
        <v>Sellado</v>
      </c>
      <c r="EQ14" t="str">
        <f>IF('Julio 2024'!K16&gt;'Julio 2024'!L16,'Julio 2024'!K16,'Julio 2024'!L16)</f>
        <v>Sellado</v>
      </c>
      <c r="ER14" t="str">
        <f>IF('Agosto 2024'!K16&gt;'Agosto 2024'!L16,'Agosto 2024'!K16,'Agosto 2024'!L16)</f>
        <v>Sellado</v>
      </c>
      <c r="ES14" t="str">
        <f>IF('Setiembre 2024'!K16&gt;'Setiembre 2024'!L16,'Setiembre 2024'!K16,'Setiembre 2024'!L16)</f>
        <v>Sellado</v>
      </c>
      <c r="ET14" t="str">
        <f>IF('Octubre 2024'!K16&gt;'Octubre 2024'!L16,'Octubre 2024'!K16,'Octubre 2024'!L16)</f>
        <v>Sellado</v>
      </c>
      <c r="EU14" t="str">
        <f>IF('Noviembre 2024'!K16&gt;'Noviembre 2024'!L16,'Noviembre 2024'!K16,'Noviembre 2024'!L16)</f>
        <v>Sellado</v>
      </c>
      <c r="EV14" t="str">
        <f>IF('Diciembre 2024'!K16&gt;'Diciembre 2024'!L16,'Diciembre 2024'!K16,'Diciembre 2024'!L16)</f>
        <v>Sellado</v>
      </c>
      <c r="EW14" t="str">
        <f>IF('Enero 2025'!K16&gt;'Enero 2025'!L16,'Enero 2025'!K16,'Enero 2025'!L16)</f>
        <v>Sellado</v>
      </c>
      <c r="EX14" t="str">
        <f>IF('Febrero 2025'!K16&gt;'Febrero 2025'!L16,'Febrero 2025'!K16,'Febrero 2025'!L16)</f>
        <v>Sellado</v>
      </c>
      <c r="EY14" t="str">
        <f>IF('Marzo 2025'!K16&gt;'Marzo 2025'!L16,'Marzo 2025'!K16,'Marzo 2025'!L16)</f>
        <v>Sellado</v>
      </c>
      <c r="EZ14" t="str">
        <f>IF('Abril 2025'!K16&gt;'Abril 2025'!L16,'Abril 2025'!K16,'Abril 2025'!L16)</f>
        <v>Sellado</v>
      </c>
    </row>
    <row r="15" spans="1:164" x14ac:dyDescent="0.25">
      <c r="A15" s="10">
        <v>13</v>
      </c>
      <c r="B15" s="16" t="s">
        <v>26</v>
      </c>
      <c r="C15" s="10" t="s">
        <v>14</v>
      </c>
      <c r="D15" s="7">
        <v>258631</v>
      </c>
      <c r="E15" s="7">
        <v>338988</v>
      </c>
      <c r="F15" s="6">
        <v>16</v>
      </c>
      <c r="G15" s="16">
        <v>26</v>
      </c>
      <c r="H15" s="16">
        <v>1.18</v>
      </c>
      <c r="I15" s="27">
        <v>1.18</v>
      </c>
      <c r="J15" s="89">
        <v>5.2600000000000007</v>
      </c>
      <c r="K15" s="89">
        <v>5.66</v>
      </c>
      <c r="L15" s="89">
        <v>6.16</v>
      </c>
      <c r="M15" s="89">
        <v>5.82</v>
      </c>
      <c r="N15" s="42">
        <v>0.95</v>
      </c>
      <c r="O15" s="89">
        <v>4.66</v>
      </c>
      <c r="P15" s="42">
        <v>0.60000000000000009</v>
      </c>
      <c r="Q15" s="42">
        <v>0.71</v>
      </c>
      <c r="R15" s="42">
        <v>0.64000000000000012</v>
      </c>
      <c r="S15" s="42">
        <v>0.74</v>
      </c>
      <c r="T15" s="89">
        <v>4.82</v>
      </c>
      <c r="U15" s="42">
        <v>1.1599999999999999</v>
      </c>
      <c r="V15" s="42">
        <v>1.26</v>
      </c>
      <c r="W15" s="27"/>
      <c r="X15" s="42">
        <v>5.98</v>
      </c>
      <c r="Y15" s="42">
        <v>2.4800000000000004</v>
      </c>
      <c r="Z15" s="89">
        <v>6.3900000000000006</v>
      </c>
      <c r="AA15" s="89">
        <v>6.7600000000000007</v>
      </c>
      <c r="AB15" s="42">
        <v>4.13</v>
      </c>
      <c r="AC15" s="89">
        <v>4.32</v>
      </c>
      <c r="AD15" s="42">
        <v>4.6400000000000006</v>
      </c>
      <c r="AE15" s="42">
        <v>0.82000000000000006</v>
      </c>
      <c r="AF15" s="89" t="s">
        <v>17</v>
      </c>
      <c r="AG15" s="27">
        <v>1.2100000000000002</v>
      </c>
      <c r="AH15" s="89">
        <v>5.7</v>
      </c>
      <c r="AI15" s="42">
        <v>1.99</v>
      </c>
      <c r="AJ15" s="42">
        <v>2.4699999999999998</v>
      </c>
      <c r="AK15" s="89">
        <v>9.08</v>
      </c>
      <c r="AL15" s="89">
        <v>7.1400000000000006</v>
      </c>
      <c r="AM15" s="89">
        <v>7.33</v>
      </c>
      <c r="AN15" s="42">
        <v>3.6400000000000006</v>
      </c>
      <c r="AO15" s="42">
        <v>3.8100000000000005</v>
      </c>
      <c r="AP15" s="42">
        <v>3.04</v>
      </c>
      <c r="AQ15" s="89">
        <v>5.73</v>
      </c>
      <c r="AR15" s="89">
        <v>6.38</v>
      </c>
      <c r="AS15" s="89">
        <v>5.9300000000000006</v>
      </c>
      <c r="AT15" s="104">
        <v>2.5700000000000003</v>
      </c>
      <c r="AU15" s="89">
        <v>7.2200000000000006</v>
      </c>
      <c r="AV15" s="16">
        <v>3.45</v>
      </c>
      <c r="AW15" s="27">
        <v>3.5600000000000005</v>
      </c>
      <c r="AX15" s="16">
        <v>3.25</v>
      </c>
      <c r="AY15" s="16">
        <v>2.8900000000000006</v>
      </c>
      <c r="AZ15" s="16">
        <v>2.5200000000000005</v>
      </c>
      <c r="BA15" s="42">
        <v>0.92000000000000015</v>
      </c>
      <c r="BB15" s="27">
        <f>IF('Octubre 2016'!K17&gt;'Octubre 2016'!L17,'Octubre 2016'!K17,'Octubre 2016'!L17)</f>
        <v>0.66000000000000014</v>
      </c>
      <c r="BD15" s="27">
        <f>IF('Diciembre 2016'!K17&gt;'Diciembre 2016'!L17,'Diciembre 2016'!K17,'Diciembre 2016'!L17)</f>
        <v>0.69000000000000017</v>
      </c>
      <c r="BE15" s="27">
        <f>IF('Enero 2017'!K17&gt;'Enero 2017'!L17,'Enero 2017'!K17,'Enero 2017'!L17)</f>
        <v>1.1399999999999999</v>
      </c>
      <c r="BF15" s="27">
        <f>IF('Febrero 2017'!K17&gt;'Febrero 2017'!L17,'Febrero 2017'!K17,'Febrero 2017'!L17)</f>
        <v>1.32</v>
      </c>
      <c r="BG15" s="27">
        <f>IF('Marzo 2017'!K17&gt;'Marzo 2017'!L17,'Marzo 2017'!K17,'Marzo 2017'!L17)</f>
        <v>1.7900000000000003</v>
      </c>
      <c r="BH15" s="27">
        <f>IF('Abril 2017'!K17&gt;'Abril 2017'!L17,'Abril 2017'!K17,'Abril 2017'!L17)</f>
        <v>2.2300000000000004</v>
      </c>
      <c r="BI15" s="27">
        <f>IF('Mayo 2017'!K17&gt;'Mayo 2017'!L17,'Mayo 2017'!K17,'Mayo 2017'!L17)</f>
        <v>1.95</v>
      </c>
      <c r="BJ15" s="27">
        <f>IF('Junio 2017'!K17&gt;'Junio 2017'!L17,'Junio 2017'!K17,'Junio 2017'!L17)</f>
        <v>0.57000000000000006</v>
      </c>
      <c r="BK15" s="27">
        <f>IF('Julio 2017'!K17&gt;'Julio 2017'!L17,'Julio 2017'!K17,'Julio 2017'!L17)</f>
        <v>0.82000000000000006</v>
      </c>
      <c r="BL15" s="27">
        <f>IF('Agosto 2017'!K17&gt;'Agosto 2017'!L17,'Agosto 2017'!K17,'Agosto 2017'!L17)</f>
        <v>0.8600000000000001</v>
      </c>
      <c r="BM15" s="27">
        <f>IF('Setiembre 2017'!K17&gt;'Setiembre 2017'!L17,'Setiembre 2017'!K17,'Setiembre 2017'!L17)</f>
        <v>0.56000000000000005</v>
      </c>
      <c r="BN15" s="27"/>
      <c r="BO15" s="27">
        <f>IF('Noviembre 2017'!K17&gt;'Noviembre 2017'!L17,'Noviembre 2017'!K17,'Noviembre 2017'!L17)</f>
        <v>2.0000000000000018E-2</v>
      </c>
      <c r="BP15" s="27">
        <f>IF('Diciembre 2017'!K17&gt;'Diciembre 2017'!L17,'Diciembre 2017'!K17,'Diciembre 2017'!L17)</f>
        <v>0.9800000000000002</v>
      </c>
      <c r="BQ15" s="27">
        <f>IF('Enero 2018'!K17&gt;'Enero 2018'!L17,'Enero 2018'!K17,'Enero 2018'!L17)</f>
        <v>1.1399999999999999</v>
      </c>
      <c r="BR15" s="27">
        <f>IF('Febrero 2018'!K17&gt;'Febrero 2018'!L17,'Febrero 2018'!K17,'Febrero 2018'!L17)</f>
        <v>1.28</v>
      </c>
      <c r="BS15" s="27">
        <f>IF('Marzo 2018'!K17&gt;'Marzo 2018'!L17,'Marzo 2018'!K17,'Marzo 2018'!L17)</f>
        <v>1.3800000000000001</v>
      </c>
      <c r="BT15" s="27">
        <f>IF('Abril 2018'!K17&gt;'Abril 2018'!L17,'Abril 2018'!K17,'Abril 2018'!L17)</f>
        <v>1.8499999999999999</v>
      </c>
      <c r="BU15" s="27">
        <f>IF('Mayo 2018'!K17&gt;'Mayo 2018'!L17,'Mayo 2018'!K17,'Mayo 2018'!L17)</f>
        <v>1.59</v>
      </c>
      <c r="BV15" s="27">
        <f>IF('Junio 2018'!K17&gt;'Junio 2018'!L17,'Junio 2018'!K17,'Junio 2018'!L17)</f>
        <v>0.92000000000000015</v>
      </c>
      <c r="BW15" s="27">
        <f>IF('Julio 2018'!K17&gt;'Julio 2018'!L17,'Julio 2018'!K17,'Julio 2018'!L17)</f>
        <v>1.1399999999999999</v>
      </c>
      <c r="BX15" s="27">
        <f>IF('Agosto 2018'!K17&gt;'Agosto 2018'!L17,'Agosto 2018'!K17,'Agosto 2018'!L17)</f>
        <v>1.1500000000000001</v>
      </c>
      <c r="BY15" s="27">
        <f>IF('Setiembre 2018'!K17&gt;'Setiembre 2018'!L17,'Setiembre 2018'!K17,'Setiembre 2018'!L17)</f>
        <v>1.0799999999999998</v>
      </c>
      <c r="BZ15" s="27">
        <f>IF('Octubre 2018'!K17&gt;'Octubre 2018'!L17,'Octubre 2018'!K17,'Octubre 2018'!L17)</f>
        <v>0.63000000000000012</v>
      </c>
      <c r="CA15" s="27">
        <f>IF('Noviembre 2018'!K17&gt;'Noviembre 2018'!L17,'Noviembre 2018'!K17,'Noviembre 2018'!L17)</f>
        <v>0.92000000000000015</v>
      </c>
      <c r="CB15" s="27">
        <f>IF('Diciembre 2018'!K17&gt;'Diciembre 2018'!L17,'Diciembre 2018'!K17,'Diciembre 2018'!L17)</f>
        <v>1.0999999999999999</v>
      </c>
      <c r="CC15" s="27">
        <f>IF('Enero 2019'!K17&gt;'Enero 2019'!L17,'Enero 2019'!K17,'Enero 2019'!L17)</f>
        <v>1.28</v>
      </c>
      <c r="CD15" s="27">
        <f>IF('Febrero 2019'!K17&gt;'Febrero 2019'!L17,'Febrero 2019'!K17,'Febrero 2019'!L17)</f>
        <v>1.34</v>
      </c>
      <c r="CE15" s="27">
        <f>IF('Marzo 2019'!K17&gt;'Marzo 2019'!L17,'Marzo 2019'!K17,'Marzo 2019'!L17)</f>
        <v>1.9200000000000002</v>
      </c>
      <c r="CF15" s="27">
        <f>IF('Abril 2019'!K17&gt;'Abril 2019'!L17,'Abril 2019'!K17,'Abril 2019'!L17)</f>
        <v>2.8900000000000006</v>
      </c>
      <c r="CG15" s="27">
        <f>IF('Mayo 2019'!K17&gt;'Mayo 2019'!L17,'Mayo 2019'!K17,'Mayo 2019'!L17)</f>
        <v>1.49</v>
      </c>
      <c r="CH15" s="27">
        <f>IF('Junio 2019'!K17&gt;'Junio 2019'!L17,'Junio 2019'!K17,'Junio 2019'!L17)</f>
        <v>1.0999999999999999</v>
      </c>
      <c r="CI15" s="27">
        <f>IF('Julio 2019'!K17&gt;'Julio 2019'!L17,'Julio 2019'!K17,'Julio 2019'!L17)</f>
        <v>1.5000000000000002</v>
      </c>
      <c r="CJ15" s="27"/>
      <c r="CK15" s="27">
        <f>IF('Setiembre 2019'!K17&gt;'Setiembre 2019'!L17,'Setiembre 2019'!K17,'Setiembre 2019'!L17)</f>
        <v>0.42000000000000015</v>
      </c>
      <c r="CL15" s="27">
        <f>IF('Octubre 2019'!K17&gt;'Octubre 2019'!L17,'Octubre 2019'!K17,'Octubre 2019'!L17)</f>
        <v>0.56000000000000005</v>
      </c>
      <c r="CM15" s="27">
        <f>IF('Noviembre 2019'!K17&gt;'Noviembre 2019'!L17,'Noviembre 2019'!K17,'Noviembre 2019'!L17)</f>
        <v>0.9800000000000002</v>
      </c>
      <c r="CN15" s="27">
        <f>IF('Diciembre 2019'!K17&gt;'Diciembre 2019'!L17,'Diciembre 2019'!K17,'Diciembre 2019'!L17)</f>
        <v>1.0999999999999999</v>
      </c>
      <c r="CO15" s="27">
        <f>IF('Enero 2020'!K17&gt;'Enero 2020'!L17,'Enero 2020'!K17,'Enero 2020'!L17)</f>
        <v>1.2700000000000002</v>
      </c>
      <c r="CP15" s="27">
        <f>IF('Febrero 2020'!K17&gt;'Febrero 2020'!L17,'Febrero 2020'!K17,'Febrero 2020'!L17)</f>
        <v>1.51</v>
      </c>
      <c r="CQ15" s="27">
        <f>IF('Marzo 2020'!K17&gt;'Marzo 2020'!L17,'Marzo 2020'!K17,'Marzo 2020'!L17)</f>
        <v>0.99</v>
      </c>
      <c r="CR15" s="27">
        <f>IF('Abril 2020'!K17&gt;'Abril 2020'!L17,'Abril 2020'!K17,'Abril 2020'!L17)</f>
        <v>2.2700000000000005</v>
      </c>
      <c r="CS15" s="27">
        <f>IF('Mayo 2020'!K17&gt;'Mayo 2020'!L17,'Mayo 2020'!K17,'Mayo 2020'!L17)</f>
        <v>2.5700000000000003</v>
      </c>
      <c r="CT15" s="27">
        <f>IF('Junio 2020'!K17&gt;'Junio 2020'!L17,'Junio 2020'!K17,'Junio 2020'!L17)</f>
        <v>0.90999999999999992</v>
      </c>
      <c r="CU15" s="27">
        <f>IF('Julio 2020'!K17&gt;'Julio 2020'!L17,'Julio 2020'!K17,'Julio 2020'!L17)</f>
        <v>0.92999999999999994</v>
      </c>
      <c r="CV15" s="27">
        <f>IF('Agosto 2020'!K17&gt;'Agosto 2020'!L17,'Agosto 2020'!K17,'Agosto 2020'!L17)</f>
        <v>0.90000000000000013</v>
      </c>
      <c r="CW15" s="27">
        <f>IF('Setiembre 2020'!K17&gt;'Setiembre 2020'!L17,'Setiembre 2020'!K17,'Setiembre 2020'!L17)</f>
        <v>0.17000000000000148</v>
      </c>
      <c r="CX15" s="27">
        <f>IF('Octubre 2020'!K17&gt;'Octubre 2020'!L17,'Octubre 2020'!K17,'Octubre 2020'!L17)</f>
        <v>5.58</v>
      </c>
      <c r="CY15" s="27">
        <f>IF('Noviembre 2020'!K17&gt;'Noviembre 2020'!L17,'Noviembre 2020'!K17,'Noviembre 2020'!L17)</f>
        <v>0.22999999999999998</v>
      </c>
      <c r="CZ15" s="27">
        <f>IF('Diciembre 2020'!K17&gt;'Diciembre 2020'!L17,'Diciembre 2020'!K17,'Diciembre 2020'!L17)</f>
        <v>0.81</v>
      </c>
      <c r="DA15" s="27">
        <f>IF('Enero 2021'!K17&gt;'Enero 2021'!L17,'Enero 2021'!K17,'Enero 2021'!L17)</f>
        <v>1.0999999999999999</v>
      </c>
      <c r="DB15" s="27">
        <f>IF('Febrero 2021'!K17&gt;'Febrero 2021'!L17,'Febrero 2021'!K17,'Febrero 2021'!L17)</f>
        <v>1.24</v>
      </c>
      <c r="DC15" s="27">
        <f>IF('Marzo 2021'!K17&gt;'Marzo 2021'!L17,'Marzo 2021'!K17,'Marzo 2021'!L17)</f>
        <v>1.2900000000000003</v>
      </c>
      <c r="DD15">
        <f>IF('Abril 2021'!K17&gt;'Abril 2021'!L17,'Abril 2021'!K17,'Abril 2021'!L17)</f>
        <v>1.2900000000000003</v>
      </c>
      <c r="DE15">
        <f>IF('Mayo 2021'!K17&gt;'Mayo 2021'!L17,'Mayo 2021'!K17,'Mayo 2021'!L17)</f>
        <v>1.76</v>
      </c>
      <c r="DF15">
        <f>IF('Junio 2021'!K17&gt;'Junio 2021'!L17,'Junio 2021'!K17,'Junio 2021'!L17)</f>
        <v>1.49</v>
      </c>
      <c r="DG15">
        <f>IF('Julio 2021'!K17&gt;'Julio 2021'!L17,'Julio 2021'!K17,'Julio 2021'!L17)</f>
        <v>1.2700000000000002</v>
      </c>
      <c r="DH15">
        <f>IF('Agosto 2021'!K17&gt;'Agosto 2021'!L17,'Agosto 2021'!K17,'Agosto 2021'!L17)</f>
        <v>0.29000000000000004</v>
      </c>
      <c r="DI15">
        <f>IF('Setiembre 2021'!K17&gt;'Setiembre 2021'!L17,'Setiembre 2021'!K17,'Setiembre 2021'!L17)</f>
        <v>0.81</v>
      </c>
      <c r="DJ15">
        <f>IF('Octubre 2021'!K17&gt;'Octubre 2021'!L17,'Octubre 2021'!K17,'Octubre 2021'!L17)</f>
        <v>0.64000000000000012</v>
      </c>
      <c r="DK15">
        <f>IF('Noviembre 2021'!K17&gt;'Noviembre 2021'!L17,'Noviembre 2021'!K17,'Noviembre 2021'!L17)</f>
        <v>0.90000000000000013</v>
      </c>
      <c r="DL15">
        <f>IF('Diciembre 2021'!K17&gt;'Diciembre 2021'!L17,'Diciembre 2021'!K17,'Diciembre 2021'!L17)</f>
        <v>1.07</v>
      </c>
      <c r="DN15">
        <f>IF('Febrero 2022'!K17&gt;'Febrero 2022'!L17,'Febrero 2022'!K17,'Febrero 2022'!L17)</f>
        <v>1.5799999999999998</v>
      </c>
      <c r="DO15">
        <f>IF('Marzo 2022'!K17&gt;'Marzo 2022'!L17,'Marzo 2022'!K17,'Marzo 2022'!L17)</f>
        <v>1.93</v>
      </c>
      <c r="DP15">
        <f>IF('Abril 2022'!K17&gt;'Abril 2022'!L17,'Abril 2022'!K17,'Abril 2022'!L17)</f>
        <v>2.1799999999999997</v>
      </c>
      <c r="DQ15">
        <f>IF('Mayo 2022'!K17&gt;'Mayo 2022'!L17,'Mayo 2022'!K17,'Mayo 2022'!L17)</f>
        <v>1.8</v>
      </c>
      <c r="DR15">
        <f>IF('Junio 2022'!K17&gt;'Junio 2022'!L17,'Junio 2022'!K17,'Junio 2022'!L17)</f>
        <v>0.77</v>
      </c>
      <c r="DS15">
        <f>IF('Julio 2022'!K17&gt;'Julio 2022'!L17,'Julio 2022'!K17,'Julio 2022'!L17)</f>
        <v>0.60000000000000009</v>
      </c>
      <c r="DT15">
        <f>IF('Agosto 2022'!K17&gt;'Agosto 2022'!L17,'Agosto 2022'!K17,'Agosto 2022'!L17)</f>
        <v>-0.84999999999999987</v>
      </c>
      <c r="DU15">
        <f>IF('Setiembre 2022'!K17&gt;'Setiembre 2022'!L17,'Setiembre 2022'!K17,'Setiembre 2022'!L17)</f>
        <v>0.55000000000000004</v>
      </c>
      <c r="DV15">
        <f>IF('Octubre 2022'!K17&gt;'Octubre 2022'!L17,'Octubre 2022'!K17,'Octubre 2022'!L17)</f>
        <v>0.69000000000000017</v>
      </c>
      <c r="DW15">
        <f>IF('Noviembre 2022'!K17&gt;'Noviembre 2022'!L17,'Noviembre 2022'!K17,'Noviembre 2022'!L17)</f>
        <v>0.8</v>
      </c>
      <c r="DX15">
        <f>IF('Diciembre 2022'!K17&gt;'Diciembre 2022'!L17,'Diciembre 2022'!K17,'Diciembre 2022'!L17)</f>
        <v>0.8600000000000001</v>
      </c>
      <c r="DY15">
        <f>IF('Enero 2023'!K17&gt;'Enero 2023'!L17,'Enero 2023'!K17,'Enero 2023'!L17)</f>
        <v>1.05</v>
      </c>
      <c r="DZ15">
        <f>IF('Febrero 2023'!K17&gt;'Febrero 2023'!L17,'Febrero 2023'!K17,'Febrero 2023'!L17)</f>
        <v>1.1500000000000001</v>
      </c>
      <c r="EB15">
        <f>IF('Abril 2023'!K17&gt;'Abril 2023'!L17,'Abril 2023'!K17,'Abril 2023'!L17)</f>
        <v>1.4400000000000002</v>
      </c>
      <c r="EC15">
        <f>IF('Mayo 2023'!K17&gt;'Mayo 2023'!L17,'Mayo 2023'!K17,'Mayo 2023'!L17)</f>
        <v>1.86</v>
      </c>
      <c r="ED15">
        <f>IF('Junio 2023'!K17&gt;'Junio 2023'!L17,'Junio 2023'!K17,'Junio 2023'!L17)</f>
        <v>1.22</v>
      </c>
      <c r="EE15">
        <f>IF('Julio 2023'!K17&gt;'Julio 2023'!L17,'Julio 2023'!K17,'Julio 2023'!L17)</f>
        <v>1.22</v>
      </c>
      <c r="EF15">
        <f>IF('Agosto 2023'!K17&gt;'Agosto 2023'!L17,'Agosto 2023'!K17,'Agosto 2023'!L17)</f>
        <v>0.55000000000000004</v>
      </c>
      <c r="EG15">
        <f>IF('Setiembre 2023'!K17&gt;'Setiembre 2023'!L17,'Setiembre 2023'!K17,'Setiembre 2023'!L17)</f>
        <v>0.72</v>
      </c>
      <c r="EH15">
        <f>IF('Octubre 2023'!K17&gt;'Octubre 2023'!L17,'Octubre 2023'!K17,'Octubre 2023'!L17)</f>
        <v>0.33000000000000007</v>
      </c>
      <c r="EI15">
        <f>IF('Noviembre 2023'!K17&gt;'Noviembre 2023'!L17,'Noviembre 2023'!K17,'Noviembre 2023'!L17)</f>
        <v>0.67000000000000015</v>
      </c>
      <c r="EJ15">
        <f>IF('Diciembre 2023'!K17&gt;'Diciembre 2023'!L17,'Diciembre 2023'!K17,'Diciembre 2023'!L17)</f>
        <v>0.86999999999999988</v>
      </c>
      <c r="EK15">
        <f>IF('Enero 2024'!K17&gt;'Enero 2024'!L17,'Enero 2024'!K17,'Enero 2024'!L17)</f>
        <v>1.0999999999999999</v>
      </c>
      <c r="EL15">
        <f>IF('Febrero 2024'!K17&gt;'Febrero 2024'!L17,'Febrero 2024'!K17,'Febrero 2024'!L17)</f>
        <v>1.1599999999999999</v>
      </c>
      <c r="EM15">
        <f>IF('Marzo 2024'!K17&gt;'Marzo 2024'!L17,'Marzo 2024'!K17,'Marzo 2024'!L17)</f>
        <v>1.32</v>
      </c>
      <c r="EN15">
        <f>IF('Abril 2024'!K17&gt;'Abril 2024'!L17,'Abril 2024'!K17,'Abril 2024'!L17)</f>
        <v>1.8499999999999999</v>
      </c>
      <c r="EO15">
        <f>IF('Mayo 2024'!K17&gt;'Mayo 2024'!L17,'Mayo 2024'!K17,'Mayo 2024'!L17)</f>
        <v>1.66</v>
      </c>
      <c r="EP15">
        <f>IF('Junio 2024'!K17&gt;'Junio 2024'!L17,'Junio 2024'!K17,'Junio 2024'!L17)</f>
        <v>0.29000000000000004</v>
      </c>
      <c r="EQ15">
        <f>IF('Julio 2024'!K17&gt;'Julio 2024'!L17,'Julio 2024'!K17,'Julio 2024'!L17)</f>
        <v>0.56000000000000005</v>
      </c>
      <c r="ER15">
        <f>IF('Agosto 2024'!K17&gt;'Agosto 2024'!L17,'Agosto 2024'!K17,'Agosto 2024'!L17)</f>
        <v>0.72</v>
      </c>
      <c r="ES15">
        <f>IF('Setiembre 2024'!K17&gt;'Setiembre 2024'!L17,'Setiembre 2024'!K17,'Setiembre 2024'!L17)</f>
        <v>0.12000000000000011</v>
      </c>
      <c r="ET15">
        <f>IF('Octubre 2024'!K17&gt;'Octubre 2024'!L17,'Octubre 2024'!K17,'Octubre 2024'!L17)</f>
        <v>0.53</v>
      </c>
      <c r="EU15">
        <f>IF('Noviembre 2024'!K17&gt;'Noviembre 2024'!L17,'Noviembre 2024'!K17,'Noviembre 2024'!L17)</f>
        <v>0.29000000000000004</v>
      </c>
      <c r="EV15">
        <f>IF('Diciembre 2024'!K17&gt;'Diciembre 2024'!L17,'Diciembre 2024'!K17,'Diciembre 2024'!L17)</f>
        <v>0.74</v>
      </c>
      <c r="EW15">
        <f>IF('Enero 2025'!K17&gt;'Enero 2025'!L17,'Enero 2025'!K17,'Enero 2025'!L17)</f>
        <v>0.88000000000000012</v>
      </c>
      <c r="EX15">
        <f>IF('Febrero 2025'!K17&gt;'Febrero 2025'!L17,'Febrero 2025'!K17,'Febrero 2025'!L17)</f>
        <v>0.97</v>
      </c>
      <c r="EY15">
        <f>IF('Marzo 2025'!K17&gt;'Marzo 2025'!L17,'Marzo 2025'!K17,'Marzo 2025'!L17)</f>
        <v>1.0999999999999999</v>
      </c>
      <c r="EZ15">
        <f>IF('Abril 2025'!K17&gt;'Abril 2025'!L17,'Abril 2025'!K17,'Abril 2025'!L17)</f>
        <v>1.39</v>
      </c>
    </row>
    <row r="16" spans="1:164" x14ac:dyDescent="0.25">
      <c r="A16" s="10">
        <v>14</v>
      </c>
      <c r="B16" s="16" t="s">
        <v>43</v>
      </c>
      <c r="C16" s="10" t="s">
        <v>15</v>
      </c>
      <c r="D16" s="7">
        <v>259080</v>
      </c>
      <c r="E16" s="7">
        <v>338723</v>
      </c>
      <c r="F16" s="7">
        <v>21</v>
      </c>
      <c r="G16" s="29" t="s">
        <v>63</v>
      </c>
      <c r="H16" s="7">
        <v>0.8</v>
      </c>
      <c r="I16" s="27">
        <v>5.05</v>
      </c>
      <c r="J16" s="42">
        <v>5.69</v>
      </c>
      <c r="K16" s="42">
        <v>7.8500000000000005</v>
      </c>
      <c r="L16" s="42">
        <v>6.38</v>
      </c>
      <c r="M16" s="42">
        <v>5.76</v>
      </c>
      <c r="N16" s="42">
        <v>4.4800000000000004</v>
      </c>
      <c r="O16" s="42">
        <v>4.1900000000000004</v>
      </c>
      <c r="P16" s="42">
        <v>3.6400000000000006</v>
      </c>
      <c r="Q16" s="42">
        <v>3.6000000000000005</v>
      </c>
      <c r="R16" s="42">
        <v>3.5300000000000002</v>
      </c>
      <c r="S16" s="42">
        <v>3.63</v>
      </c>
      <c r="T16" s="42">
        <v>4.3500000000000005</v>
      </c>
      <c r="U16" s="42">
        <v>4.67</v>
      </c>
      <c r="V16" s="42">
        <v>5.22</v>
      </c>
      <c r="W16" s="27"/>
      <c r="X16" s="42">
        <v>6.26</v>
      </c>
      <c r="Y16" s="42">
        <v>6.63</v>
      </c>
      <c r="Z16" s="27">
        <v>6.65</v>
      </c>
      <c r="AA16" s="42">
        <v>6.97</v>
      </c>
      <c r="AB16" s="42">
        <v>8.1399999999999988</v>
      </c>
      <c r="AC16" s="42">
        <v>4.46</v>
      </c>
      <c r="AD16" s="42">
        <v>2.92</v>
      </c>
      <c r="AE16" s="42">
        <v>3.92</v>
      </c>
      <c r="AF16" s="89" t="s">
        <v>17</v>
      </c>
      <c r="AG16" s="27">
        <v>4.6900000000000004</v>
      </c>
      <c r="AH16" s="42">
        <v>5.3100000000000005</v>
      </c>
      <c r="AI16" s="42">
        <v>5.82</v>
      </c>
      <c r="AJ16" s="42">
        <v>6.58</v>
      </c>
      <c r="AK16" s="42">
        <v>8.61</v>
      </c>
      <c r="AL16" s="42">
        <v>7.2700000000000005</v>
      </c>
      <c r="AM16" s="42">
        <v>7.7299999999999995</v>
      </c>
      <c r="AN16" s="42">
        <v>7.55</v>
      </c>
      <c r="AO16" s="42">
        <v>8.1399999999999988</v>
      </c>
      <c r="AP16" s="42">
        <v>6.01</v>
      </c>
      <c r="AQ16" s="42">
        <v>5.36</v>
      </c>
      <c r="AR16" s="42">
        <v>5.8</v>
      </c>
      <c r="AS16" s="42">
        <v>6.0200000000000005</v>
      </c>
      <c r="AT16" s="42">
        <v>7.1000000000000005</v>
      </c>
      <c r="AU16" s="42">
        <v>8.6399999999999988</v>
      </c>
      <c r="AV16" s="42">
        <v>7.7500000000000009</v>
      </c>
      <c r="AW16" s="27">
        <v>8.4699999999999989</v>
      </c>
      <c r="AX16" s="16">
        <v>6.8900000000000006</v>
      </c>
      <c r="AY16" s="16">
        <v>6.74</v>
      </c>
      <c r="AZ16" s="16">
        <v>6.95</v>
      </c>
      <c r="BA16" s="42">
        <v>4.4800000000000004</v>
      </c>
      <c r="BB16" s="27">
        <f>IF('Octubre 2016'!K18&gt;'Octubre 2016'!L18,'Octubre 2016'!K18,'Octubre 2016'!L18)</f>
        <v>3.92</v>
      </c>
      <c r="BD16" s="27">
        <f>IF('Diciembre 2016'!K18&gt;'Diciembre 2016'!L18,'Diciembre 2016'!K18,'Diciembre 2016'!L18)</f>
        <v>3.9699999999999998</v>
      </c>
      <c r="BE16" s="27">
        <f>IF('Enero 2017'!K18&gt;'Enero 2017'!L18,'Enero 2017'!K18,'Enero 2017'!L18)</f>
        <v>4.6900000000000004</v>
      </c>
      <c r="BF16" s="27">
        <f>IF('Febrero 2017'!K18&gt;'Febrero 2017'!L18,'Febrero 2017'!K18,'Febrero 2017'!L18)</f>
        <v>5.17</v>
      </c>
      <c r="BG16" s="27">
        <f>IF('Marzo 2017'!K18&gt;'Marzo 2017'!L18,'Marzo 2017'!K18,'Marzo 2017'!L18)</f>
        <v>5.82</v>
      </c>
      <c r="BH16" s="27">
        <f>IF('Abril 2017'!K18&gt;'Abril 2017'!L18,'Abril 2017'!K18,'Abril 2017'!L18)</f>
        <v>7.01</v>
      </c>
      <c r="BI16" s="27">
        <f>IF('Mayo 2017'!K18&gt;'Mayo 2017'!L18,'Mayo 2017'!K18,'Mayo 2017'!L18)</f>
        <v>5.87</v>
      </c>
      <c r="BJ16" s="27">
        <f>IF('Junio 2017'!K18&gt;'Junio 2017'!L18,'Junio 2017'!K18,'Junio 2017'!L18)</f>
        <v>3.8200000000000003</v>
      </c>
      <c r="BK16" s="27">
        <f>IF('Julio 2017'!K18&gt;'Julio 2017'!L18,'Julio 2017'!K18,'Julio 2017'!L18)</f>
        <v>4.17</v>
      </c>
      <c r="BL16" s="27">
        <f>IF('Agosto 2017'!K18&gt;'Agosto 2017'!L18,'Agosto 2017'!K18,'Agosto 2017'!L18)</f>
        <v>4.17</v>
      </c>
      <c r="BM16" s="27">
        <f>IF('Setiembre 2017'!K18&gt;'Setiembre 2017'!L18,'Setiembre 2017'!K18,'Setiembre 2017'!L18)</f>
        <v>3.0199999999999996</v>
      </c>
      <c r="BN16" s="27"/>
      <c r="BO16" s="27">
        <f>IF('Noviembre 2017'!K18&gt;'Noviembre 2017'!L18,'Noviembre 2017'!K18,'Noviembre 2017'!L18)</f>
        <v>3.24</v>
      </c>
      <c r="BP16" s="27">
        <f>IF('Diciembre 2017'!K18&gt;'Diciembre 2017'!L18,'Diciembre 2017'!K18,'Diciembre 2017'!L18)</f>
        <v>4.08</v>
      </c>
      <c r="BQ16" s="27">
        <f>IF('Enero 2018'!K18&gt;'Enero 2018'!L18,'Enero 2018'!K18,'Enero 2018'!L18)</f>
        <v>4.9800000000000004</v>
      </c>
      <c r="BR16" s="27">
        <f>IF('Febrero 2018'!K18&gt;'Febrero 2018'!L18,'Febrero 2018'!K18,'Febrero 2018'!L18)</f>
        <v>5.03</v>
      </c>
      <c r="BS16" s="27">
        <f>IF('Marzo 2018'!K18&gt;'Marzo 2018'!L18,'Marzo 2018'!K18,'Marzo 2018'!L18)</f>
        <v>5.51</v>
      </c>
      <c r="BT16" s="27">
        <f>IF('Abril 2018'!K18&gt;'Abril 2018'!L18,'Abril 2018'!K18,'Abril 2018'!L18)</f>
        <v>5.9</v>
      </c>
      <c r="BU16" s="27">
        <f>IF('Mayo 2018'!K18&gt;'Mayo 2018'!L18,'Mayo 2018'!K18,'Mayo 2018'!L18)</f>
        <v>5.9</v>
      </c>
      <c r="BV16" s="27">
        <f>IF('Junio 2018'!K18&gt;'Junio 2018'!L18,'Junio 2018'!K18,'Junio 2018'!L18)</f>
        <v>4.66</v>
      </c>
      <c r="BW16" s="27">
        <f>IF('Julio 2018'!K18&gt;'Julio 2018'!L18,'Julio 2018'!K18,'Julio 2018'!L18)</f>
        <v>4.91</v>
      </c>
      <c r="BX16" s="27">
        <f>IF('Agosto 2018'!K18&gt;'Agosto 2018'!L18,'Agosto 2018'!K18,'Agosto 2018'!L18)</f>
        <v>4.71</v>
      </c>
      <c r="BY16" s="27">
        <f>IF('Setiembre 2018'!K18&gt;'Setiembre 2018'!L18,'Setiembre 2018'!K18,'Setiembre 2018'!L18)</f>
        <v>4.4800000000000004</v>
      </c>
      <c r="BZ16" s="27">
        <f>IF('Octubre 2018'!K18&gt;'Octubre 2018'!L18,'Octubre 2018'!K18,'Octubre 2018'!L18)</f>
        <v>2.8499999999999996</v>
      </c>
      <c r="CA16" s="27">
        <f>IF('Noviembre 2018'!K18&gt;'Noviembre 2018'!L18,'Noviembre 2018'!K18,'Noviembre 2018'!L18)</f>
        <v>3.9300000000000006</v>
      </c>
      <c r="CB16" s="27">
        <f>IF('Diciembre 2018'!K18&gt;'Diciembre 2018'!L18,'Diciembre 2018'!K18,'Diciembre 2018'!L18)</f>
        <v>4.34</v>
      </c>
      <c r="CC16" s="27">
        <f>IF('Enero 2019'!K18&gt;'Enero 2019'!L18,'Enero 2019'!K18,'Enero 2019'!L18)</f>
        <v>4.84</v>
      </c>
      <c r="CD16" s="27">
        <f>IF('Febrero 2019'!K18&gt;'Febrero 2019'!L18,'Febrero 2019'!K18,'Febrero 2019'!L18)</f>
        <v>5.5</v>
      </c>
      <c r="CE16" s="27">
        <f>IF('Marzo 2019'!K18&gt;'Marzo 2019'!L18,'Marzo 2019'!K18,'Marzo 2019'!L18)</f>
        <v>6.07</v>
      </c>
      <c r="CF16" s="27">
        <f>IF('Abril 2019'!K18&gt;'Abril 2019'!L18,'Abril 2019'!K18,'Abril 2019'!L18)</f>
        <v>6.4</v>
      </c>
      <c r="CG16" s="27">
        <f>IF('Mayo 2019'!K18&gt;'Mayo 2019'!L18,'Mayo 2019'!K18,'Mayo 2019'!L18)</f>
        <v>6.19</v>
      </c>
      <c r="CH16" s="27">
        <f>IF('Junio 2019'!K18&gt;'Junio 2019'!L18,'Junio 2019'!K18,'Junio 2019'!L18)</f>
        <v>3.34</v>
      </c>
      <c r="CI16" s="27">
        <f>IF('Julio 2019'!K18&gt;'Julio 2019'!L18,'Julio 2019'!K18,'Julio 2019'!L18)</f>
        <v>5.75</v>
      </c>
      <c r="CJ16" s="27">
        <f>IF('Agosto 2019'!K18&gt;'Agosto 2019'!L18,'Agosto 2019'!K18,'Agosto 2019'!L18)</f>
        <v>5.7</v>
      </c>
      <c r="CK16" s="27">
        <f>IF('Setiembre 2019'!K18&gt;'Setiembre 2019'!L18,'Setiembre 2019'!K18,'Setiembre 2019'!L18)</f>
        <v>4.55</v>
      </c>
      <c r="CL16" s="27">
        <f>IF('Octubre 2019'!K18&gt;'Octubre 2019'!L18,'Octubre 2019'!K18,'Octubre 2019'!L18)</f>
        <v>2.5599999999999996</v>
      </c>
      <c r="CM16" s="27">
        <f>IF('Noviembre 2019'!K18&gt;'Noviembre 2019'!L18,'Noviembre 2019'!K18,'Noviembre 2019'!L18)</f>
        <v>3.7800000000000002</v>
      </c>
      <c r="CN16" s="27">
        <f>IF('Diciembre 2019'!K18&gt;'Diciembre 2019'!L18,'Diciembre 2019'!K18,'Diciembre 2019'!L18)</f>
        <v>4.3500000000000005</v>
      </c>
      <c r="CO16" s="27">
        <f>IF('Enero 2020'!K18&gt;'Enero 2020'!L18,'Enero 2020'!K18,'Enero 2020'!L18)</f>
        <v>4.88</v>
      </c>
      <c r="CP16" s="27">
        <f>IF('Febrero 2020'!K18&gt;'Febrero 2020'!L18,'Febrero 2020'!K18,'Febrero 2020'!L18)</f>
        <v>5.41</v>
      </c>
      <c r="CQ16" s="27">
        <f>IF('Marzo 2020'!K18&gt;'Marzo 2020'!L18,'Marzo 2020'!K18,'Marzo 2020'!L18)</f>
        <v>6.3</v>
      </c>
      <c r="CR16" s="27">
        <f>IF('Abril 2020'!K18&gt;'Abril 2020'!L18,'Abril 2020'!K18,'Abril 2020'!L18)</f>
        <v>6.45</v>
      </c>
      <c r="CS16" s="27">
        <f>IF('Mayo 2020'!K18&gt;'Mayo 2020'!L18,'Mayo 2020'!K18,'Mayo 2020'!L18)</f>
        <v>6.97</v>
      </c>
      <c r="CT16" s="27">
        <f>IF('Junio 2020'!K18&gt;'Junio 2020'!L18,'Junio 2020'!K18,'Junio 2020'!L18)</f>
        <v>4.76</v>
      </c>
      <c r="CU16" s="27">
        <f>IF('Julio 2020'!K18&gt;'Julio 2020'!L18,'Julio 2020'!K18,'Julio 2020'!L18)</f>
        <v>4.51</v>
      </c>
      <c r="CV16" s="27">
        <f>IF('Agosto 2020'!K18&gt;'Agosto 2020'!L18,'Agosto 2020'!K18,'Agosto 2020'!L18)</f>
        <v>4.47</v>
      </c>
      <c r="CW16" s="27"/>
      <c r="CX16" s="27">
        <f>IF('Octubre 2020'!K18&gt;'Octubre 2020'!L18,'Octubre 2020'!K18,'Octubre 2020'!L18)</f>
        <v>3.08</v>
      </c>
      <c r="CY16" s="27">
        <f>IF('Noviembre 2020'!K18&gt;'Noviembre 2020'!L18,'Noviembre 2020'!K18,'Noviembre 2020'!L18)</f>
        <v>1.7099999999999997</v>
      </c>
      <c r="CZ16" s="27">
        <f>IF('Diciembre 2020'!K18&gt;'Diciembre 2020'!L18,'Diciembre 2020'!K18,'Diciembre 2020'!L18)</f>
        <v>3.79</v>
      </c>
      <c r="DA16" s="27">
        <f>IF('Enero 2021'!K18&gt;'Enero 2021'!L18,'Enero 2021'!K18,'Enero 2021'!L18)</f>
        <v>4.7</v>
      </c>
      <c r="DB16" s="27">
        <f>IF('Febrero 2021'!K18&gt;'Febrero 2021'!L18,'Febrero 2021'!K18,'Febrero 2021'!L18)</f>
        <v>3.76</v>
      </c>
      <c r="DC16" s="27">
        <f>IF('Marzo 2021'!K18&gt;'Marzo 2021'!L18,'Marzo 2021'!K18,'Marzo 2021'!L18)</f>
        <v>5.37</v>
      </c>
      <c r="DD16">
        <f>IF('Abril 2021'!K18&gt;'Abril 2021'!L18,'Abril 2021'!K18,'Abril 2021'!L18)</f>
        <v>5.58</v>
      </c>
      <c r="DE16">
        <f>IF('Mayo 2021'!K18&gt;'Mayo 2021'!L18,'Mayo 2021'!K18,'Mayo 2021'!L18)</f>
        <v>6.01</v>
      </c>
      <c r="DF16">
        <f>IF('Junio 2021'!K18&gt;'Junio 2021'!L18,'Junio 2021'!K18,'Junio 2021'!L18)</f>
        <v>6.0200000000000005</v>
      </c>
      <c r="DG16">
        <f>IF('Julio 2021'!K18&gt;'Julio 2021'!L18,'Julio 2021'!K18,'Julio 2021'!L18)</f>
        <v>4.66</v>
      </c>
      <c r="DH16">
        <f>IF('Agosto 2021'!K18&gt;'Agosto 2021'!L18,'Agosto 2021'!K18,'Agosto 2021'!L18)</f>
        <v>3.8500000000000005</v>
      </c>
      <c r="DI16">
        <f>IF('Setiembre 2021'!K18&gt;'Setiembre 2021'!L18,'Setiembre 2021'!K18,'Setiembre 2021'!L18)</f>
        <v>3.7</v>
      </c>
      <c r="DJ16">
        <f>IF('Octubre 2021'!K18&gt;'Octubre 2021'!L18,'Octubre 2021'!K18,'Octubre 2021'!L18)</f>
        <v>3.59</v>
      </c>
      <c r="DK16">
        <f>IF('Noviembre 2021'!K18&gt;'Noviembre 2021'!L18,'Noviembre 2021'!K18,'Noviembre 2021'!L18)</f>
        <v>4.28</v>
      </c>
      <c r="DL16">
        <f>IF('Diciembre 2021'!K18&gt;'Diciembre 2021'!L18,'Diciembre 2021'!K18,'Diciembre 2021'!L18)</f>
        <v>4.62</v>
      </c>
      <c r="DM16">
        <f>IF('Enero 2022'!K18&gt;'Enero 2022'!L18,'Enero 2022'!K18,'Enero 2022'!L18)</f>
        <v>3.26</v>
      </c>
      <c r="DN16">
        <f>IF('Febrero 2022'!K18&gt;'Febrero 2022'!L18,'Febrero 2022'!K18,'Febrero 2022'!L18)</f>
        <v>5.65</v>
      </c>
      <c r="DO16">
        <f>IF('Marzo 2022'!K18&gt;'Marzo 2022'!L18,'Marzo 2022'!K18,'Marzo 2022'!L18)</f>
        <v>5.78</v>
      </c>
      <c r="DP16">
        <f>IF('Abril 2022'!K18&gt;'Abril 2022'!L18,'Abril 2022'!K18,'Abril 2022'!L18)</f>
        <v>6.34</v>
      </c>
      <c r="DQ16">
        <f>IF('Mayo 2022'!K18&gt;'Mayo 2022'!L18,'Mayo 2022'!K18,'Mayo 2022'!L18)</f>
        <v>5.6720000000000006</v>
      </c>
      <c r="DR16">
        <f>IF('Junio 2022'!K18&gt;'Junio 2022'!L18,'Junio 2022'!K18,'Junio 2022'!L18)</f>
        <v>3.45</v>
      </c>
      <c r="DS16">
        <f>IF('Julio 2022'!K18&gt;'Julio 2022'!L18,'Julio 2022'!K18,'Julio 2022'!L18)</f>
        <v>3.1399999999999997</v>
      </c>
      <c r="DT16">
        <f>IF('Agosto 2022'!K18&gt;'Agosto 2022'!L18,'Agosto 2022'!K18,'Agosto 2022'!L18)</f>
        <v>3.51</v>
      </c>
      <c r="DU16">
        <f>IF('Setiembre 2022'!K18&gt;'Setiembre 2022'!L18,'Setiembre 2022'!K18,'Setiembre 2022'!L18)</f>
        <v>2.33</v>
      </c>
      <c r="DV16">
        <f>IF('Octubre 2022'!K18&gt;'Octubre 2022'!L18,'Octubre 2022'!K18,'Octubre 2022'!L18)</f>
        <v>3.1799999999999997</v>
      </c>
      <c r="DW16">
        <f>IF('Noviembre 2022'!K18&gt;'Noviembre 2022'!L18,'Noviembre 2022'!K18,'Noviembre 2022'!L18)</f>
        <v>2.9000000000000004</v>
      </c>
      <c r="DX16">
        <f>IF('Diciembre 2022'!K18&gt;'Diciembre 2022'!L18,'Diciembre 2022'!K18,'Diciembre 2022'!L18)</f>
        <v>3.6900000000000004</v>
      </c>
      <c r="DY16">
        <f>IF('Enero 2023'!K18&gt;'Enero 2023'!L18,'Enero 2023'!K18,'Enero 2023'!L18)</f>
        <v>4.67</v>
      </c>
      <c r="DZ16">
        <f>IF('Febrero 2023'!K18&gt;'Febrero 2023'!L18,'Febrero 2023'!K18,'Febrero 2023'!L18)</f>
        <v>4.7700000000000005</v>
      </c>
      <c r="EA16">
        <f>IF('Marzo 2023'!K18&gt;'Marzo 2023'!L18,'Marzo 2023'!K18,'Marzo 2023'!L18)</f>
        <v>5.04</v>
      </c>
      <c r="EB16">
        <f>IF('Abril 2023'!K18&gt;'Abril 2023'!L18,'Abril 2023'!K18,'Abril 2023'!L18)</f>
        <v>5.51</v>
      </c>
      <c r="EC16">
        <f>IF('Mayo 2023'!K18&gt;'Mayo 2023'!L18,'Mayo 2023'!K18,'Mayo 2023'!L18)</f>
        <v>5.87</v>
      </c>
      <c r="ED16">
        <f>IF('Junio 2023'!K18&gt;'Junio 2023'!L18,'Junio 2023'!K18,'Junio 2023'!L18)</f>
        <v>5.53</v>
      </c>
      <c r="EE16">
        <f>IF('Julio 2023'!K18&gt;'Julio 2023'!L18,'Julio 2023'!K18,'Julio 2023'!L18)</f>
        <v>5.65</v>
      </c>
      <c r="EF16">
        <f>IF('Agosto 2023'!K18&gt;'Agosto 2023'!L18,'Agosto 2023'!K18,'Agosto 2023'!L18)</f>
        <v>5.19</v>
      </c>
      <c r="EG16">
        <f>IF('Setiembre 2023'!K18&gt;'Setiembre 2023'!L18,'Setiembre 2023'!K18,'Setiembre 2023'!L18)</f>
        <v>4.3500000000000005</v>
      </c>
      <c r="EH16">
        <f>IF('Octubre 2023'!K18&gt;'Octubre 2023'!L18,'Octubre 2023'!K18,'Octubre 2023'!L18)</f>
        <v>3.2700000000000005</v>
      </c>
      <c r="EI16">
        <f>IF('Noviembre 2023'!K18&gt;'Noviembre 2023'!L18,'Noviembre 2023'!K18,'Noviembre 2023'!L18)</f>
        <v>3.33</v>
      </c>
      <c r="EJ16">
        <f>IF('Diciembre 2023'!K18&gt;'Diciembre 2023'!L18,'Diciembre 2023'!K18,'Diciembre 2023'!L18)</f>
        <v>4.28</v>
      </c>
      <c r="EK16">
        <f>IF('Enero 2024'!K18&gt;'Enero 2024'!L18,'Enero 2024'!K18,'Enero 2024'!L18)</f>
        <v>4.82</v>
      </c>
      <c r="EL16">
        <f>IF('Febrero 2024'!K18&gt;'Febrero 2024'!L18,'Febrero 2024'!K18,'Febrero 2024'!L18)</f>
        <v>5.01</v>
      </c>
      <c r="EM16">
        <f>IF('Marzo 2024'!K18&gt;'Marzo 2024'!L18,'Marzo 2024'!K18,'Marzo 2024'!L18)</f>
        <v>5.46</v>
      </c>
      <c r="EN16">
        <f>IF('Abril 2024'!K18&gt;'Abril 2024'!L18,'Abril 2024'!K18,'Abril 2024'!L18)</f>
        <v>5.9300000000000006</v>
      </c>
      <c r="EO16">
        <f>IF('Mayo 2024'!K18&gt;'Mayo 2024'!L18,'Mayo 2024'!K18,'Mayo 2024'!L18)</f>
        <v>5.95</v>
      </c>
      <c r="EP16">
        <f>IF('Junio 2024'!K18&gt;'Junio 2024'!L18,'Junio 2024'!K18,'Junio 2024'!L18)</f>
        <v>2.2999999999999998</v>
      </c>
      <c r="EQ16">
        <f>IF('Julio 2024'!K18&gt;'Julio 2024'!L18,'Julio 2024'!K18,'Julio 2024'!L18)</f>
        <v>2.91</v>
      </c>
      <c r="ER16">
        <f>IF('Agosto 2024'!K18&gt;'Agosto 2024'!L18,'Agosto 2024'!K18,'Agosto 2024'!L18)</f>
        <v>3.8500000000000005</v>
      </c>
      <c r="ES16">
        <f>IF('Setiembre 2024'!K18&gt;'Setiembre 2024'!L18,'Setiembre 2024'!K18,'Setiembre 2024'!L18)</f>
        <v>2.88</v>
      </c>
      <c r="ET16">
        <f>IF('Octubre 2024'!K18&gt;'Octubre 2024'!L18,'Octubre 2024'!K18,'Octubre 2024'!L18)</f>
        <v>3.33</v>
      </c>
      <c r="EU16">
        <f>IF('Noviembre 2024'!K18&gt;'Noviembre 2024'!L18,'Noviembre 2024'!K18,'Noviembre 2024'!L18)</f>
        <v>2.67</v>
      </c>
      <c r="EV16">
        <f>IF('Diciembre 2024'!K18&gt;'Diciembre 2024'!L18,'Diciembre 2024'!K18,'Diciembre 2024'!L18)</f>
        <v>3.88</v>
      </c>
      <c r="EW16">
        <f>IF('Enero 2025'!K18&gt;'Enero 2025'!L18,'Enero 2025'!K18,'Enero 2025'!L18)</f>
        <v>4.5</v>
      </c>
      <c r="EX16">
        <f>IF('Febrero 2025'!K18&gt;'Febrero 2025'!L18,'Febrero 2025'!K18,'Febrero 2025'!L18)</f>
        <v>4.74</v>
      </c>
      <c r="EY16">
        <f>IF('Marzo 2025'!K18&gt;'Marzo 2025'!L18,'Marzo 2025'!K18,'Marzo 2025'!L18)</f>
        <v>5.1000000000000005</v>
      </c>
      <c r="EZ16">
        <f>IF('Abril 2025'!K18&gt;'Abril 2025'!L18,'Abril 2025'!K18,'Abril 2025'!L18)</f>
        <v>6.0200000000000005</v>
      </c>
    </row>
    <row r="17" spans="1:156" x14ac:dyDescent="0.25">
      <c r="A17" s="10">
        <v>15</v>
      </c>
      <c r="B17" s="10" t="s">
        <v>27</v>
      </c>
      <c r="C17" s="10" t="s">
        <v>15</v>
      </c>
      <c r="D17" s="10">
        <v>258896</v>
      </c>
      <c r="E17" s="6">
        <v>337242</v>
      </c>
      <c r="F17" s="7">
        <v>13</v>
      </c>
      <c r="G17" s="16" t="s">
        <v>17</v>
      </c>
      <c r="H17" s="8">
        <v>1</v>
      </c>
      <c r="I17" s="27">
        <v>3.55</v>
      </c>
      <c r="J17" s="42">
        <v>4.18</v>
      </c>
      <c r="K17" s="42">
        <v>4.68</v>
      </c>
      <c r="L17" s="42">
        <v>5.27</v>
      </c>
      <c r="M17" s="42">
        <v>5.62</v>
      </c>
      <c r="N17" s="42">
        <v>4.55</v>
      </c>
      <c r="O17" s="42">
        <v>4.21</v>
      </c>
      <c r="P17" s="42">
        <v>3.76</v>
      </c>
      <c r="Q17" s="42">
        <v>2.85</v>
      </c>
      <c r="R17" s="42">
        <v>2.0699999999999998</v>
      </c>
      <c r="S17" s="42">
        <v>1.75</v>
      </c>
      <c r="T17" s="89">
        <v>2.8</v>
      </c>
      <c r="U17" s="42">
        <v>3.24</v>
      </c>
      <c r="V17" s="89">
        <v>4.42</v>
      </c>
      <c r="W17" s="27"/>
      <c r="X17" s="42">
        <v>5.28</v>
      </c>
      <c r="Y17" s="42">
        <v>5.86</v>
      </c>
      <c r="Z17" s="27">
        <v>6.06</v>
      </c>
      <c r="AA17" s="101" t="s">
        <v>103</v>
      </c>
      <c r="AB17" s="101" t="s">
        <v>103</v>
      </c>
      <c r="AC17" s="42">
        <v>5.05</v>
      </c>
      <c r="AD17" s="42">
        <v>4.1399999999999997</v>
      </c>
      <c r="AE17" s="42">
        <v>2.54</v>
      </c>
      <c r="AF17" s="89" t="s">
        <v>17</v>
      </c>
      <c r="AG17" s="89">
        <v>3.33</v>
      </c>
      <c r="AH17" s="42">
        <v>3.76</v>
      </c>
      <c r="AI17" s="42">
        <v>4.21</v>
      </c>
      <c r="AJ17" s="42">
        <v>5.58</v>
      </c>
      <c r="AK17" s="42">
        <v>7.6</v>
      </c>
      <c r="AL17" s="42">
        <v>5.94</v>
      </c>
      <c r="AM17" s="42">
        <v>6.33</v>
      </c>
      <c r="AN17" s="42">
        <v>6.9</v>
      </c>
      <c r="AO17" s="42">
        <v>7</v>
      </c>
      <c r="AP17" s="42">
        <v>7.01</v>
      </c>
      <c r="AQ17" s="42">
        <v>6.15</v>
      </c>
      <c r="AR17" s="42">
        <v>5.89</v>
      </c>
      <c r="AS17" s="42">
        <v>5.0999999999999996</v>
      </c>
      <c r="AT17" s="42">
        <v>5.6</v>
      </c>
      <c r="AU17" s="42">
        <v>6.34</v>
      </c>
      <c r="AV17" s="42">
        <v>6.59</v>
      </c>
      <c r="AW17" s="27">
        <v>7.0399999999999991</v>
      </c>
      <c r="AX17" s="105">
        <v>7.5399999999999991</v>
      </c>
      <c r="AY17" s="105">
        <v>7.5399999999999991</v>
      </c>
      <c r="AZ17" s="16">
        <v>6.53</v>
      </c>
      <c r="BA17" s="42">
        <v>3.4299999999999997</v>
      </c>
      <c r="BB17" s="89">
        <f>IF('Octubre 2016'!K19&gt;'Octubre 2016'!L19,'Octubre 2016'!K19,'Octubre 2016'!L19)</f>
        <v>2.46</v>
      </c>
      <c r="BD17" s="27">
        <f>IF('Diciembre 2016'!K19&gt;'Diciembre 2016'!L19,'Diciembre 2016'!K19,'Diciembre 2016'!L19)</f>
        <v>1.6800000000000002</v>
      </c>
      <c r="BE17" s="27">
        <f>IF('Enero 2017'!K19&gt;'Enero 2017'!L19,'Enero 2017'!K19,'Enero 2017'!L19)</f>
        <v>2.37</v>
      </c>
      <c r="BF17" s="89">
        <f>IF('Febrero 2017'!K19&gt;'Febrero 2017'!L19,'Febrero 2017'!K19,'Febrero 2017'!L19)</f>
        <v>3.4000000000000004</v>
      </c>
      <c r="BG17" s="27">
        <f>IF('Marzo 2017'!K19&gt;'Marzo 2017'!L19,'Marzo 2017'!K19,'Marzo 2017'!L19)</f>
        <v>4.24</v>
      </c>
      <c r="BH17" s="27">
        <f>IF('Abril 2017'!K19&gt;'Abril 2017'!L19,'Abril 2017'!K19,'Abril 2017'!L19)</f>
        <v>4.7300000000000004</v>
      </c>
      <c r="BI17" s="27">
        <f>IF('Mayo 2017'!K19&gt;'Mayo 2017'!L19,'Mayo 2017'!K19,'Mayo 2017'!L19)</f>
        <v>4.84</v>
      </c>
      <c r="BJ17" s="27">
        <f>IF('Junio 2017'!K19&gt;'Junio 2017'!L19,'Junio 2017'!K19,'Junio 2017'!L19)</f>
        <v>3.63</v>
      </c>
      <c r="BK17" s="27">
        <f>IF('Julio 2017'!K19&gt;'Julio 2017'!L19,'Julio 2017'!K19,'Julio 2017'!L19)</f>
        <v>2.2200000000000002</v>
      </c>
      <c r="BL17" s="27">
        <f>IF('Agosto 2017'!K19&gt;'Agosto 2017'!L19,'Agosto 2017'!K19,'Agosto 2017'!L19)</f>
        <v>1.9700000000000002</v>
      </c>
      <c r="BM17" s="27">
        <f>IF('Setiembre 2017'!K19&gt;'Setiembre 2017'!L19,'Setiembre 2017'!K19,'Setiembre 2017'!L19)</f>
        <v>0.83000000000000007</v>
      </c>
      <c r="BN17" s="27"/>
      <c r="BO17" s="27">
        <f>IF('Noviembre 2017'!K19&gt;'Noviembre 2017'!L19,'Noviembre 2017'!K19,'Noviembre 2017'!L19)</f>
        <v>0.97</v>
      </c>
      <c r="BP17" s="27">
        <f>IF('Diciembre 2017'!K19&gt;'Diciembre 2017'!L19,'Diciembre 2017'!K19,'Diciembre 2017'!L19)</f>
        <v>1.7599999999999998</v>
      </c>
      <c r="BQ17" s="27">
        <f>IF('Enero 2018'!K19&gt;'Enero 2018'!L19,'Enero 2018'!K19,'Enero 2018'!L19)</f>
        <v>2.97</v>
      </c>
      <c r="BR17" s="27">
        <f>IF('Febrero 2018'!K19&gt;'Febrero 2018'!L19,'Febrero 2018'!K19,'Febrero 2018'!L19)</f>
        <v>3.5599999999999996</v>
      </c>
      <c r="BS17" s="89">
        <f>IF('Marzo 2018'!K19&gt;'Marzo 2018'!L19,'Marzo 2018'!K19,'Marzo 2018'!L19)</f>
        <v>4.55</v>
      </c>
      <c r="BT17" s="27">
        <f>IF('Abril 2018'!K19&gt;'Abril 2018'!L19,'Abril 2018'!K19,'Abril 2018'!L19)</f>
        <v>4.88</v>
      </c>
      <c r="BU17" s="27">
        <f>IF('Mayo 2018'!K19&gt;'Mayo 2018'!L19,'Mayo 2018'!K19,'Mayo 2018'!L19)</f>
        <v>5.58</v>
      </c>
      <c r="BV17" s="27">
        <f>IF('Junio 2018'!K19&gt;'Junio 2018'!L19,'Junio 2018'!K19,'Junio 2018'!L19)</f>
        <v>4.7699999999999996</v>
      </c>
      <c r="BW17" s="27">
        <f>IF('Julio 2018'!K19&gt;'Julio 2018'!L19,'Julio 2018'!K19,'Julio 2018'!L19)</f>
        <v>5</v>
      </c>
      <c r="BX17" s="27">
        <f>IF('Agosto 2018'!K19&gt;'Agosto 2018'!L19,'Agosto 2018'!K19,'Agosto 2018'!L19)</f>
        <v>5</v>
      </c>
      <c r="BY17" s="27">
        <f>IF('Setiembre 2018'!K19&gt;'Setiembre 2018'!L19,'Setiembre 2018'!K19,'Setiembre 2018'!L19)</f>
        <v>5</v>
      </c>
      <c r="BZ17" s="27">
        <f>IF('Octubre 2018'!K19&gt;'Octubre 2018'!L19,'Octubre 2018'!K19,'Octubre 2018'!L19)</f>
        <v>0.35000000000000009</v>
      </c>
      <c r="CA17" s="27">
        <f>IF('Noviembre 2018'!K19&gt;'Noviembre 2018'!L19,'Noviembre 2018'!K19,'Noviembre 2018'!L19)</f>
        <v>1.58</v>
      </c>
      <c r="CB17" s="27">
        <f>IF('Diciembre 2018'!K19&gt;'Diciembre 2018'!L19,'Diciembre 2018'!K19,'Diciembre 2018'!L19)</f>
        <v>2.17</v>
      </c>
      <c r="CC17" s="27">
        <f>IF('Enero 2019'!K19&gt;'Enero 2019'!L19,'Enero 2019'!K19,'Enero 2019'!L19)</f>
        <v>3.37</v>
      </c>
      <c r="CD17" s="27">
        <f>IF('Febrero 2019'!K19&gt;'Febrero 2019'!L19,'Febrero 2019'!K19,'Febrero 2019'!L19)</f>
        <v>3.9699999999999998</v>
      </c>
      <c r="CE17" s="27">
        <f>IF('Marzo 2019'!K19&gt;'Marzo 2019'!L19,'Marzo 2019'!K19,'Marzo 2019'!L19)</f>
        <v>4.84</v>
      </c>
      <c r="CF17" s="27">
        <f>IF('Abril 2019'!K19&gt;'Abril 2019'!L19,'Abril 2019'!K19,'Abril 2019'!L19)</f>
        <v>5.32</v>
      </c>
      <c r="CG17" s="27">
        <f>IF('Mayo 2019'!K19&gt;'Mayo 2019'!L19,'Mayo 2019'!K19,'Mayo 2019'!L19)</f>
        <v>7.1199999999999992</v>
      </c>
      <c r="CH17" s="27">
        <f>IF('Junio 2019'!K19&gt;'Junio 2019'!L19,'Junio 2019'!K19,'Junio 2019'!L19)</f>
        <v>5.07</v>
      </c>
      <c r="CI17" s="27">
        <f>IF('Julio 2019'!K19&gt;'Julio 2019'!L19,'Julio 2019'!K19,'Julio 2019'!L19)</f>
        <v>5.45</v>
      </c>
      <c r="CJ17" s="27">
        <f>IF('Agosto 2019'!K19&gt;'Agosto 2019'!L19,'Agosto 2019'!K19,'Agosto 2019'!L19)</f>
        <v>5.94</v>
      </c>
      <c r="CK17" s="27">
        <f>IF('Setiembre 2019'!K19&gt;'Setiembre 2019'!L19,'Setiembre 2019'!K19,'Setiembre 2019'!L19)</f>
        <v>5.42</v>
      </c>
      <c r="CL17" s="27">
        <f>IF('Octubre 2019'!K19&gt;'Octubre 2019'!L19,'Octubre 2019'!K19,'Octubre 2019'!L19)</f>
        <v>0.64999999999999991</v>
      </c>
      <c r="CM17" s="27">
        <f>IF('Noviembre 2019'!K19&gt;'Noviembre 2019'!L19,'Noviembre 2019'!K19,'Noviembre 2019'!L19)</f>
        <v>1.31</v>
      </c>
      <c r="CN17" s="27">
        <f>IF('Diciembre 2019'!K19&gt;'Diciembre 2019'!L19,'Diciembre 2019'!K19,'Diciembre 2019'!L19)</f>
        <v>2.0499999999999998</v>
      </c>
      <c r="CO17" s="27">
        <f>IF('Enero 2020'!K19&gt;'Enero 2020'!L19,'Enero 2020'!K19,'Enero 2020'!L19)</f>
        <v>3.17</v>
      </c>
      <c r="CP17" s="27">
        <f>IF('Febrero 2020'!K19&gt;'Febrero 2020'!L19,'Febrero 2020'!K19,'Febrero 2020'!L19)</f>
        <v>4.05</v>
      </c>
      <c r="CQ17" s="27">
        <f>IF('Marzo 2020'!K19&gt;'Marzo 2020'!L19,'Marzo 2020'!K19,'Marzo 2020'!L19)</f>
        <v>5.77</v>
      </c>
      <c r="CR17" s="27">
        <f>IF('Abril 2020'!K19&gt;'Abril 2020'!L19,'Abril 2020'!K19,'Abril 2020'!L19)</f>
        <v>5.3</v>
      </c>
      <c r="CS17" s="27">
        <f>IF('Mayo 2020'!K19&gt;'Mayo 2020'!L19,'Mayo 2020'!K19,'Mayo 2020'!L19)</f>
        <v>5.73</v>
      </c>
      <c r="CT17" s="27">
        <f>IF('Junio 2020'!K19&gt;'Junio 2020'!L19,'Junio 2020'!K19,'Junio 2020'!L19)</f>
        <v>2.75</v>
      </c>
      <c r="CU17" s="27">
        <f>IF('Julio 2020'!K19&gt;'Julio 2020'!L19,'Julio 2020'!K19,'Julio 2020'!L19)</f>
        <v>3.4400000000000004</v>
      </c>
      <c r="CV17" s="27">
        <f>IF('Agosto 2020'!K19&gt;'Agosto 2020'!L19,'Agosto 2020'!K19,'Agosto 2020'!L19)</f>
        <v>2.5</v>
      </c>
      <c r="CW17" s="27">
        <f>IF('Setiembre 2020'!K19&gt;'Setiembre 2020'!L19,'Setiembre 2020'!K19,'Setiembre 2020'!L19)</f>
        <v>0.92999999999999972</v>
      </c>
      <c r="CX17" s="27">
        <f>IF('Octubre 2020'!K19&gt;'Octubre 2020'!L19,'Octubre 2020'!K19,'Octubre 2020'!L19)</f>
        <v>0.35000000000000009</v>
      </c>
      <c r="CY17" s="27">
        <f>IF('Noviembre 2020'!K19&gt;'Noviembre 2020'!L19,'Noviembre 2020'!K19,'Noviembre 2020'!L19)</f>
        <v>-0.12</v>
      </c>
      <c r="CZ17" s="27">
        <f>IF('Diciembre 2020'!K19&gt;'Diciembre 2020'!L19,'Diciembre 2020'!K19,'Diciembre 2020'!L19)</f>
        <v>1.1400000000000001</v>
      </c>
      <c r="DA17" s="27">
        <f>IF('Enero 2021'!K19&gt;'Enero 2021'!L19,'Enero 2021'!K19,'Enero 2021'!L19)</f>
        <v>2.4500000000000002</v>
      </c>
      <c r="DB17" s="27">
        <f>IF('Febrero 2021'!K19&gt;'Febrero 2021'!L19,'Febrero 2021'!K19,'Febrero 2021'!L19)</f>
        <v>4.03</v>
      </c>
      <c r="DC17" s="27">
        <f>IF('Marzo 2021'!K19&gt;'Marzo 2021'!L19,'Marzo 2021'!K19,'Marzo 2021'!L19)</f>
        <v>4.05</v>
      </c>
      <c r="DD17">
        <f>IF('Abril 2021'!K19&gt;'Abril 2021'!L19,'Abril 2021'!K19,'Abril 2021'!L19)</f>
        <v>4.58</v>
      </c>
      <c r="DE17">
        <f>IF('Mayo 2021'!K19&gt;'Mayo 2021'!L19,'Mayo 2021'!K19,'Mayo 2021'!L19)</f>
        <v>5.75</v>
      </c>
      <c r="DF17">
        <f>IF('Junio 2021'!K19&gt;'Junio 2021'!L19,'Junio 2021'!K19,'Junio 2021'!L19)</f>
        <v>6.22</v>
      </c>
      <c r="DG17">
        <f>IF('Julio 2021'!K19&gt;'Julio 2021'!L19,'Julio 2021'!K19,'Julio 2021'!L19)</f>
        <v>6</v>
      </c>
      <c r="DH17">
        <f>IF('Agosto 2021'!K19&gt;'Agosto 2021'!L19,'Agosto 2021'!K19,'Agosto 2021'!L19)</f>
        <v>4.8</v>
      </c>
      <c r="DI17">
        <f>IF('Setiembre 2021'!K19&gt;'Setiembre 2021'!L19,'Setiembre 2021'!K19,'Setiembre 2021'!L19)</f>
        <v>1.1299999999999999</v>
      </c>
      <c r="DJ17">
        <f>IF('Octubre 2021'!K19&gt;'Octubre 2021'!L19,'Octubre 2021'!K19,'Octubre 2021'!L19)</f>
        <v>0.98</v>
      </c>
      <c r="DK17">
        <f>IF('Noviembre 2021'!K19&gt;'Noviembre 2021'!L19,'Noviembre 2021'!K19,'Noviembre 2021'!L19)</f>
        <v>1.73</v>
      </c>
      <c r="DL17">
        <f>IF('Diciembre 2021'!K19&gt;'Diciembre 2021'!L19,'Diciembre 2021'!K19,'Diciembre 2021'!L19)</f>
        <v>2.4500000000000002</v>
      </c>
      <c r="DM17">
        <f>IF('Enero 2022'!K19&gt;'Enero 2022'!L19,'Enero 2022'!K19,'Enero 2022'!L19)</f>
        <v>4.2699999999999996</v>
      </c>
      <c r="DN17">
        <f>IF('Febrero 2022'!K19&gt;'Febrero 2022'!L19,'Febrero 2022'!K19,'Febrero 2022'!L19)</f>
        <v>4.84</v>
      </c>
      <c r="DO17">
        <f>IF('Marzo 2022'!K19&gt;'Marzo 2022'!L19,'Marzo 2022'!K19,'Marzo 2022'!L19)</f>
        <v>5.08</v>
      </c>
      <c r="DP17">
        <f>IF('Abril 2022'!K19&gt;'Abril 2022'!L19,'Abril 2022'!K19,'Abril 2022'!L19)</f>
        <v>6.19</v>
      </c>
      <c r="DQ17">
        <f>IF('Mayo 2022'!K19&gt;'Mayo 2022'!L19,'Mayo 2022'!K19,'Mayo 2022'!L19)</f>
        <v>6.19</v>
      </c>
      <c r="DR17">
        <f>IF('Junio 2022'!K19&gt;'Junio 2022'!L19,'Junio 2022'!K19,'Junio 2022'!L19)</f>
        <v>2.76</v>
      </c>
      <c r="DS17">
        <f>IF('Julio 2022'!K19&gt;'Julio 2022'!L19,'Julio 2022'!K19,'Julio 2022'!L19)</f>
        <v>0.92999999999999994</v>
      </c>
      <c r="DT17">
        <f>IF('Agosto 2022'!K19&gt;'Agosto 2022'!L19,'Agosto 2022'!K19,'Agosto 2022'!L19)</f>
        <v>1.23</v>
      </c>
      <c r="DU17">
        <f>IF('Setiembre 2022'!K19&gt;'Setiembre 2022'!L19,'Setiembre 2022'!K19,'Setiembre 2022'!L19)</f>
        <v>4.0000000000000036E-2</v>
      </c>
      <c r="DV17">
        <f>IF('Octubre 2022'!K19&gt;'Octubre 2022'!L19,'Octubre 2022'!K19,'Octubre 2022'!L19)</f>
        <v>1</v>
      </c>
      <c r="DW17">
        <f>IF('Noviembre 2022'!K19&gt;'Noviembre 2022'!L19,'Noviembre 2022'!K19,'Noviembre 2022'!L19)</f>
        <v>2.2999999999999998</v>
      </c>
      <c r="DX17">
        <f>IF('Diciembre 2022'!K19&gt;'Diciembre 2022'!L19,'Diciembre 2022'!K19,'Diciembre 2022'!L19)</f>
        <v>1.8900000000000001</v>
      </c>
      <c r="DY17">
        <f>IF('Enero 2023'!K19&gt;'Enero 2023'!L19,'Enero 2023'!K19,'Enero 2023'!L19)</f>
        <v>2.39</v>
      </c>
      <c r="DZ17">
        <f>IF('Febrero 2023'!K19&gt;'Febrero 2023'!L19,'Febrero 2023'!K19,'Febrero 2023'!L19)</f>
        <v>2.33</v>
      </c>
      <c r="EA17">
        <f>IF('Marzo 2023'!K19&gt;'Marzo 2023'!L19,'Marzo 2023'!K19,'Marzo 2023'!L19)</f>
        <v>3.8</v>
      </c>
      <c r="EB17">
        <f>IF('Abril 2023'!K19&gt;'Abril 2023'!L19,'Abril 2023'!K19,'Abril 2023'!L19)</f>
        <v>4.5999999999999996</v>
      </c>
      <c r="EC17">
        <f>IF('Mayo 2023'!K19&gt;'Mayo 2023'!L19,'Mayo 2023'!K19,'Mayo 2023'!L19)</f>
        <v>5.22</v>
      </c>
      <c r="ED17">
        <f>IF('Junio 2023'!K19&gt;'Junio 2023'!L19,'Junio 2023'!K19,'Junio 2023'!L19)</f>
        <v>5.32</v>
      </c>
      <c r="EE17">
        <f>IF('Julio 2023'!K19&gt;'Julio 2023'!L19,'Julio 2023'!K19,'Julio 2023'!L19)</f>
        <v>5.58</v>
      </c>
      <c r="EF17">
        <f>IF('Agosto 2023'!K19&gt;'Agosto 2023'!L19,'Agosto 2023'!K19,'Agosto 2023'!L19)</f>
        <v>5.84</v>
      </c>
      <c r="EG17">
        <f>IF('Setiembre 2023'!K19&gt;'Setiembre 2023'!L19,'Setiembre 2023'!K19,'Setiembre 2023'!L19)</f>
        <v>5.47</v>
      </c>
      <c r="EH17">
        <f>IF('Octubre 2023'!K19&gt;'Octubre 2023'!L19,'Octubre 2023'!K19,'Octubre 2023'!L19)</f>
        <v>2.95</v>
      </c>
      <c r="EI17">
        <f>IF('Noviembre 2023'!K19&gt;'Noviembre 2023'!L19,'Noviembre 2023'!K19,'Noviembre 2023'!L19)</f>
        <v>0.67999999999999994</v>
      </c>
      <c r="EJ17">
        <f>IF('Diciembre 2023'!K19&gt;'Diciembre 2023'!L19,'Diciembre 2023'!K19,'Diciembre 2023'!L19)</f>
        <v>1.58</v>
      </c>
      <c r="EK17">
        <f>IF('Enero 2024'!K19&gt;'Enero 2024'!L19,'Enero 2024'!K19,'Enero 2024'!L19)</f>
        <v>2.64</v>
      </c>
      <c r="EL17">
        <f>IF('Febrero 2024'!K19&gt;'Febrero 2024'!L19,'Febrero 2024'!K19,'Febrero 2024'!L19)</f>
        <v>3.34</v>
      </c>
      <c r="EM17">
        <f>IF('Marzo 2024'!K19&gt;'Marzo 2024'!L19,'Marzo 2024'!K19,'Marzo 2024'!L19)</f>
        <v>4.05</v>
      </c>
      <c r="EN17">
        <f>IF('Abril 2024'!K19&gt;'Abril 2024'!L19,'Abril 2024'!K19,'Abril 2024'!L19)</f>
        <v>4.84</v>
      </c>
      <c r="EO17">
        <f>IF('Mayo 2024'!K19&gt;'Mayo 2024'!L19,'Mayo 2024'!K19,'Mayo 2024'!L19)</f>
        <v>5.4</v>
      </c>
      <c r="EP17">
        <f>IF('Junio 2024'!K19&gt;'Junio 2024'!L19,'Junio 2024'!K19,'Junio 2024'!L19)</f>
        <v>-6.0000000000000053E-2</v>
      </c>
      <c r="EQ17">
        <f>IF('Julio 2024'!K19&gt;'Julio 2024'!L19,'Julio 2024'!K19,'Julio 2024'!L19)</f>
        <v>0.45999999999999996</v>
      </c>
      <c r="ER17">
        <f>IF('Agosto 2024'!K19&gt;'Agosto 2024'!L19,'Agosto 2024'!K19,'Agosto 2024'!L19)</f>
        <v>1.4500000000000002</v>
      </c>
      <c r="ES17">
        <f>IF('Setiembre 2024'!K19&gt;'Setiembre 2024'!L19,'Setiembre 2024'!K19,'Setiembre 2024'!L19)</f>
        <v>0.85000000000000009</v>
      </c>
      <c r="ET17">
        <f>IF('Octubre 2024'!K19&gt;'Octubre 2024'!L19,'Octubre 2024'!K19,'Octubre 2024'!L19)</f>
        <v>0.95</v>
      </c>
      <c r="EU17">
        <f>IF('Noviembre 2024'!K19&gt;'Noviembre 2024'!L19,'Noviembre 2024'!K19,'Noviembre 2024'!L19)</f>
        <v>0.22999999999999998</v>
      </c>
      <c r="EV17">
        <f>IF('Diciembre 2024'!K19&gt;'Diciembre 2024'!L19,'Diciembre 2024'!K19,'Diciembre 2024'!L19)</f>
        <v>1.94</v>
      </c>
      <c r="EW17">
        <f>IF('Enero 2025'!K19&gt;'Enero 2025'!L19,'Enero 2025'!K19,'Enero 2025'!L19)</f>
        <v>2.56</v>
      </c>
      <c r="EX17">
        <f>IF('Febrero 2025'!K19&gt;'Febrero 2025'!L19,'Febrero 2025'!K19,'Febrero 2025'!L19)</f>
        <v>3.41</v>
      </c>
      <c r="EY17">
        <f>IF('Marzo 2025'!K19&gt;'Marzo 2025'!L19,'Marzo 2025'!K19,'Marzo 2025'!L19)</f>
        <v>3.9400000000000004</v>
      </c>
      <c r="EZ17">
        <f>IF('Abril 2025'!K19&gt;'Abril 2025'!L19,'Abril 2025'!K19,'Abril 2025'!L19)</f>
        <v>4.5999999999999996</v>
      </c>
    </row>
    <row r="18" spans="1:156" x14ac:dyDescent="0.25">
      <c r="A18" s="10">
        <v>16</v>
      </c>
      <c r="B18" s="16" t="s">
        <v>44</v>
      </c>
      <c r="C18" s="10" t="s">
        <v>15</v>
      </c>
      <c r="D18" s="7">
        <v>261652</v>
      </c>
      <c r="E18" s="7">
        <v>341432</v>
      </c>
      <c r="F18" s="7">
        <v>41</v>
      </c>
      <c r="G18" s="16" t="s">
        <v>17</v>
      </c>
      <c r="H18" s="7">
        <v>0.78</v>
      </c>
      <c r="I18" s="27">
        <v>1.5199999999999998</v>
      </c>
      <c r="J18" s="42">
        <v>1.7699999999999998</v>
      </c>
      <c r="K18" s="42">
        <v>1.95</v>
      </c>
      <c r="L18" s="42">
        <v>2.16</v>
      </c>
      <c r="M18" s="42">
        <v>1.7</v>
      </c>
      <c r="N18" s="42">
        <v>1.5199999999999998</v>
      </c>
      <c r="O18" s="42">
        <v>1.5999999999999999</v>
      </c>
      <c r="P18" s="42">
        <v>1.55</v>
      </c>
      <c r="Q18" s="42">
        <v>1.1199999999999999</v>
      </c>
      <c r="R18" s="42">
        <v>0.77</v>
      </c>
      <c r="S18" s="42">
        <v>1.04</v>
      </c>
      <c r="T18" s="42">
        <v>1.32</v>
      </c>
      <c r="U18" s="42">
        <v>1.6300000000000001</v>
      </c>
      <c r="V18" s="42">
        <v>1.8499999999999999</v>
      </c>
      <c r="W18" s="27"/>
      <c r="X18" s="42">
        <v>2.5199999999999996</v>
      </c>
      <c r="Y18" s="42">
        <v>2.4400000000000004</v>
      </c>
      <c r="Z18" s="27">
        <v>2.4000000000000004</v>
      </c>
      <c r="AA18" s="42">
        <v>2.6900000000000004</v>
      </c>
      <c r="AB18" s="42">
        <v>3.76</v>
      </c>
      <c r="AC18" s="42">
        <v>0.98</v>
      </c>
      <c r="AD18" s="42">
        <v>0.6399999999999999</v>
      </c>
      <c r="AE18" s="42">
        <v>1.07</v>
      </c>
      <c r="AF18" s="89" t="s">
        <v>17</v>
      </c>
      <c r="AG18" s="27">
        <v>1.78</v>
      </c>
      <c r="AH18" s="42">
        <v>1.9999999999999998</v>
      </c>
      <c r="AI18" s="42">
        <v>2.17</v>
      </c>
      <c r="AJ18" s="42">
        <v>2.3899999999999997</v>
      </c>
      <c r="AK18" s="42">
        <v>4.34</v>
      </c>
      <c r="AL18" s="42">
        <v>2.5499999999999998</v>
      </c>
      <c r="AM18" s="42">
        <v>2.87</v>
      </c>
      <c r="AN18" s="42">
        <v>2.9799999999999995</v>
      </c>
      <c r="AO18" s="42">
        <v>3.0199999999999996</v>
      </c>
      <c r="AP18" s="42">
        <v>2.36</v>
      </c>
      <c r="AQ18" s="42">
        <v>1.78</v>
      </c>
      <c r="AR18" s="42">
        <v>2.21</v>
      </c>
      <c r="AS18" s="42">
        <v>2.12</v>
      </c>
      <c r="AT18" s="42">
        <v>2.37</v>
      </c>
      <c r="AU18" s="42">
        <v>2.7699999999999996</v>
      </c>
      <c r="AV18" s="42">
        <v>2.75</v>
      </c>
      <c r="AW18" s="27">
        <v>2.8499999999999996</v>
      </c>
      <c r="AX18" s="16">
        <v>2.21</v>
      </c>
      <c r="AY18" s="16">
        <v>2.29</v>
      </c>
      <c r="AZ18" s="16">
        <v>2.4000000000000004</v>
      </c>
      <c r="BA18" s="42">
        <v>1.72</v>
      </c>
      <c r="BB18" s="27">
        <f>IF('Octubre 2016'!K20&gt;'Octubre 2016'!L20,'Octubre 2016'!K20,'Octubre 2016'!L20)</f>
        <v>1.07</v>
      </c>
      <c r="BD18" s="27">
        <f>IF('Diciembre 2016'!K20&gt;'Diciembre 2016'!L20,'Diciembre 2016'!K20,'Diciembre 2016'!L20)</f>
        <v>1.6700000000000002</v>
      </c>
      <c r="BE18" s="27">
        <f>IF('Enero 2017'!K20&gt;'Enero 2017'!L20,'Enero 2017'!K20,'Enero 2017'!L20)</f>
        <v>1.3299999999999998</v>
      </c>
      <c r="BF18" s="27">
        <f>IF('Febrero 2017'!K20&gt;'Febrero 2017'!L20,'Febrero 2017'!K20,'Febrero 2017'!L20)</f>
        <v>1.57</v>
      </c>
      <c r="BG18" s="27">
        <f>IF('Marzo 2017'!K20&gt;'Marzo 2017'!L20,'Marzo 2017'!K20,'Marzo 2017'!L20)</f>
        <v>1.8800000000000001</v>
      </c>
      <c r="BH18" s="27">
        <f>IF('Abril 2017'!K20&gt;'Abril 2017'!L20,'Abril 2017'!K20,'Abril 2017'!L20)</f>
        <v>2.0199999999999996</v>
      </c>
      <c r="BI18" s="27">
        <f>IF('Mayo 2017'!K20&gt;'Mayo 2017'!L20,'Mayo 2017'!K20,'Mayo 2017'!L20)</f>
        <v>2.75</v>
      </c>
      <c r="BJ18" s="27">
        <f>IF('Junio 2017'!K20&gt;'Junio 2017'!L20,'Junio 2017'!K20,'Junio 2017'!L20)</f>
        <v>0.84999999999999987</v>
      </c>
      <c r="BK18" s="27">
        <f>IF('Julio 2017'!K20&gt;'Julio 2017'!L20,'Julio 2017'!K20,'Julio 2017'!L20)</f>
        <v>1.22</v>
      </c>
      <c r="BL18" s="27">
        <f>IF('Agosto 2017'!K20&gt;'Agosto 2017'!L20,'Agosto 2017'!K20,'Agosto 2017'!L20)</f>
        <v>1.3299999999999998</v>
      </c>
      <c r="BM18" s="27">
        <f>IF('Setiembre 2017'!K20&gt;'Setiembre 2017'!L20,'Setiembre 2017'!K20,'Setiembre 2017'!L20)</f>
        <v>0.57000000000000006</v>
      </c>
      <c r="BN18" s="27">
        <f>IF('Octubre 2017'!K20&gt;'Octubre 2017'!L20,'Octubre 2017'!K20,'Octubre 2017'!L20)</f>
        <v>-4.0000000000000036E-2</v>
      </c>
      <c r="BO18" s="27">
        <f>IF('Noviembre 2017'!K20&gt;'Noviembre 2017'!L20,'Noviembre 2017'!K20,'Noviembre 2017'!L20)</f>
        <v>0.77</v>
      </c>
      <c r="BP18" s="27">
        <f>IF('Diciembre 2017'!K20&gt;'Diciembre 2017'!L20,'Diciembre 2017'!K20,'Diciembre 2017'!L20)</f>
        <v>1.17</v>
      </c>
      <c r="BQ18" s="27">
        <f>IF('Enero 2018'!K20&gt;'Enero 2018'!L20,'Enero 2018'!K20,'Enero 2018'!L20)</f>
        <v>1.53</v>
      </c>
      <c r="BR18" s="27">
        <f>IF('Febrero 2018'!K20&gt;'Febrero 2018'!L20,'Febrero 2018'!K20,'Febrero 2018'!L20)</f>
        <v>1.7499999999999998</v>
      </c>
      <c r="BS18" s="27">
        <f>IF('Marzo 2018'!K20&gt;'Marzo 2018'!L20,'Marzo 2018'!K20,'Marzo 2018'!L20)</f>
        <v>1.78</v>
      </c>
      <c r="BT18" s="27">
        <f>IF('Abril 2018'!K20&gt;'Abril 2018'!L20,'Abril 2018'!K20,'Abril 2018'!L20)</f>
        <v>2.2199999999999998</v>
      </c>
      <c r="BU18" s="27"/>
      <c r="BV18" s="27">
        <f>IF('Junio 2018'!K20&gt;'Junio 2018'!L20,'Junio 2018'!K20,'Junio 2018'!L20)</f>
        <v>1.32</v>
      </c>
      <c r="BW18" s="27">
        <f>IF('Julio 2018'!K20&gt;'Julio 2018'!L20,'Julio 2018'!K20,'Julio 2018'!L20)</f>
        <v>1.93</v>
      </c>
      <c r="BX18" s="27">
        <f>IF('Agosto 2018'!K20&gt;'Agosto 2018'!L20,'Agosto 2018'!K20,'Agosto 2018'!L20)</f>
        <v>2.04</v>
      </c>
      <c r="BY18" s="27">
        <f>IF('Setiembre 2018'!K20&gt;'Setiembre 2018'!L20,'Setiembre 2018'!K20,'Setiembre 2018'!L20)</f>
        <v>2.0700000000000003</v>
      </c>
      <c r="BZ18" s="27">
        <f>IF('Octubre 2018'!K20&gt;'Octubre 2018'!L20,'Octubre 2018'!K20,'Octubre 2018'!L20)</f>
        <v>0.29000000000000004</v>
      </c>
      <c r="CA18" s="27">
        <f>IF('Noviembre 2018'!K20&gt;'Noviembre 2018'!L20,'Noviembre 2018'!K20,'Noviembre 2018'!L20)</f>
        <v>1.1399999999999999</v>
      </c>
      <c r="CB18" s="27">
        <f>IF('Diciembre 2018'!K20&gt;'Diciembre 2018'!L20,'Diciembre 2018'!K20,'Diciembre 2018'!L20)</f>
        <v>1.3099999999999998</v>
      </c>
      <c r="CC18" s="27">
        <f>IF('Enero 2019'!K20&gt;'Enero 2019'!L20,'Enero 2019'!K20,'Enero 2019'!L20)</f>
        <v>1.89</v>
      </c>
      <c r="CD18" s="27">
        <f>IF('Febrero 2019'!K20&gt;'Febrero 2019'!L20,'Febrero 2019'!K20,'Febrero 2019'!L20)</f>
        <v>2.8499999999999996</v>
      </c>
      <c r="CE18" s="27">
        <f>IF('Marzo 2019'!K20&gt;'Marzo 2019'!L20,'Marzo 2019'!K20,'Marzo 2019'!L20)</f>
        <v>2.2400000000000002</v>
      </c>
      <c r="CF18" s="27">
        <f>IF('Abril 2019'!K20&gt;'Abril 2019'!L20,'Abril 2019'!K20,'Abril 2019'!L20)</f>
        <v>2.4000000000000004</v>
      </c>
      <c r="CG18" s="27">
        <f>IF('Mayo 2019'!K20&gt;'Mayo 2019'!L20,'Mayo 2019'!K20,'Mayo 2019'!L20)</f>
        <v>2.29</v>
      </c>
      <c r="CH18" s="27">
        <f>IF('Junio 2019'!K20&gt;'Junio 2019'!L20,'Junio 2019'!K20,'Junio 2019'!L20)</f>
        <v>2.0199999999999996</v>
      </c>
      <c r="CI18" s="27">
        <f>IF('Julio 2019'!K20&gt;'Julio 2019'!L20,'Julio 2019'!K20,'Julio 2019'!L20)</f>
        <v>4.5199999999999996</v>
      </c>
      <c r="CJ18" s="27">
        <f>IF('Agosto 2019'!K20&gt;'Agosto 2019'!L20,'Agosto 2019'!K20,'Agosto 2019'!L20)</f>
        <v>2.58</v>
      </c>
      <c r="CK18" s="27"/>
      <c r="CL18" s="27">
        <f>IF('Octubre 2019'!K20&gt;'Octubre 2019'!L20,'Octubre 2019'!K20,'Octubre 2019'!L20)</f>
        <v>0.20999999999999996</v>
      </c>
      <c r="CM18" s="27">
        <f>IF('Noviembre 2019'!K20&gt;'Noviembre 2019'!L20,'Noviembre 2019'!K20,'Noviembre 2019'!L20)</f>
        <v>0.97</v>
      </c>
      <c r="CN18" s="27">
        <f>IF('Diciembre 2019'!K20&gt;'Diciembre 2019'!L20,'Diciembre 2019'!K20,'Diciembre 2019'!L20)</f>
        <v>1.2899999999999998</v>
      </c>
      <c r="CO18" s="27">
        <f>IF('Enero 2020'!K20&gt;'Enero 2020'!L20,'Enero 2020'!K20,'Enero 2020'!L20)</f>
        <v>1.64</v>
      </c>
      <c r="CP18" s="27">
        <f>IF('Febrero 2020'!K20&gt;'Febrero 2020'!L20,'Febrero 2020'!K20,'Febrero 2020'!L20)</f>
        <v>1.84</v>
      </c>
      <c r="CQ18" s="27">
        <f>IF('Marzo 2020'!K20&gt;'Marzo 2020'!L20,'Marzo 2020'!K20,'Marzo 2020'!L20)</f>
        <v>2.37</v>
      </c>
      <c r="CR18" s="27">
        <f>IF('Abril 2020'!K20&gt;'Abril 2020'!L20,'Abril 2020'!K20,'Abril 2020'!L20)</f>
        <v>2.42</v>
      </c>
      <c r="CS18" s="27">
        <f>IF('Mayo 2020'!K20&gt;'Mayo 2020'!L20,'Mayo 2020'!K20,'Mayo 2020'!L20)</f>
        <v>2.5700000000000003</v>
      </c>
      <c r="CT18" s="27">
        <f>IF('Junio 2020'!K20&gt;'Junio 2020'!L20,'Junio 2020'!K20,'Junio 2020'!L20)</f>
        <v>1.3699999999999999</v>
      </c>
      <c r="CU18" s="27">
        <f>IF('Julio 2020'!K20&gt;'Julio 2020'!L20,'Julio 2020'!K20,'Julio 2020'!L20)</f>
        <v>1.7699999999999998</v>
      </c>
      <c r="CV18" s="27">
        <f>IF('Agosto 2020'!K20&gt;'Agosto 2020'!L20,'Agosto 2020'!K20,'Agosto 2020'!L20)</f>
        <v>1.32</v>
      </c>
      <c r="CW18" s="27">
        <f>IF('Setiembre 2020'!K20&gt;'Setiembre 2020'!L20,'Setiembre 2020'!K20,'Setiembre 2020'!L20)</f>
        <v>0.59999999999999898</v>
      </c>
      <c r="CX18" s="27">
        <f>IF('Octubre 2020'!K20&gt;'Octubre 2020'!L20,'Octubre 2020'!K20,'Octubre 2020'!L20)</f>
        <v>0.3899999999999999</v>
      </c>
      <c r="CY18" s="27">
        <f>IF('Noviembre 2020'!K20&gt;'Noviembre 2020'!L20,'Noviembre 2020'!K20,'Noviembre 2020'!L20)</f>
        <v>-3.0000000000000027E-2</v>
      </c>
      <c r="CZ18" s="27">
        <f>IF('Diciembre 2020'!K20&gt;'Diciembre 2020'!L20,'Diciembre 2020'!K20,'Diciembre 2020'!L20)</f>
        <v>0.92999999999999994</v>
      </c>
      <c r="DA18" s="27">
        <f>IF('Enero 2021'!K20&gt;'Enero 2021'!L20,'Enero 2021'!K20,'Enero 2021'!L20)</f>
        <v>1.34</v>
      </c>
      <c r="DB18" s="27">
        <f>IF('Febrero 2021'!K20&gt;'Febrero 2021'!L20,'Febrero 2021'!K20,'Febrero 2021'!L20)</f>
        <v>1.9200000000000002</v>
      </c>
      <c r="DC18" s="27">
        <f>IF('Marzo 2021'!K20&gt;'Marzo 2021'!L20,'Marzo 2021'!K20,'Marzo 2021'!L20)</f>
        <v>2.4000000000000004</v>
      </c>
      <c r="DD18">
        <f>IF('Abril 2021'!K20&gt;'Abril 2021'!L20,'Abril 2021'!K20,'Abril 2021'!L20)</f>
        <v>1.9000000000000001</v>
      </c>
      <c r="DE18">
        <f>IF('Mayo 2021'!K20&gt;'Mayo 2021'!L20,'Mayo 2021'!K20,'Mayo 2021'!L20)</f>
        <v>2.29</v>
      </c>
      <c r="DF18">
        <f>IF('Junio 2021'!K20&gt;'Junio 2021'!L20,'Junio 2021'!K20,'Junio 2021'!L20)</f>
        <v>1.9999999999999998</v>
      </c>
      <c r="DG18">
        <f>IF('Julio 2021'!K20&gt;'Julio 2021'!L20,'Julio 2021'!K20,'Julio 2021'!L20)</f>
        <v>2.0999999999999996</v>
      </c>
      <c r="DH18">
        <f>IF('Agosto 2021'!K20&gt;'Agosto 2021'!L20,'Agosto 2021'!K20,'Agosto 2021'!L20)</f>
        <v>0.65999999999999992</v>
      </c>
      <c r="DI18">
        <f>IF('Setiembre 2021'!K20&gt;'Setiembre 2021'!L20,'Setiembre 2021'!K20,'Setiembre 2021'!L20)</f>
        <v>0.54</v>
      </c>
      <c r="DJ18">
        <f>IF('Octubre 2021'!K20&gt;'Octubre 2021'!L20,'Octubre 2021'!K20,'Octubre 2021'!L20)</f>
        <v>0.43999999999999995</v>
      </c>
      <c r="DK18">
        <f>IF('Noviembre 2021'!K20&gt;'Noviembre 2021'!L20,'Noviembre 2021'!K20,'Noviembre 2021'!L20)</f>
        <v>0.99</v>
      </c>
      <c r="DL18">
        <f>IF('Diciembre 2021'!K20&gt;'Diciembre 2021'!L20,'Diciembre 2021'!K20,'Diciembre 2021'!L20)</f>
        <v>1.2699999999999998</v>
      </c>
      <c r="DM18">
        <f>IF('Enero 2022'!K20&gt;'Enero 2022'!L20,'Enero 2022'!K20,'Enero 2022'!L20)</f>
        <v>2.04</v>
      </c>
      <c r="DN18">
        <f>IF('Febrero 2022'!K20&gt;'Febrero 2022'!L20,'Febrero 2022'!K20,'Febrero 2022'!L20)</f>
        <v>1.97</v>
      </c>
      <c r="DO18">
        <f>IF('Marzo 2022'!K20&gt;'Marzo 2022'!L20,'Marzo 2022'!K20,'Marzo 2022'!L20)</f>
        <v>3.12</v>
      </c>
      <c r="DP18">
        <f>IF('Abril 2022'!K20&gt;'Abril 2022'!L20,'Abril 2022'!K20,'Abril 2022'!L20)</f>
        <v>2.4000000000000004</v>
      </c>
      <c r="DQ18">
        <f>IF('Mayo 2022'!K20&gt;'Mayo 2022'!L20,'Mayo 2022'!K20,'Mayo 2022'!L20)</f>
        <v>1.5399999999999998</v>
      </c>
      <c r="DR18">
        <f>IF('Junio 2022'!K20&gt;'Junio 2022'!L20,'Junio 2022'!K20,'Junio 2022'!L20)</f>
        <v>0.36999999999999988</v>
      </c>
      <c r="DS18">
        <f>IF('Julio 2022'!K20&gt;'Julio 2022'!L20,'Julio 2022'!K20,'Julio 2022'!L20)</f>
        <v>0.29000000000000004</v>
      </c>
      <c r="DT18">
        <f>IF('Agosto 2022'!K20&gt;'Agosto 2022'!L20,'Agosto 2022'!K20,'Agosto 2022'!L20)</f>
        <v>0.34999999999999987</v>
      </c>
      <c r="DU18">
        <f>IF('Setiembre 2022'!K20&gt;'Setiembre 2022'!L20,'Setiembre 2022'!K20,'Setiembre 2022'!L20)</f>
        <v>0.17999999999999994</v>
      </c>
      <c r="DV18">
        <f>IF('Octubre 2022'!K20&gt;'Octubre 2022'!L20,'Octubre 2022'!K20,'Octubre 2022'!L20)</f>
        <v>0.52</v>
      </c>
      <c r="DW18">
        <f>IF('Noviembre 2022'!K20&gt;'Noviembre 2022'!L20,'Noviembre 2022'!K20,'Noviembre 2022'!L20)</f>
        <v>0.69</v>
      </c>
      <c r="DX18">
        <f>IF('Diciembre 2022'!K20&gt;'Diciembre 2022'!L20,'Diciembre 2022'!K20,'Diciembre 2022'!L20)</f>
        <v>1.3</v>
      </c>
      <c r="DY18">
        <f>IF('Enero 2023'!K20&gt;'Enero 2023'!L20,'Enero 2023'!K20,'Enero 2023'!L20)</f>
        <v>1.28</v>
      </c>
      <c r="DZ18">
        <f>IF('Febrero 2023'!K20&gt;'Febrero 2023'!L20,'Febrero 2023'!K20,'Febrero 2023'!L20)</f>
        <v>1.51</v>
      </c>
      <c r="EA18">
        <f>IF('Marzo 2023'!K20&gt;'Marzo 2023'!L20,'Marzo 2023'!K20,'Marzo 2023'!L20)</f>
        <v>1.91</v>
      </c>
      <c r="EB18">
        <f>IF('Abril 2023'!K20&gt;'Abril 2023'!L20,'Abril 2023'!K20,'Abril 2023'!L20)</f>
        <v>1.9200000000000002</v>
      </c>
      <c r="EC18">
        <f>IF('Mayo 2023'!K20&gt;'Mayo 2023'!L20,'Mayo 2023'!K20,'Mayo 2023'!L20)</f>
        <v>2.2000000000000002</v>
      </c>
      <c r="ED18">
        <f>IF('Junio 2023'!K20&gt;'Junio 2023'!L20,'Junio 2023'!K20,'Junio 2023'!L20)</f>
        <v>1.5799999999999998</v>
      </c>
      <c r="EE18">
        <f>IF('Julio 2023'!K20&gt;'Julio 2023'!L20,'Julio 2023'!K20,'Julio 2023'!L20)</f>
        <v>1.84</v>
      </c>
      <c r="EF18">
        <f>IF('Agosto 2023'!K20&gt;'Agosto 2023'!L20,'Agosto 2023'!K20,'Agosto 2023'!L20)</f>
        <v>1.2699999999999998</v>
      </c>
      <c r="EG18">
        <f>IF('Setiembre 2023'!K20&gt;'Setiembre 2023'!L20,'Setiembre 2023'!K20,'Setiembre 2023'!L20)</f>
        <v>0.84000000000000008</v>
      </c>
      <c r="EH18">
        <f>IF('Octubre 2023'!K20&gt;'Octubre 2023'!L20,'Octubre 2023'!K20,'Octubre 2023'!L20)</f>
        <v>0.8</v>
      </c>
      <c r="EI18">
        <f>IF('Noviembre 2023'!K20&gt;'Noviembre 2023'!L20,'Noviembre 2023'!K20,'Noviembre 2023'!L20)</f>
        <v>0.52</v>
      </c>
      <c r="EJ18">
        <f>IF('Diciembre 2023'!K20&gt;'Diciembre 2023'!L20,'Diciembre 2023'!K20,'Diciembre 2023'!L20)</f>
        <v>1.02</v>
      </c>
      <c r="EK18">
        <f>IF('Enero 2024'!K20&gt;'Enero 2024'!L20,'Enero 2024'!K20,'Enero 2024'!L20)</f>
        <v>1.5199999999999998</v>
      </c>
      <c r="EL18">
        <f>IF('Febrero 2024'!K20&gt;'Febrero 2024'!L20,'Febrero 2024'!K20,'Febrero 2024'!L20)</f>
        <v>1.8299999999999998</v>
      </c>
      <c r="EM18">
        <f>IF('Marzo 2024'!K20&gt;'Marzo 2024'!L20,'Marzo 2024'!K20,'Marzo 2024'!L20)</f>
        <v>2.0599999999999996</v>
      </c>
      <c r="EN18">
        <f>IF('Abril 2024'!K20&gt;'Abril 2024'!L20,'Abril 2024'!K20,'Abril 2024'!L20)</f>
        <v>2.3099999999999996</v>
      </c>
      <c r="EO18">
        <f>IF('Mayo 2024'!K20&gt;'Mayo 2024'!L20,'Mayo 2024'!K20,'Mayo 2024'!L20)</f>
        <v>1.9999999999999998</v>
      </c>
      <c r="EP18">
        <f>IF('Junio 2024'!K20&gt;'Junio 2024'!L20,'Junio 2024'!K20,'Junio 2024'!L20)</f>
        <v>7.999999999999996E-2</v>
      </c>
      <c r="EQ18">
        <f>IF('Julio 2024'!K20&gt;'Julio 2024'!L20,'Julio 2024'!K20,'Julio 2024'!L20)</f>
        <v>0.28000000000000003</v>
      </c>
      <c r="ER18">
        <f>IF('Agosto 2024'!K20&gt;'Agosto 2024'!L20,'Agosto 2024'!K20,'Agosto 2024'!L20)</f>
        <v>2.0000000000000018E-2</v>
      </c>
      <c r="ES18">
        <f>IF('Setiembre 2024'!K20&gt;'Setiembre 2024'!L20,'Setiembre 2024'!K20,'Setiembre 2024'!L20)</f>
        <v>-8.0000000000000071E-2</v>
      </c>
      <c r="ET18">
        <f>IF('Octubre 2024'!K20&gt;'Octubre 2024'!L20,'Octubre 2024'!K20,'Octubre 2024'!L20)</f>
        <v>-0.16000000000000003</v>
      </c>
      <c r="EU18">
        <f>IF('Noviembre 2024'!K20&gt;'Noviembre 2024'!L20,'Noviembre 2024'!K20,'Noviembre 2024'!L20)</f>
        <v>0.10999999999999999</v>
      </c>
      <c r="EV18">
        <f>IF('Diciembre 2024'!K20&gt;'Diciembre 2024'!L20,'Diciembre 2024'!K20,'Diciembre 2024'!L20)</f>
        <v>0.95</v>
      </c>
      <c r="EW18">
        <f>IF('Enero 2025'!K20&gt;'Enero 2025'!L20,'Enero 2025'!K20,'Enero 2025'!L20)</f>
        <v>1.4000000000000001</v>
      </c>
      <c r="EX18">
        <f>IF('Febrero 2025'!K20&gt;'Febrero 2025'!L20,'Febrero 2025'!K20,'Febrero 2025'!L20)</f>
        <v>1.7100000000000002</v>
      </c>
      <c r="EY18">
        <f>IF('Marzo 2025'!K20&gt;'Marzo 2025'!L20,'Marzo 2025'!K20,'Marzo 2025'!L20)</f>
        <v>1.97</v>
      </c>
      <c r="EZ18">
        <f>IF('Abril 2025'!K20&gt;'Abril 2025'!L20,'Abril 2025'!K20,'Abril 2025'!L20)</f>
        <v>2.2400000000000002</v>
      </c>
    </row>
    <row r="19" spans="1:156" x14ac:dyDescent="0.25">
      <c r="A19" s="10">
        <v>17</v>
      </c>
      <c r="B19" s="16" t="s">
        <v>28</v>
      </c>
      <c r="C19" s="10" t="s">
        <v>15</v>
      </c>
      <c r="D19" s="7">
        <v>260355</v>
      </c>
      <c r="E19" s="7">
        <v>339957</v>
      </c>
      <c r="F19" s="7">
        <v>31</v>
      </c>
      <c r="G19" s="7">
        <v>8</v>
      </c>
      <c r="H19" s="7">
        <v>0.8</v>
      </c>
      <c r="I19" s="27">
        <v>4.82</v>
      </c>
      <c r="J19" s="42">
        <v>5.07</v>
      </c>
      <c r="K19" s="42">
        <v>5.16</v>
      </c>
      <c r="L19" s="42">
        <v>5.32</v>
      </c>
      <c r="M19" s="42">
        <v>5.1000000000000005</v>
      </c>
      <c r="N19" s="42">
        <v>4.83</v>
      </c>
      <c r="O19" s="42">
        <v>4.74</v>
      </c>
      <c r="P19" s="42">
        <v>4.72</v>
      </c>
      <c r="Q19" s="42">
        <v>4.29</v>
      </c>
      <c r="R19" s="42">
        <v>3.75</v>
      </c>
      <c r="S19" s="42">
        <v>3.6000000000000005</v>
      </c>
      <c r="T19" s="42">
        <v>4.2</v>
      </c>
      <c r="U19" s="42">
        <v>4.74</v>
      </c>
      <c r="V19" s="42">
        <v>4.97</v>
      </c>
      <c r="W19" s="27"/>
      <c r="X19" s="42">
        <v>5.46</v>
      </c>
      <c r="Y19" s="42">
        <v>5.8100000000000005</v>
      </c>
      <c r="Z19" s="27">
        <v>5.74</v>
      </c>
      <c r="AA19" s="42">
        <v>6.23</v>
      </c>
      <c r="AB19" s="101" t="s">
        <v>103</v>
      </c>
      <c r="AC19" s="42">
        <v>4.3500000000000005</v>
      </c>
      <c r="AD19" s="42">
        <v>4.34</v>
      </c>
      <c r="AE19" s="42">
        <v>3.9000000000000004</v>
      </c>
      <c r="AF19" s="89" t="s">
        <v>17</v>
      </c>
      <c r="AG19" s="27">
        <v>4.8</v>
      </c>
      <c r="AH19" s="42">
        <v>5.1000000000000005</v>
      </c>
      <c r="AI19" s="42">
        <v>5.4</v>
      </c>
      <c r="AJ19" s="42">
        <v>5.75</v>
      </c>
      <c r="AK19" s="42">
        <v>7.9</v>
      </c>
      <c r="AL19" s="42">
        <v>6.3</v>
      </c>
      <c r="AM19" s="101" t="s">
        <v>103</v>
      </c>
      <c r="AN19" s="101" t="s">
        <v>103</v>
      </c>
      <c r="AO19" s="101" t="s">
        <v>103</v>
      </c>
      <c r="AP19" s="42">
        <v>6.75</v>
      </c>
      <c r="AQ19" s="42">
        <v>6</v>
      </c>
      <c r="AR19" s="42">
        <v>5.93</v>
      </c>
      <c r="AS19" s="42">
        <v>5.8</v>
      </c>
      <c r="AT19" s="42">
        <v>6.34</v>
      </c>
      <c r="AU19" s="42" t="s">
        <v>76</v>
      </c>
      <c r="AV19" s="42" t="s">
        <v>76</v>
      </c>
      <c r="AW19" s="27" t="s">
        <v>76</v>
      </c>
      <c r="AX19" s="16" t="s">
        <v>76</v>
      </c>
      <c r="AY19" s="16" t="s">
        <v>76</v>
      </c>
      <c r="AZ19" s="16">
        <v>6.1800000000000006</v>
      </c>
      <c r="BA19" s="42">
        <v>5.48</v>
      </c>
      <c r="BB19" s="27">
        <f>IF('Octubre 2016'!K21&gt;'Octubre 2016'!L21,'Octubre 2016'!K21,'Octubre 2016'!L21)</f>
        <v>4.8100000000000005</v>
      </c>
      <c r="BD19" s="27">
        <f>IF('Diciembre 2016'!K21&gt;'Diciembre 2016'!L21,'Diciembre 2016'!K21,'Diciembre 2016'!L21)</f>
        <v>4.22</v>
      </c>
      <c r="BE19" s="27">
        <f>IF('Enero 2017'!K21&gt;'Enero 2017'!L21,'Enero 2017'!K21,'Enero 2017'!L21)</f>
        <v>4.63</v>
      </c>
      <c r="BF19" s="27">
        <f>IF('Febrero 2017'!K21&gt;'Febrero 2017'!L21,'Febrero 2017'!K21,'Febrero 2017'!L21)</f>
        <v>4.9400000000000004</v>
      </c>
      <c r="BG19" s="27">
        <f>IF('Marzo 2017'!K21&gt;'Marzo 2017'!L21,'Marzo 2017'!K21,'Marzo 2017'!L21)</f>
        <v>5.34</v>
      </c>
      <c r="BH19" s="27">
        <f>IF('Abril 2017'!K21&gt;'Abril 2017'!L21,'Abril 2017'!K21,'Abril 2017'!L21)</f>
        <v>5.76</v>
      </c>
      <c r="BI19" s="27">
        <f>IF('Mayo 2017'!K21&gt;'Mayo 2017'!L21,'Mayo 2017'!K21,'Mayo 2017'!L21)</f>
        <v>5.44</v>
      </c>
      <c r="BJ19" s="27">
        <f>IF('Junio 2017'!K21&gt;'Junio 2017'!L21,'Junio 2017'!K21,'Junio 2017'!L21)</f>
        <v>4.7</v>
      </c>
      <c r="BK19" s="27">
        <f>IF('Julio 2017'!K21&gt;'Julio 2017'!L21,'Julio 2017'!K21,'Julio 2017'!L21)</f>
        <v>4.84</v>
      </c>
      <c r="BL19" s="27">
        <f>IF('Agosto 2017'!K21&gt;'Agosto 2017'!L21,'Agosto 2017'!K21,'Agosto 2017'!L21)</f>
        <v>4.3600000000000003</v>
      </c>
      <c r="BM19" s="27">
        <f>IF('Setiembre 2017'!K21&gt;'Setiembre 2017'!L21,'Setiembre 2017'!K21,'Setiembre 2017'!L21)</f>
        <v>3.59</v>
      </c>
      <c r="BN19" s="27"/>
      <c r="BO19" s="27">
        <f>IF('Noviembre 2017'!K21&gt;'Noviembre 2017'!L21,'Noviembre 2017'!K21,'Noviembre 2017'!L21)</f>
        <v>2.4699999999999998</v>
      </c>
      <c r="BP19" s="27">
        <f>IF('Diciembre 2017'!K21&gt;'Diciembre 2017'!L21,'Diciembre 2017'!K21,'Diciembre 2017'!L21)</f>
        <v>3.3500000000000005</v>
      </c>
      <c r="BQ19" s="27">
        <f>IF('Enero 2018'!K21&gt;'Enero 2018'!L21,'Enero 2018'!K21,'Enero 2018'!L21)</f>
        <v>4.45</v>
      </c>
      <c r="BR19" s="27">
        <f>IF('Febrero 2018'!K21&gt;'Febrero 2018'!L21,'Febrero 2018'!K21,'Febrero 2018'!L21)</f>
        <v>4.8</v>
      </c>
      <c r="BS19" s="27">
        <f>IF('Marzo 2018'!K21&gt;'Marzo 2018'!L21,'Marzo 2018'!K21,'Marzo 2018'!L21)</f>
        <v>5.33</v>
      </c>
      <c r="BT19" s="27">
        <f>IF('Abril 2018'!K21&gt;'Abril 2018'!L21,'Abril 2018'!K21,'Abril 2018'!L21)</f>
        <v>5.26</v>
      </c>
      <c r="BU19" s="27">
        <f>IF('Mayo 2018'!K21&gt;'Mayo 2018'!L21,'Mayo 2018'!K21,'Mayo 2018'!L21)</f>
        <v>5.16</v>
      </c>
      <c r="BV19" s="27">
        <f>IF('Junio 2018'!K21&gt;'Junio 2018'!L21,'Junio 2018'!K21,'Junio 2018'!L21)</f>
        <v>4.62</v>
      </c>
      <c r="BW19" s="27">
        <f>IF('Julio 2018'!K21&gt;'Julio 2018'!L21,'Julio 2018'!K21,'Julio 2018'!L21)</f>
        <v>4.78</v>
      </c>
      <c r="BX19" s="27">
        <f>IF('Agosto 2018'!K21&gt;'Agosto 2018'!L21,'Agosto 2018'!K21,'Agosto 2018'!L21)</f>
        <v>4.6800000000000006</v>
      </c>
      <c r="BY19" s="27">
        <f>IF('Setiembre 2018'!K21&gt;'Setiembre 2018'!L21,'Setiembre 2018'!K21,'Setiembre 2018'!L21)</f>
        <v>4.76</v>
      </c>
      <c r="BZ19" s="27">
        <f>IF('Octubre 2018'!K21&gt;'Octubre 2018'!L21,'Octubre 2018'!K21,'Octubre 2018'!L21)</f>
        <v>1.8499999999999999</v>
      </c>
      <c r="CA19" s="27">
        <f>IF('Noviembre 2018'!K21&gt;'Noviembre 2018'!L21,'Noviembre 2018'!K21,'Noviembre 2018'!L21)</f>
        <v>2.46</v>
      </c>
      <c r="CB19" s="27">
        <f>IF('Diciembre 2018'!K21&gt;'Diciembre 2018'!L21,'Diciembre 2018'!K21,'Diciembre 2018'!L21)</f>
        <v>3.91</v>
      </c>
      <c r="CC19" s="27">
        <f>IF('Enero 2019'!K21&gt;'Enero 2019'!L21,'Enero 2019'!K21,'Enero 2019'!L21)</f>
        <v>4.71</v>
      </c>
      <c r="CD19" s="27">
        <f>IF('Febrero 2019'!K21&gt;'Febrero 2019'!L21,'Febrero 2019'!K21,'Febrero 2019'!L21)</f>
        <v>4.97</v>
      </c>
      <c r="CE19" s="27">
        <f>IF('Marzo 2019'!K21&gt;'Marzo 2019'!L21,'Marzo 2019'!K21,'Marzo 2019'!L21)</f>
        <v>5.32</v>
      </c>
      <c r="CF19" s="27">
        <f>IF('Abril 2019'!K21&gt;'Abril 2019'!L21,'Abril 2019'!K21,'Abril 2019'!L21)</f>
        <v>5.53</v>
      </c>
      <c r="CG19" s="27">
        <f>IF('Mayo 2019'!K21&gt;'Mayo 2019'!L21,'Mayo 2019'!K21,'Mayo 2019'!L21)</f>
        <v>5.65</v>
      </c>
      <c r="CH19" s="27">
        <f>IF('Junio 2019'!K21&gt;'Junio 2019'!L21,'Junio 2019'!K21,'Junio 2019'!L21)</f>
        <v>5.03</v>
      </c>
      <c r="CI19" s="27">
        <f>IF('Julio 2019'!K21&gt;'Julio 2019'!L21,'Julio 2019'!K21,'Julio 2019'!L21)</f>
        <v>5.37</v>
      </c>
      <c r="CJ19" s="27">
        <f>IF('Agosto 2019'!K21&gt;'Agosto 2019'!L21,'Agosto 2019'!K21,'Agosto 2019'!L21)</f>
        <v>5.76</v>
      </c>
      <c r="CK19" s="27">
        <f>IF('Setiembre 2019'!K21&gt;'Setiembre 2019'!L21,'Setiembre 2019'!K21,'Setiembre 2019'!L21)</f>
        <v>5.2</v>
      </c>
      <c r="CL19" s="27">
        <f>IF('Octubre 2019'!K21&gt;'Octubre 2019'!L21,'Octubre 2019'!K21,'Octubre 2019'!L21)</f>
        <v>2.88</v>
      </c>
      <c r="CM19" s="27">
        <f>IF('Noviembre 2019'!K21&gt;'Noviembre 2019'!L21,'Noviembre 2019'!K21,'Noviembre 2019'!L21)</f>
        <v>3.12</v>
      </c>
      <c r="CN19" s="27">
        <f>IF('Diciembre 2019'!K21&gt;'Diciembre 2019'!L21,'Diciembre 2019'!K21,'Diciembre 2019'!L21)</f>
        <v>4.01</v>
      </c>
      <c r="CO19" s="27">
        <f>IF('Enero 2020'!K21&gt;'Enero 2020'!L21,'Enero 2020'!K21,'Enero 2020'!L21)</f>
        <v>4.8</v>
      </c>
      <c r="CP19" s="27">
        <f>IF('Febrero 2020'!K21&gt;'Febrero 2020'!L21,'Febrero 2020'!K21,'Febrero 2020'!L21)</f>
        <v>5.04</v>
      </c>
      <c r="CQ19" s="27">
        <f>IF('Marzo 2020'!K21&gt;'Marzo 2020'!L21,'Marzo 2020'!K21,'Marzo 2020'!L21)</f>
        <v>3.8600000000000003</v>
      </c>
      <c r="CR19" s="27">
        <f>IF('Abril 2020'!K21&gt;'Abril 2020'!L21,'Abril 2020'!K21,'Abril 2020'!L21)</f>
        <v>5.8900000000000006</v>
      </c>
      <c r="CS19" s="27">
        <f>IF('Mayo 2020'!K21&gt;'Mayo 2020'!L21,'Mayo 2020'!K21,'Mayo 2020'!L21)</f>
        <v>12.299999999999999</v>
      </c>
      <c r="CT19" s="27">
        <f>IF('Junio 2020'!K21&gt;'Junio 2020'!L21,'Junio 2020'!K21,'Junio 2020'!L21)</f>
        <v>4.9000000000000004</v>
      </c>
      <c r="CU19" s="27">
        <f>IF('Julio 2020'!K21&gt;'Julio 2020'!L21,'Julio 2020'!K21,'Julio 2020'!L21)</f>
        <v>4.49</v>
      </c>
      <c r="CV19" s="27">
        <f>IF('Agosto 2020'!K21&gt;'Agosto 2020'!L21,'Agosto 2020'!K21,'Agosto 2020'!L21)</f>
        <v>4.3500000000000005</v>
      </c>
      <c r="CW19" s="27"/>
      <c r="CX19" s="27">
        <f>IF('Octubre 2020'!K21&gt;'Octubre 2020'!L21,'Octubre 2020'!K21,'Octubre 2020'!L21)</f>
        <v>1.6700000000000002</v>
      </c>
      <c r="CY19" s="27">
        <f>IF('Noviembre 2020'!K21&gt;'Noviembre 2020'!L21,'Noviembre 2020'!K21,'Noviembre 2020'!L21)</f>
        <v>1.0899999999999999</v>
      </c>
      <c r="CZ19" s="27">
        <f>IF('Diciembre 2020'!K21&gt;'Diciembre 2020'!L21,'Diciembre 2020'!K21,'Diciembre 2020'!L21)</f>
        <v>2.41</v>
      </c>
      <c r="DA19" s="27">
        <f>IF('Enero 2021'!K21&gt;'Enero 2021'!L21,'Enero 2021'!K21,'Enero 2021'!L21)</f>
        <v>4.12</v>
      </c>
      <c r="DB19" s="27">
        <f>IF('Febrero 2021'!K21&gt;'Febrero 2021'!L21,'Febrero 2021'!K21,'Febrero 2021'!L21)</f>
        <v>3.62</v>
      </c>
      <c r="DC19" s="27">
        <f>IF('Marzo 2021'!K21&gt;'Marzo 2021'!L21,'Marzo 2021'!K21,'Marzo 2021'!L21)</f>
        <v>4.92</v>
      </c>
      <c r="DD19">
        <f>IF('Abril 2021'!K21&gt;'Abril 2021'!L21,'Abril 2021'!K21,'Abril 2021'!L21)</f>
        <v>5</v>
      </c>
      <c r="DE19">
        <f>IF('Mayo 2021'!K21&gt;'Mayo 2021'!L21,'Mayo 2021'!K21,'Mayo 2021'!L21)</f>
        <v>5.24</v>
      </c>
      <c r="DF19">
        <f>IF('Junio 2021'!K21&gt;'Junio 2021'!L21,'Junio 2021'!K21,'Junio 2021'!L21)</f>
        <v>2.0999999999999996</v>
      </c>
      <c r="DG19">
        <f>IF('Julio 2021'!K21&gt;'Julio 2021'!L21,'Julio 2021'!K21,'Julio 2021'!L21)</f>
        <v>4.1000000000000005</v>
      </c>
      <c r="DH19">
        <f>IF('Agosto 2021'!K21&gt;'Agosto 2021'!L21,'Agosto 2021'!K21,'Agosto 2021'!L21)</f>
        <v>4.1500000000000004</v>
      </c>
      <c r="DI19">
        <f>IF('Setiembre 2021'!K21&gt;'Setiembre 2021'!L21,'Setiembre 2021'!K21,'Setiembre 2021'!L21)</f>
        <v>3.54</v>
      </c>
      <c r="DJ19">
        <f>IF('Octubre 2021'!K21&gt;'Octubre 2021'!L21,'Octubre 2021'!K21,'Octubre 2021'!L21)</f>
        <v>3.17</v>
      </c>
      <c r="DK19">
        <f>IF('Noviembre 2021'!K21&gt;'Noviembre 2021'!L21,'Noviembre 2021'!K21,'Noviembre 2021'!L21)</f>
        <v>3.6500000000000004</v>
      </c>
      <c r="DL19">
        <f>IF('Diciembre 2021'!K21&gt;'Diciembre 2021'!L21,'Diciembre 2021'!K21,'Diciembre 2021'!L21)</f>
        <v>4.33</v>
      </c>
      <c r="DM19">
        <f>IF('Enero 2022'!K21&gt;'Enero 2022'!L21,'Enero 2022'!K21,'Enero 2022'!L21)</f>
        <v>5.28</v>
      </c>
      <c r="DN19">
        <f>IF('Febrero 2022'!K21&gt;'Febrero 2022'!L21,'Febrero 2022'!K21,'Febrero 2022'!L21)</f>
        <v>6.13</v>
      </c>
      <c r="DO19">
        <f>IF('Marzo 2022'!K21&gt;'Marzo 2022'!L21,'Marzo 2022'!K21,'Marzo 2022'!L21)</f>
        <v>5.3500000000000005</v>
      </c>
      <c r="DP19">
        <f>IF('Abril 2022'!K21&gt;'Abril 2022'!L21,'Abril 2022'!K21,'Abril 2022'!L21)</f>
        <v>5.59</v>
      </c>
      <c r="DQ19">
        <f>IF('Mayo 2022'!K21&gt;'Mayo 2022'!L21,'Mayo 2022'!K21,'Mayo 2022'!L21)</f>
        <v>5.04</v>
      </c>
      <c r="DR19">
        <f>IF('Junio 2022'!K21&gt;'Junio 2022'!L21,'Junio 2022'!K21,'Junio 2022'!L21)</f>
        <v>3.2700000000000005</v>
      </c>
      <c r="DS19">
        <f>IF('Julio 2022'!K21&gt;'Julio 2022'!L21,'Julio 2022'!K21,'Julio 2022'!L21)</f>
        <v>2.4400000000000004</v>
      </c>
      <c r="DT19">
        <f>IF('Agosto 2022'!K21&gt;'Agosto 2022'!L21,'Agosto 2022'!K21,'Agosto 2022'!L21)</f>
        <v>2.8600000000000003</v>
      </c>
      <c r="DU19">
        <f>IF('Setiembre 2022'!K21&gt;'Setiembre 2022'!L21,'Setiembre 2022'!K21,'Setiembre 2022'!L21)</f>
        <v>1.6700000000000002</v>
      </c>
      <c r="DV19">
        <f>IF('Octubre 2022'!K21&gt;'Octubre 2022'!L21,'Octubre 2022'!K21,'Octubre 2022'!L21)</f>
        <v>3.12</v>
      </c>
      <c r="DW19">
        <f>IF('Noviembre 2022'!K21&gt;'Noviembre 2022'!L21,'Noviembre 2022'!K21,'Noviembre 2022'!L21)</f>
        <v>1.6500000000000001</v>
      </c>
      <c r="DX19">
        <f>IF('Diciembre 2022'!K21&gt;'Diciembre 2022'!L21,'Diciembre 2022'!K21,'Diciembre 2022'!L21)</f>
        <v>2.4299999999999997</v>
      </c>
      <c r="DY19">
        <f>IF('Enero 2023'!K21&gt;'Enero 2023'!L21,'Enero 2023'!K21,'Enero 2023'!L21)</f>
        <v>4.1400000000000006</v>
      </c>
      <c r="DZ19">
        <f>IF('Febrero 2023'!K21&gt;'Febrero 2023'!L21,'Febrero 2023'!K21,'Febrero 2023'!L21)</f>
        <v>3.7199999999999998</v>
      </c>
      <c r="EA19">
        <f>IF('Marzo 2023'!K21&gt;'Marzo 2023'!L21,'Marzo 2023'!K21,'Marzo 2023'!L21)</f>
        <v>5</v>
      </c>
      <c r="EB19">
        <f>IF('Abril 2023'!K21&gt;'Abril 2023'!L21,'Abril 2023'!K21,'Abril 2023'!L21)</f>
        <v>5.0200000000000005</v>
      </c>
      <c r="EC19">
        <f>IF('Mayo 2023'!K21&gt;'Mayo 2023'!L21,'Mayo 2023'!K21,'Mayo 2023'!L21)</f>
        <v>5.16</v>
      </c>
      <c r="ED19">
        <f>IF('Junio 2023'!K21&gt;'Junio 2023'!L21,'Junio 2023'!K21,'Junio 2023'!L21)</f>
        <v>4.97</v>
      </c>
      <c r="EE19">
        <f>IF('Julio 2023'!K21&gt;'Julio 2023'!L21,'Julio 2023'!K21,'Julio 2023'!L21)</f>
        <v>4.99</v>
      </c>
      <c r="EF19">
        <f>IF('Agosto 2023'!K21&gt;'Agosto 2023'!L21,'Agosto 2023'!K21,'Agosto 2023'!L21)</f>
        <v>4.67</v>
      </c>
      <c r="EG19">
        <f>IF('Setiembre 2023'!K21&gt;'Setiembre 2023'!L21,'Setiembre 2023'!K21,'Setiembre 2023'!L21)</f>
        <v>4.3</v>
      </c>
      <c r="EH19">
        <f>IF('Octubre 2023'!K21&gt;'Octubre 2023'!L21,'Octubre 2023'!K21,'Octubre 2023'!L21)</f>
        <v>3.3</v>
      </c>
      <c r="EI19">
        <f>IF('Noviembre 2023'!K21&gt;'Noviembre 2023'!L21,'Noviembre 2023'!K21,'Noviembre 2023'!L21)</f>
        <v>2.33</v>
      </c>
      <c r="EJ19">
        <f>IF('Diciembre 2023'!K21&gt;'Diciembre 2023'!L21,'Diciembre 2023'!K21,'Diciembre 2023'!L21)</f>
        <v>3.4300000000000006</v>
      </c>
      <c r="EK19">
        <f>IF('Enero 2024'!K21&gt;'Enero 2024'!L21,'Enero 2024'!K21,'Enero 2024'!L21)</f>
        <v>4.33</v>
      </c>
      <c r="EL19">
        <f>IF('Febrero 2024'!K21&gt;'Febrero 2024'!L21,'Febrero 2024'!K21,'Febrero 2024'!L21)</f>
        <v>4.6900000000000004</v>
      </c>
      <c r="EM19">
        <f>IF('Marzo 2024'!K21&gt;'Marzo 2024'!L21,'Marzo 2024'!K21,'Marzo 2024'!L21)</f>
        <v>4.97</v>
      </c>
      <c r="EN19">
        <f>IF('Abril 2024'!K21&gt;'Abril 2024'!L21,'Abril 2024'!K21,'Abril 2024'!L21)</f>
        <v>5.3500000000000005</v>
      </c>
      <c r="EO19">
        <f>IF('Mayo 2024'!K21&gt;'Mayo 2024'!L21,'Mayo 2024'!K21,'Mayo 2024'!L21)</f>
        <v>5.15</v>
      </c>
      <c r="EP19">
        <f>IF('Junio 2024'!K21&gt;'Junio 2024'!L21,'Junio 2024'!K21,'Junio 2024'!L21)</f>
        <v>1.6700000000000002</v>
      </c>
      <c r="EQ19">
        <f>IF('Julio 2024'!K21&gt;'Julio 2024'!L21,'Julio 2024'!K21,'Julio 2024'!L21)</f>
        <v>2.0199999999999996</v>
      </c>
      <c r="ER19">
        <f>IF('Agosto 2024'!K21&gt;'Agosto 2024'!L21,'Agosto 2024'!K21,'Agosto 2024'!L21)</f>
        <v>2.25</v>
      </c>
      <c r="ES19">
        <f>IF('Setiembre 2024'!K21&gt;'Setiembre 2024'!L21,'Setiembre 2024'!K21,'Setiembre 2024'!L21)</f>
        <v>3.7700000000000005</v>
      </c>
      <c r="ET19">
        <f>IF('Octubre 2024'!K21&gt;'Octubre 2024'!L21,'Octubre 2024'!K21,'Octubre 2024'!L21)</f>
        <v>1.6500000000000001</v>
      </c>
      <c r="EU19">
        <f>IF('Noviembre 2024'!K21&gt;'Noviembre 2024'!L21,'Noviembre 2024'!K21,'Noviembre 2024'!L21)</f>
        <v>1.4599999999999997</v>
      </c>
      <c r="EV19">
        <f>IF('Diciembre 2024'!K21&gt;'Diciembre 2024'!L21,'Diciembre 2024'!K21,'Diciembre 2024'!L21)</f>
        <v>2.88</v>
      </c>
      <c r="EW19">
        <f>IF('Enero 2025'!K21&gt;'Enero 2025'!L21,'Enero 2025'!K21,'Enero 2025'!L21)</f>
        <v>4.1100000000000003</v>
      </c>
      <c r="EX19">
        <f>IF('Febrero 2025'!K21&gt;'Febrero 2025'!L21,'Febrero 2025'!K21,'Febrero 2025'!L21)</f>
        <v>4.66</v>
      </c>
      <c r="EY19">
        <f>IF('Marzo 2025'!K21&gt;'Marzo 2025'!L21,'Marzo 2025'!K21,'Marzo 2025'!L21)</f>
        <v>4.87</v>
      </c>
      <c r="EZ19">
        <f>IF('Abril 2025'!K21&gt;'Abril 2025'!L21,'Abril 2025'!K21,'Abril 2025'!L21)</f>
        <v>5.03</v>
      </c>
    </row>
    <row r="20" spans="1:156" x14ac:dyDescent="0.25">
      <c r="A20" s="10">
        <v>18</v>
      </c>
      <c r="B20" s="16" t="s">
        <v>29</v>
      </c>
      <c r="C20" s="10" t="s">
        <v>15</v>
      </c>
      <c r="D20" s="16">
        <v>259558</v>
      </c>
      <c r="E20" s="7">
        <v>340347</v>
      </c>
      <c r="F20" s="7">
        <v>30</v>
      </c>
      <c r="G20" s="16" t="s">
        <v>17</v>
      </c>
      <c r="H20" s="7">
        <v>0.8</v>
      </c>
      <c r="I20" s="27">
        <v>2.59</v>
      </c>
      <c r="J20" s="42">
        <v>3.0999999999999996</v>
      </c>
      <c r="K20" s="42">
        <v>3.3200000000000003</v>
      </c>
      <c r="L20" s="42">
        <v>3.76</v>
      </c>
      <c r="M20" s="42">
        <v>3.8200000000000003</v>
      </c>
      <c r="N20" s="42">
        <v>2.9699999999999998</v>
      </c>
      <c r="O20" s="42">
        <v>3.1100000000000003</v>
      </c>
      <c r="P20" s="42">
        <v>2.9400000000000004</v>
      </c>
      <c r="Q20" s="42">
        <v>1.9999999999999998</v>
      </c>
      <c r="R20" s="42">
        <v>1.05</v>
      </c>
      <c r="S20" s="42">
        <v>1.1500000000000001</v>
      </c>
      <c r="T20" s="42">
        <v>1.8</v>
      </c>
      <c r="U20" s="42">
        <v>2.4900000000000002</v>
      </c>
      <c r="V20" s="42">
        <v>3</v>
      </c>
      <c r="W20" s="27"/>
      <c r="X20" s="42">
        <v>3.84</v>
      </c>
      <c r="Y20" s="42">
        <v>4.22</v>
      </c>
      <c r="Z20" s="102" t="s">
        <v>103</v>
      </c>
      <c r="AA20" s="101" t="s">
        <v>103</v>
      </c>
      <c r="AB20" s="101" t="s">
        <v>103</v>
      </c>
      <c r="AC20" s="42">
        <v>3.04</v>
      </c>
      <c r="AD20" s="42">
        <v>1.5599999999999998</v>
      </c>
      <c r="AE20" s="42">
        <v>1.32</v>
      </c>
      <c r="AF20" s="89" t="s">
        <v>17</v>
      </c>
      <c r="AG20" s="27">
        <v>2.6799999999999997</v>
      </c>
      <c r="AH20" s="42">
        <v>3.1399999999999997</v>
      </c>
      <c r="AI20" s="42">
        <v>3.4800000000000004</v>
      </c>
      <c r="AJ20" s="101" t="s">
        <v>103</v>
      </c>
      <c r="AK20" s="101" t="s">
        <v>103</v>
      </c>
      <c r="AL20" s="101" t="s">
        <v>116</v>
      </c>
      <c r="AM20" s="101" t="s">
        <v>103</v>
      </c>
      <c r="AN20" s="101" t="s">
        <v>103</v>
      </c>
      <c r="AO20" s="101" t="s">
        <v>103</v>
      </c>
      <c r="AP20" s="101" t="s">
        <v>103</v>
      </c>
      <c r="AQ20" s="42">
        <v>3.87</v>
      </c>
      <c r="AR20" s="42">
        <v>3.96</v>
      </c>
      <c r="AS20" s="42">
        <v>3.9000000000000004</v>
      </c>
      <c r="AT20" s="42" t="s">
        <v>76</v>
      </c>
      <c r="AU20" s="42" t="s">
        <v>76</v>
      </c>
      <c r="AV20" s="42" t="s">
        <v>76</v>
      </c>
      <c r="AW20" s="27" t="s">
        <v>76</v>
      </c>
      <c r="AX20" s="16" t="s">
        <v>76</v>
      </c>
      <c r="AY20" s="16" t="s">
        <v>76</v>
      </c>
      <c r="AZ20" s="16" t="s">
        <v>76</v>
      </c>
      <c r="BA20" s="42">
        <v>4</v>
      </c>
      <c r="BB20" s="27">
        <f>IF('Octubre 2016'!K22&gt;'Octubre 2016'!L22,'Octubre 2016'!K22,'Octubre 2016'!L22)</f>
        <v>2.92</v>
      </c>
      <c r="BD20" s="27">
        <f>IF('Diciembre 2016'!K22&gt;'Diciembre 2016'!L22,'Diciembre 2016'!K22,'Diciembre 2016'!L22)</f>
        <v>1.2899999999999998</v>
      </c>
      <c r="BE20" s="27">
        <f>IF('Enero 2017'!K22&gt;'Enero 2017'!L22,'Enero 2017'!K22,'Enero 2017'!L22)</f>
        <v>2.04</v>
      </c>
      <c r="BF20" s="27">
        <f>IF('Febrero 2017'!K22&gt;'Febrero 2017'!L22,'Febrero 2017'!K22,'Febrero 2017'!L22)</f>
        <v>2.5700000000000003</v>
      </c>
      <c r="BG20" s="27">
        <f>IF('Marzo 2017'!K22&gt;'Marzo 2017'!L22,'Marzo 2017'!K22,'Marzo 2017'!L22)</f>
        <v>3.1399999999999997</v>
      </c>
      <c r="BH20" s="27">
        <f>IF('Abril 2017'!K22&gt;'Abril 2017'!L22,'Abril 2017'!K22,'Abril 2017'!L22)</f>
        <v>3.59</v>
      </c>
      <c r="BI20" s="27">
        <f>IF('Mayo 2017'!K22&gt;'Mayo 2017'!L22,'Mayo 2017'!K22,'Mayo 2017'!L22)</f>
        <v>3.8</v>
      </c>
      <c r="BJ20" s="27">
        <f>IF('Junio 2017'!K22&gt;'Junio 2017'!L22,'Junio 2017'!K22,'Junio 2017'!L22)</f>
        <v>2.6399999999999997</v>
      </c>
      <c r="BK20" s="27">
        <f>IF('Julio 2017'!K22&gt;'Julio 2017'!L22,'Julio 2017'!K22,'Julio 2017'!L22)</f>
        <v>2.58</v>
      </c>
      <c r="BL20" s="27">
        <f>IF('Agosto 2017'!K22&gt;'Agosto 2017'!L22,'Agosto 2017'!K22,'Agosto 2017'!L22)</f>
        <v>1.9999999999999998</v>
      </c>
      <c r="BM20" s="27">
        <f>IF('Setiembre 2017'!K22&gt;'Setiembre 2017'!L22,'Setiembre 2017'!K22,'Setiembre 2017'!L22)</f>
        <v>0.73</v>
      </c>
      <c r="BN20" s="27"/>
      <c r="BO20" s="27">
        <f>IF('Noviembre 2017'!K22&gt;'Noviembre 2017'!L22,'Noviembre 2017'!K22,'Noviembre 2017'!L22)</f>
        <v>0.89999999999999991</v>
      </c>
      <c r="BP20" s="27">
        <f>IF('Diciembre 2017'!K22&gt;'Diciembre 2017'!L22,'Diciembre 2017'!K22,'Diciembre 2017'!L22)</f>
        <v>1.1099999999999999</v>
      </c>
      <c r="BQ20" s="27">
        <f>IF('Enero 2018'!K22&gt;'Enero 2018'!L22,'Enero 2018'!K22,'Enero 2018'!L22)</f>
        <v>1.97</v>
      </c>
      <c r="BR20" s="27">
        <f>IF('Febrero 2018'!K22&gt;'Febrero 2018'!L22,'Febrero 2018'!K22,'Febrero 2018'!L22)</f>
        <v>2.4000000000000004</v>
      </c>
      <c r="BS20" s="27">
        <f>IF('Marzo 2018'!K22&gt;'Marzo 2018'!L22,'Marzo 2018'!K22,'Marzo 2018'!L22)</f>
        <v>2.79</v>
      </c>
      <c r="BT20" s="27">
        <f>IF('Abril 2018'!K22&gt;'Abril 2018'!L22,'Abril 2018'!K22,'Abril 2018'!L22)</f>
        <v>3.37</v>
      </c>
      <c r="BU20" s="27">
        <f>IF('Mayo 2018'!K22&gt;'Mayo 2018'!L22,'Mayo 2018'!K22,'Mayo 2018'!L22)</f>
        <v>3.54</v>
      </c>
      <c r="BV20" s="27">
        <f>IF('Junio 2018'!K22&gt;'Junio 2018'!L22,'Junio 2018'!K22,'Junio 2018'!L22)</f>
        <v>3.25</v>
      </c>
      <c r="BW20" s="27">
        <f>IF('Julio 2018'!K22&gt;'Julio 2018'!L22,'Julio 2018'!K22,'Julio 2018'!L22)</f>
        <v>3.5</v>
      </c>
      <c r="BX20" s="27">
        <f>IF('Agosto 2018'!K22&gt;'Agosto 2018'!L22,'Agosto 2018'!K22,'Agosto 2018'!L22)</f>
        <v>3.6000000000000005</v>
      </c>
      <c r="BY20" s="27">
        <f>IF('Setiembre 2018'!K22&gt;'Setiembre 2018'!L22,'Setiembre 2018'!K22,'Setiembre 2018'!L22)</f>
        <v>3.7</v>
      </c>
      <c r="BZ20" s="27">
        <f>IF('Octubre 2018'!K22&gt;'Octubre 2018'!L22,'Octubre 2018'!K22,'Octubre 2018'!L22)</f>
        <v>0.8</v>
      </c>
      <c r="CA20" s="27">
        <f>IF('Noviembre 2018'!K22&gt;'Noviembre 2018'!L22,'Noviembre 2018'!K22,'Noviembre 2018'!L22)</f>
        <v>1.06</v>
      </c>
      <c r="CB20" s="27">
        <f>IF('Diciembre 2018'!K22&gt;'Diciembre 2018'!L22,'Diciembre 2018'!K22,'Diciembre 2018'!L22)</f>
        <v>1.51</v>
      </c>
      <c r="CC20" s="27">
        <f>IF('Enero 2019'!K22&gt;'Enero 2019'!L22,'Enero 2019'!K22,'Enero 2019'!L22)</f>
        <v>2.3600000000000003</v>
      </c>
      <c r="CD20" s="27">
        <f>IF('Febrero 2019'!K22&gt;'Febrero 2019'!L22,'Febrero 2019'!K22,'Febrero 2019'!L22)</f>
        <v>2.8</v>
      </c>
      <c r="CE20" s="27">
        <f>IF('Marzo 2019'!K22&gt;'Marzo 2019'!L22,'Marzo 2019'!K22,'Marzo 2019'!L22)</f>
        <v>3.4400000000000004</v>
      </c>
      <c r="CF20" s="27">
        <f>IF('Abril 2019'!K22&gt;'Abril 2019'!L22,'Abril 2019'!K22,'Abril 2019'!L22)</f>
        <v>3.8</v>
      </c>
      <c r="CG20" s="27">
        <f>IF('Mayo 2019'!K22&gt;'Mayo 2019'!L22,'Mayo 2019'!K22,'Mayo 2019'!L22)</f>
        <v>5.0600000000000005</v>
      </c>
      <c r="CH20" s="27">
        <f>IF('Junio 2019'!K22&gt;'Junio 2019'!L22,'Junio 2019'!K22,'Junio 2019'!L22)</f>
        <v>3.4000000000000004</v>
      </c>
      <c r="CI20" s="27">
        <f>IF('Julio 2019'!K22&gt;'Julio 2019'!L22,'Julio 2019'!K22,'Julio 2019'!L22)</f>
        <v>3.9699999999999998</v>
      </c>
      <c r="CJ20" s="27"/>
      <c r="CK20" s="27">
        <f>IF('Setiembre 2019'!K22&gt;'Setiembre 2019'!L22,'Setiembre 2019'!K22,'Setiembre 2019'!L22)</f>
        <v>5.67</v>
      </c>
      <c r="CL20" s="27">
        <f>IF('Octubre 2019'!K22&gt;'Octubre 2019'!L22,'Octubre 2019'!K22,'Octubre 2019'!L22)</f>
        <v>1.0899999999999999</v>
      </c>
      <c r="CM20" s="27">
        <f>IF('Noviembre 2019'!K22&gt;'Noviembre 2019'!L22,'Noviembre 2019'!K22,'Noviembre 2019'!L22)</f>
        <v>1.04</v>
      </c>
      <c r="CN20" s="27">
        <f>IF('Diciembre 2019'!K22&gt;'Diciembre 2019'!L22,'Diciembre 2019'!K22,'Diciembre 2019'!L22)</f>
        <v>1.6300000000000001</v>
      </c>
      <c r="CO20" s="27">
        <f>IF('Enero 2020'!K22&gt;'Enero 2020'!L22,'Enero 2020'!K22,'Enero 2020'!L22)</f>
        <v>2.4000000000000004</v>
      </c>
      <c r="CP20" s="27">
        <f>IF('Febrero 2020'!K22&gt;'Febrero 2020'!L22,'Febrero 2020'!K22,'Febrero 2020'!L22)</f>
        <v>2.87</v>
      </c>
      <c r="CQ20" s="27">
        <f>IF('Marzo 2020'!K22&gt;'Marzo 2020'!L22,'Marzo 2020'!K22,'Marzo 2020'!L22)</f>
        <v>4.6500000000000004</v>
      </c>
      <c r="CR20" s="27">
        <f>IF('Abril 2020'!K22&gt;'Abril 2020'!L22,'Abril 2020'!K22,'Abril 2020'!L22)</f>
        <v>3.8900000000000006</v>
      </c>
      <c r="CS20" s="27" t="s">
        <v>76</v>
      </c>
      <c r="CT20" s="27">
        <f>IF('Junio 2020'!K22&gt;'Junio 2020'!L22,'Junio 2020'!K22,'Junio 2020'!L22)</f>
        <v>2.95</v>
      </c>
      <c r="CU20" s="27">
        <f>IF('Julio 2020'!K22&gt;'Julio 2020'!L22,'Julio 2020'!K22,'Julio 2020'!L22)</f>
        <v>2.29</v>
      </c>
      <c r="CV20" s="27">
        <f>IF('Agosto 2020'!K22&gt;'Agosto 2020'!L22,'Agosto 2020'!K22,'Agosto 2020'!L22)</f>
        <v>1.93</v>
      </c>
      <c r="CW20" s="27"/>
      <c r="CX20" s="27"/>
      <c r="CY20" s="27">
        <f>IF('Noviembre 2020'!K22&gt;'Noviembre 2020'!L22,'Noviembre 2020'!K22,'Noviembre 2020'!L22)</f>
        <v>0.39999999999999991</v>
      </c>
      <c r="CZ20" s="27">
        <f>IF('Diciembre 2020'!K22&gt;'Diciembre 2020'!L22,'Diciembre 2020'!K22,'Diciembre 2020'!L22)</f>
        <v>0.96</v>
      </c>
      <c r="DA20" s="27">
        <f>IF('Enero 2021'!K22&gt;'Enero 2021'!L22,'Enero 2021'!K22,'Enero 2021'!L22)</f>
        <v>1.5999999999999999</v>
      </c>
      <c r="DB20" s="27">
        <f>IF('Febrero 2021'!K22&gt;'Febrero 2021'!L22,'Febrero 2021'!K22,'Febrero 2021'!L22)</f>
        <v>2.3600000000000003</v>
      </c>
      <c r="DC20" s="27">
        <f>IF('Marzo 2021'!K22&gt;'Marzo 2021'!L22,'Marzo 2021'!K22,'Marzo 2021'!L22)</f>
        <v>4.66</v>
      </c>
      <c r="DD20">
        <f>IF('Abril 2021'!K22&gt;'Abril 2021'!L22,'Abril 2021'!K22,'Abril 2021'!L22)</f>
        <v>3.0599999999999996</v>
      </c>
      <c r="DE20">
        <f>IF('Mayo 2021'!K22&gt;'Mayo 2021'!L22,'Mayo 2021'!K22,'Mayo 2021'!L22)</f>
        <v>3.55</v>
      </c>
      <c r="DF20">
        <f>IF('Junio 2021'!K22&gt;'Junio 2021'!L22,'Junio 2021'!K22,'Junio 2021'!L22)</f>
        <v>3.8</v>
      </c>
      <c r="DG20">
        <f>IF('Julio 2021'!K22&gt;'Julio 2021'!L22,'Julio 2021'!K22,'Julio 2021'!L22)</f>
        <v>3.8500000000000005</v>
      </c>
      <c r="DH20">
        <f>IF('Agosto 2021'!K22&gt;'Agosto 2021'!L22,'Agosto 2021'!K22,'Agosto 2021'!L22)</f>
        <v>2.6500000000000004</v>
      </c>
      <c r="DI20">
        <f>IF('Setiembre 2021'!K22&gt;'Setiembre 2021'!L22,'Setiembre 2021'!K22,'Setiembre 2021'!L22)</f>
        <v>1.0799999999999998</v>
      </c>
      <c r="DJ20">
        <f>IF('Octubre 2021'!K22&gt;'Octubre 2021'!L22,'Octubre 2021'!K22,'Octubre 2021'!L22)</f>
        <v>2.95</v>
      </c>
      <c r="DK20">
        <f>IF('Noviembre 2021'!K22&gt;'Noviembre 2021'!L22,'Noviembre 2021'!K22,'Noviembre 2021'!L22)</f>
        <v>0.30000000000000004</v>
      </c>
      <c r="DL20">
        <f>IF('Diciembre 2021'!K22&gt;'Diciembre 2021'!L22,'Diciembre 2021'!K22,'Diciembre 2021'!L22)</f>
        <v>1.76</v>
      </c>
      <c r="DM20">
        <f>IF('Enero 2022'!K22&gt;'Enero 2022'!L22,'Enero 2022'!K22,'Enero 2022'!L22)</f>
        <v>2.99</v>
      </c>
      <c r="DN20">
        <f>IF('Febrero 2022'!K22&gt;'Febrero 2022'!L22,'Febrero 2022'!K22,'Febrero 2022'!L22)</f>
        <v>2.8499999999999996</v>
      </c>
      <c r="DO20">
        <f>IF('Marzo 2022'!K22&gt;'Marzo 2022'!L22,'Marzo 2022'!K22,'Marzo 2022'!L22)</f>
        <v>3.45</v>
      </c>
      <c r="DP20">
        <f>IF('Abril 2022'!K22&gt;'Abril 2022'!L22,'Abril 2022'!K22,'Abril 2022'!L22)</f>
        <v>3.95</v>
      </c>
      <c r="DQ20">
        <f>IF('Mayo 2022'!K22&gt;'Mayo 2022'!L22,'Mayo 2022'!K22,'Mayo 2022'!L22)</f>
        <v>3.7</v>
      </c>
      <c r="DR20">
        <f>IF('Junio 2022'!K22&gt;'Junio 2022'!L22,'Junio 2022'!K22,'Junio 2022'!L22)</f>
        <v>0.82000000000000006</v>
      </c>
      <c r="DS20">
        <f>IF('Julio 2022'!K22&gt;'Julio 2022'!L22,'Julio 2022'!K22,'Julio 2022'!L22)</f>
        <v>0.82000000000000006</v>
      </c>
      <c r="DT20">
        <f>IF('Agosto 2022'!K22&gt;'Agosto 2022'!L22,'Agosto 2022'!K22,'Agosto 2022'!L22)</f>
        <v>0.6399999999999999</v>
      </c>
      <c r="DU20">
        <f>IF('Setiembre 2022'!K22&gt;'Setiembre 2022'!L22,'Setiembre 2022'!K22,'Setiembre 2022'!L22)</f>
        <v>0.71</v>
      </c>
      <c r="DV20">
        <f>IF('Octubre 2022'!K22&gt;'Octubre 2022'!L22,'Octubre 2022'!K22,'Octubre 2022'!L22)</f>
        <v>0.90999999999999992</v>
      </c>
      <c r="DW20">
        <f>IF('Noviembre 2022'!K22&gt;'Noviembre 2022'!L22,'Noviembre 2022'!K22,'Noviembre 2022'!L22)</f>
        <v>0.94</v>
      </c>
      <c r="DX20">
        <f>IF('Diciembre 2022'!K22&gt;'Diciembre 2022'!L22,'Diciembre 2022'!K22,'Diciembre 2022'!L22)</f>
        <v>1.28</v>
      </c>
      <c r="DY20">
        <f>IF('Enero 2023'!K22&gt;'Enero 2023'!L22,'Enero 2023'!K22,'Enero 2023'!L22)</f>
        <v>1.64</v>
      </c>
      <c r="DZ20">
        <f>IF('Febrero 2023'!K22&gt;'Febrero 2023'!L22,'Febrero 2023'!K22,'Febrero 2023'!L22)</f>
        <v>2.0300000000000002</v>
      </c>
      <c r="EA20">
        <f>IF('Marzo 2023'!K22&gt;'Marzo 2023'!L22,'Marzo 2023'!K22,'Marzo 2023'!L22)</f>
        <v>1.26</v>
      </c>
      <c r="EB20">
        <f>IF('Abril 2023'!K22&gt;'Abril 2023'!L22,'Abril 2023'!K22,'Abril 2023'!L22)</f>
        <v>2.9799999999999995</v>
      </c>
      <c r="EC20">
        <f>IF('Mayo 2023'!K22&gt;'Mayo 2023'!L22,'Mayo 2023'!K22,'Mayo 2023'!L22)</f>
        <v>3.38</v>
      </c>
      <c r="ED20">
        <f>IF('Junio 2023'!K22&gt;'Junio 2023'!L22,'Junio 2023'!K22,'Junio 2023'!L22)</f>
        <v>3.26</v>
      </c>
      <c r="EE20">
        <f>IF('Julio 2023'!K22&gt;'Julio 2023'!L22,'Julio 2023'!K22,'Julio 2023'!L22)</f>
        <v>3.3900000000000006</v>
      </c>
      <c r="EF20">
        <f>IF('Agosto 2023'!K22&gt;'Agosto 2023'!L22,'Agosto 2023'!K22,'Agosto 2023'!L22)</f>
        <v>3.16</v>
      </c>
      <c r="EG20">
        <f>IF('Setiembre 2023'!K22&gt;'Setiembre 2023'!L22,'Setiembre 2023'!K22,'Setiembre 2023'!L22)</f>
        <v>4.0200000000000005</v>
      </c>
      <c r="EH20">
        <f>IF('Octubre 2023'!K22&gt;'Octubre 2023'!L22,'Octubre 2023'!K22,'Octubre 2023'!L22)</f>
        <v>0.82000000000000006</v>
      </c>
      <c r="EI20">
        <f>IF('Noviembre 2023'!K22&gt;'Noviembre 2023'!L22,'Noviembre 2023'!K22,'Noviembre 2023'!L22)</f>
        <v>0.96</v>
      </c>
      <c r="EJ20">
        <f>IF('Diciembre 2023'!K22&gt;'Diciembre 2023'!L22,'Diciembre 2023'!K22,'Diciembre 2023'!L22)</f>
        <v>1.22</v>
      </c>
      <c r="EK20">
        <f>IF('Enero 2024'!K22&gt;'Enero 2024'!L22,'Enero 2024'!K22,'Enero 2024'!L22)</f>
        <v>1.9799999999999998</v>
      </c>
      <c r="EL20">
        <f>IF('Febrero 2024'!K22&gt;'Febrero 2024'!L22,'Febrero 2024'!K22,'Febrero 2024'!L22)</f>
        <v>2.37</v>
      </c>
      <c r="EM20">
        <f>IF('Marzo 2024'!K22&gt;'Marzo 2024'!L22,'Marzo 2024'!K22,'Marzo 2024'!L22)</f>
        <v>2.9000000000000004</v>
      </c>
      <c r="EN20">
        <f>IF('Abril 2024'!K22&gt;'Abril 2024'!L22,'Abril 2024'!K22,'Abril 2024'!L22)</f>
        <v>3.6000000000000005</v>
      </c>
      <c r="EO20">
        <f>IF('Mayo 2024'!K22&gt;'Mayo 2024'!L22,'Mayo 2024'!K22,'Mayo 2024'!L22)</f>
        <v>3.6500000000000004</v>
      </c>
      <c r="EP20">
        <f>IF('Junio 2024'!K22&gt;'Junio 2024'!L22,'Junio 2024'!K22,'Junio 2024'!L22)</f>
        <v>2.5300000000000002</v>
      </c>
      <c r="EQ20">
        <f>IF('Julio 2024'!K22&gt;'Julio 2024'!L22,'Julio 2024'!K22,'Julio 2024'!L22)</f>
        <v>0.94</v>
      </c>
      <c r="ER20">
        <f>IF('Agosto 2024'!K22&gt;'Agosto 2024'!L22,'Agosto 2024'!K22,'Agosto 2024'!L22)</f>
        <v>1.06</v>
      </c>
      <c r="ES20">
        <f>IF('Setiembre 2024'!K22&gt;'Setiembre 2024'!L22,'Setiembre 2024'!K22,'Setiembre 2024'!L22)</f>
        <v>0.43999999999999995</v>
      </c>
      <c r="ET20">
        <f>IF('Octubre 2024'!K22&gt;'Octubre 2024'!L22,'Octubre 2024'!K22,'Octubre 2024'!L22)</f>
        <v>0.89999999999999991</v>
      </c>
      <c r="EU20">
        <f>IF('Noviembre 2024'!K22&gt;'Noviembre 2024'!L22,'Noviembre 2024'!K22,'Noviembre 2024'!L22)</f>
        <v>0.84999999999999987</v>
      </c>
      <c r="EV20">
        <f>IF('Diciembre 2024'!K22&gt;'Diciembre 2024'!L22,'Diciembre 2024'!K22,'Diciembre 2024'!L22)</f>
        <v>1.1199999999999999</v>
      </c>
      <c r="EW20">
        <f>IF('Enero 2025'!K22&gt;'Enero 2025'!L22,'Enero 2025'!K22,'Enero 2025'!L22)</f>
        <v>1.6900000000000002</v>
      </c>
      <c r="EX20">
        <f>IF('Febrero 2025'!K22&gt;'Febrero 2025'!L22,'Febrero 2025'!K22,'Febrero 2025'!L22)</f>
        <v>2.0099999999999998</v>
      </c>
      <c r="EY20">
        <f>IF('Marzo 2025'!K22&gt;'Marzo 2025'!L22,'Marzo 2025'!K22,'Marzo 2025'!L22)</f>
        <v>2.5300000000000002</v>
      </c>
      <c r="EZ20">
        <f>IF('Abril 2025'!K22&gt;'Abril 2025'!L22,'Abril 2025'!K22,'Abril 2025'!L22)</f>
        <v>2.95</v>
      </c>
    </row>
    <row r="21" spans="1:156" x14ac:dyDescent="0.25">
      <c r="A21" s="10">
        <v>19</v>
      </c>
      <c r="B21" s="16" t="s">
        <v>45</v>
      </c>
      <c r="C21" s="10" t="s">
        <v>15</v>
      </c>
      <c r="D21" s="7">
        <v>260753</v>
      </c>
      <c r="E21" s="7">
        <v>340739</v>
      </c>
      <c r="F21" s="7">
        <v>34</v>
      </c>
      <c r="G21" s="16">
        <v>14</v>
      </c>
      <c r="H21" s="7">
        <v>0.9</v>
      </c>
      <c r="I21" s="27">
        <v>4.92</v>
      </c>
      <c r="J21" s="42">
        <v>5.7299999999999995</v>
      </c>
      <c r="K21" s="42">
        <v>6.17</v>
      </c>
      <c r="L21" s="42">
        <v>6.88</v>
      </c>
      <c r="M21" s="101" t="s">
        <v>103</v>
      </c>
      <c r="N21" s="42">
        <v>5.76</v>
      </c>
      <c r="O21" s="42">
        <v>5.6</v>
      </c>
      <c r="P21" s="42">
        <v>5.67</v>
      </c>
      <c r="Q21" s="42">
        <v>4.04</v>
      </c>
      <c r="R21" s="42">
        <v>3.31</v>
      </c>
      <c r="S21" s="42">
        <v>3.48</v>
      </c>
      <c r="T21" s="42">
        <v>3.77</v>
      </c>
      <c r="U21" s="42">
        <v>4.5299999999999994</v>
      </c>
      <c r="V21" s="42">
        <v>5.4799999999999995</v>
      </c>
      <c r="W21" s="27"/>
      <c r="X21" s="42">
        <v>6.8</v>
      </c>
      <c r="Y21" s="101" t="s">
        <v>103</v>
      </c>
      <c r="Z21" s="102" t="s">
        <v>103</v>
      </c>
      <c r="AA21" s="101" t="s">
        <v>103</v>
      </c>
      <c r="AB21" s="101" t="s">
        <v>103</v>
      </c>
      <c r="AC21" s="101" t="s">
        <v>103</v>
      </c>
      <c r="AD21" s="42">
        <v>5.59</v>
      </c>
      <c r="AE21" s="42">
        <v>3.68</v>
      </c>
      <c r="AF21" s="89" t="s">
        <v>17</v>
      </c>
      <c r="AG21" s="27">
        <v>4.84</v>
      </c>
      <c r="AH21" s="42">
        <v>5.6199999999999992</v>
      </c>
      <c r="AI21" s="42">
        <v>6.22</v>
      </c>
      <c r="AJ21" s="101" t="s">
        <v>103</v>
      </c>
      <c r="AK21" s="101" t="s">
        <v>103</v>
      </c>
      <c r="AL21" s="101" t="s">
        <v>116</v>
      </c>
      <c r="AM21" s="101" t="s">
        <v>103</v>
      </c>
      <c r="AN21" s="101" t="s">
        <v>103</v>
      </c>
      <c r="AO21" s="101" t="s">
        <v>103</v>
      </c>
      <c r="AP21" s="101" t="s">
        <v>103</v>
      </c>
      <c r="AQ21" s="42">
        <v>6.88</v>
      </c>
      <c r="AR21" s="42">
        <v>5.57</v>
      </c>
      <c r="AS21" s="42">
        <v>6.4099999999999993</v>
      </c>
      <c r="AT21" s="42" t="s">
        <v>76</v>
      </c>
      <c r="AU21" s="42" t="s">
        <v>76</v>
      </c>
      <c r="AV21" s="42" t="s">
        <v>76</v>
      </c>
      <c r="AW21" s="27" t="s">
        <v>76</v>
      </c>
      <c r="AX21" s="16" t="s">
        <v>76</v>
      </c>
      <c r="AY21" s="16" t="s">
        <v>76</v>
      </c>
      <c r="AZ21" s="16" t="s">
        <v>76</v>
      </c>
      <c r="BA21" s="42" t="s">
        <v>103</v>
      </c>
      <c r="BB21" s="27">
        <f>IF('Octubre 2016'!K23&gt;'Octubre 2016'!L23,'Octubre 2016'!K23,'Octubre 2016'!L23)</f>
        <v>5.9099999999999993</v>
      </c>
      <c r="BD21" s="27">
        <f>IF('Diciembre 2016'!K23&gt;'Diciembre 2016'!L23,'Diciembre 2016'!K23,'Diciembre 2016'!L23)</f>
        <v>3.6</v>
      </c>
      <c r="BE21" s="27">
        <f>IF('Enero 2017'!K23&gt;'Enero 2017'!L23,'Enero 2017'!K23,'Enero 2017'!L23)</f>
        <v>3.8000000000000003</v>
      </c>
      <c r="BF21" s="27">
        <f>IF('Febrero 2017'!K23&gt;'Febrero 2017'!L23,'Febrero 2017'!K23,'Febrero 2017'!L23)</f>
        <v>4.4799999999999995</v>
      </c>
      <c r="BG21" s="27">
        <f>IF('Marzo 2017'!K23&gt;'Marzo 2017'!L23,'Marzo 2017'!K23,'Marzo 2017'!L23)</f>
        <v>5.58</v>
      </c>
      <c r="BH21" s="27">
        <f>IF('Abril 2017'!K23&gt;'Abril 2017'!L23,'Abril 2017'!K23,'Abril 2017'!L23)</f>
        <v>6.47</v>
      </c>
      <c r="BI21" s="27">
        <f>IF('Mayo 2017'!K23&gt;'Mayo 2017'!L23,'Mayo 2017'!K23,'Mayo 2017'!L23)</f>
        <v>6.7399999999999993</v>
      </c>
      <c r="BJ21" s="27">
        <f>IF('Junio 2017'!K23&gt;'Junio 2017'!L23,'Junio 2017'!K23,'Junio 2017'!L23)</f>
        <v>5.6999999999999993</v>
      </c>
      <c r="BK21" s="27">
        <f>IF('Julio 2017'!K23&gt;'Julio 2017'!L23,'Julio 2017'!K23,'Julio 2017'!L23)</f>
        <v>4.3</v>
      </c>
      <c r="BL21" s="27">
        <f>IF('Agosto 2017'!K23&gt;'Agosto 2017'!L23,'Agosto 2017'!K23,'Agosto 2017'!L23)</f>
        <v>3.73</v>
      </c>
      <c r="BM21" s="27">
        <f>IF('Setiembre 2017'!K23&gt;'Setiembre 2017'!L23,'Setiembre 2017'!K23,'Setiembre 2017'!L23)</f>
        <v>2.75</v>
      </c>
      <c r="BN21" s="27"/>
      <c r="BO21" s="27">
        <f>IF('Noviembre 2017'!K23&gt;'Noviembre 2017'!L23,'Noviembre 2017'!K23,'Noviembre 2017'!L23)</f>
        <v>2.7800000000000002</v>
      </c>
      <c r="BP21" s="27">
        <f>IF('Diciembre 2017'!K23&gt;'Diciembre 2017'!L23,'Diciembre 2017'!K23,'Diciembre 2017'!L23)</f>
        <v>3.1999999999999997</v>
      </c>
      <c r="BQ21" s="27">
        <f>IF('Enero 2018'!K23&gt;'Enero 2018'!L23,'Enero 2018'!K23,'Enero 2018'!L23)</f>
        <v>1.8200000000000003</v>
      </c>
      <c r="BR21" s="27">
        <f>IF('Febrero 2018'!K23&gt;'Febrero 2018'!L23,'Febrero 2018'!K23,'Febrero 2018'!L23)</f>
        <v>4.3599999999999994</v>
      </c>
      <c r="BS21" s="27">
        <f>IF('Marzo 2018'!K23&gt;'Marzo 2018'!L23,'Marzo 2018'!K23,'Marzo 2018'!L23)</f>
        <v>3.15</v>
      </c>
      <c r="BT21" s="27">
        <f>IF('Abril 2018'!K23&gt;'Abril 2018'!L23,'Abril 2018'!K23,'Abril 2018'!L23)</f>
        <v>5.9499999999999993</v>
      </c>
      <c r="BU21" s="27">
        <f>IF('Mayo 2018'!K23&gt;'Mayo 2018'!L23,'Mayo 2018'!K23,'Mayo 2018'!L23)</f>
        <v>6.31</v>
      </c>
      <c r="BV21" s="27">
        <f>IF('Junio 2018'!K23&gt;'Junio 2018'!L23,'Junio 2018'!K23,'Junio 2018'!L23)</f>
        <v>5.55</v>
      </c>
      <c r="BW21" s="27">
        <f>IF('Julio 2018'!K23&gt;'Julio 2018'!L23,'Julio 2018'!K23,'Julio 2018'!L23)</f>
        <v>5.3999999999999995</v>
      </c>
      <c r="BX21" s="27">
        <f>IF('Agosto 2018'!K23&gt;'Agosto 2018'!L23,'Agosto 2018'!K23,'Agosto 2018'!L23)</f>
        <v>5.46</v>
      </c>
      <c r="BY21" s="27">
        <f>IF('Setiembre 2018'!K23&gt;'Setiembre 2018'!L23,'Setiembre 2018'!K23,'Setiembre 2018'!L23)</f>
        <v>5.67</v>
      </c>
      <c r="BZ21" s="27">
        <f>IF('Octubre 2018'!K23&gt;'Octubre 2018'!L23,'Octubre 2018'!K23,'Octubre 2018'!L23)</f>
        <v>2.25</v>
      </c>
      <c r="CA21" s="27">
        <f>IF('Noviembre 2018'!K23&gt;'Noviembre 2018'!L23,'Noviembre 2018'!K23,'Noviembre 2018'!L23)</f>
        <v>3.1599999999999997</v>
      </c>
      <c r="CB21" s="27">
        <f>IF('Diciembre 2018'!K23&gt;'Diciembre 2018'!L23,'Diciembre 2018'!K23,'Diciembre 2018'!L23)</f>
        <v>3.5000000000000004</v>
      </c>
      <c r="CC21" s="27">
        <f>IF('Enero 2019'!K23&gt;'Enero 2019'!L23,'Enero 2019'!K23,'Enero 2019'!L23)</f>
        <v>4.25</v>
      </c>
      <c r="CD21" s="27">
        <f>IF('Febrero 2019'!K23&gt;'Febrero 2019'!L23,'Febrero 2019'!K23,'Febrero 2019'!L23)</f>
        <v>5</v>
      </c>
      <c r="CE21" s="27">
        <f>IF('Marzo 2019'!K23&gt;'Marzo 2019'!L23,'Marzo 2019'!K23,'Marzo 2019'!L23)</f>
        <v>6.9399999999999995</v>
      </c>
      <c r="CF21" s="27">
        <f>IF('Abril 2019'!K23&gt;'Abril 2019'!L23,'Abril 2019'!K23,'Abril 2019'!L23)</f>
        <v>6.6099999999999994</v>
      </c>
      <c r="CG21" s="27"/>
      <c r="CH21" s="27">
        <f>IF('Junio 2019'!K23&gt;'Junio 2019'!L23,'Junio 2019'!K23,'Junio 2019'!L23)</f>
        <v>5.58</v>
      </c>
      <c r="CI21" s="27">
        <f>IF('Julio 2019'!K23&gt;'Julio 2019'!L23,'Julio 2019'!K23,'Julio 2019'!L23)</f>
        <v>6.9099999999999993</v>
      </c>
      <c r="CJ21" s="27"/>
      <c r="CK21" s="27">
        <f>IF('Setiembre 2019'!K23&gt;'Setiembre 2019'!L23,'Setiembre 2019'!K23,'Setiembre 2019'!L23)</f>
        <v>6.76</v>
      </c>
      <c r="CL21" s="27">
        <f>IF('Octubre 2019'!K23&gt;'Octubre 2019'!L23,'Octubre 2019'!K23,'Octubre 2019'!L23)</f>
        <v>2.5300000000000002</v>
      </c>
      <c r="CM21" s="27">
        <f>IF('Noviembre 2019'!K23&gt;'Noviembre 2019'!L23,'Noviembre 2019'!K23,'Noviembre 2019'!L23)</f>
        <v>2.35</v>
      </c>
      <c r="CN21" s="27">
        <f>IF('Diciembre 2019'!K23&gt;'Diciembre 2019'!L23,'Diciembre 2019'!K23,'Diciembre 2019'!L23)</f>
        <v>3.6199999999999997</v>
      </c>
      <c r="CO21" s="27">
        <f>IF('Enero 2020'!K23&gt;'Enero 2020'!L23,'Enero 2020'!K23,'Enero 2020'!L23)</f>
        <v>4.5599999999999996</v>
      </c>
      <c r="CP21" s="27">
        <f>IF('Febrero 2020'!K23&gt;'Febrero 2020'!L23,'Febrero 2020'!K23,'Febrero 2020'!L23)</f>
        <v>5.43</v>
      </c>
      <c r="CQ21" s="27">
        <f>IF('Marzo 2020'!K23&gt;'Marzo 2020'!L23,'Marzo 2020'!K23,'Marzo 2020'!L23)</f>
        <v>5.46</v>
      </c>
      <c r="CR21" s="27"/>
      <c r="CS21" s="27" t="s">
        <v>76</v>
      </c>
      <c r="CT21" s="27">
        <f>IF('Junio 2020'!K23&gt;'Junio 2020'!L23,'Junio 2020'!K23,'Junio 2020'!L23)</f>
        <v>5.5299999999999994</v>
      </c>
      <c r="CU21" s="27">
        <f>IF('Julio 2020'!K23&gt;'Julio 2020'!L23,'Julio 2020'!K23,'Julio 2020'!L23)</f>
        <v>4.0299999999999994</v>
      </c>
      <c r="CV21" s="27">
        <f>IF('Agosto 2020'!K23&gt;'Agosto 2020'!L23,'Agosto 2020'!K23,'Agosto 2020'!L23)</f>
        <v>3.73</v>
      </c>
      <c r="CW21" s="27"/>
      <c r="CX21" s="27"/>
      <c r="CY21" s="27">
        <f>IF('Noviembre 2020'!K23&gt;'Noviembre 2020'!L23,'Noviembre 2020'!K23,'Noviembre 2020'!L23)</f>
        <v>1.65</v>
      </c>
      <c r="CZ21" s="27">
        <f>IF('Diciembre 2020'!K23&gt;'Diciembre 2020'!L23,'Diciembre 2020'!K23,'Diciembre 2020'!L23)</f>
        <v>3.0700000000000003</v>
      </c>
      <c r="DA21" s="27">
        <f>IF('Enero 2021'!K23&gt;'Enero 2021'!L23,'Enero 2021'!K23,'Enero 2021'!L23)</f>
        <v>3.57</v>
      </c>
      <c r="DB21" s="27">
        <f>IF('Febrero 2021'!K23&gt;'Febrero 2021'!L23,'Febrero 2021'!K23,'Febrero 2021'!L23)</f>
        <v>4.2799999999999994</v>
      </c>
      <c r="DC21" s="27">
        <f>IF('Marzo 2021'!K23&gt;'Marzo 2021'!L23,'Marzo 2021'!K23,'Marzo 2021'!L23)</f>
        <v>5.0599999999999996</v>
      </c>
      <c r="DD21">
        <f>IF('Abril 2021'!K23&gt;'Abril 2021'!L23,'Abril 2021'!K23,'Abril 2021'!L23)</f>
        <v>5.54</v>
      </c>
      <c r="DE21">
        <f>IF('Mayo 2021'!K23&gt;'Mayo 2021'!L23,'Mayo 2021'!K23,'Mayo 2021'!L23)</f>
        <v>6.27</v>
      </c>
      <c r="DF21">
        <f>IF('Junio 2021'!K23&gt;'Junio 2021'!L23,'Junio 2021'!K23,'Junio 2021'!L23)</f>
        <v>6.55</v>
      </c>
      <c r="DG21">
        <f>IF('Julio 2021'!K23&gt;'Julio 2021'!L23,'Julio 2021'!K23,'Julio 2021'!L23)</f>
        <v>6.84</v>
      </c>
      <c r="DH21">
        <f>IF('Agosto 2021'!K23&gt;'Agosto 2021'!L23,'Agosto 2021'!K23,'Agosto 2021'!L23)</f>
        <v>5.6999999999999993</v>
      </c>
      <c r="DI21">
        <f>IF('Setiembre 2021'!K23&gt;'Setiembre 2021'!L23,'Setiembre 2021'!K23,'Setiembre 2021'!L23)</f>
        <v>3.23</v>
      </c>
      <c r="DJ21">
        <f>IF('Octubre 2021'!K23&gt;'Octubre 2021'!L23,'Octubre 2021'!K23,'Octubre 2021'!L23)</f>
        <v>3.9499999999999997</v>
      </c>
      <c r="DK21">
        <f>IF('Noviembre 2021'!K23&gt;'Noviembre 2021'!L23,'Noviembre 2021'!K23,'Noviembre 2021'!L23)</f>
        <v>3.3400000000000003</v>
      </c>
      <c r="DL21">
        <f>IF('Diciembre 2021'!K23&gt;'Diciembre 2021'!L23,'Diciembre 2021'!K23,'Diciembre 2021'!L23)</f>
        <v>3.6300000000000003</v>
      </c>
      <c r="DM21">
        <f>IF('Enero 2022'!K23&gt;'Enero 2022'!L23,'Enero 2022'!K23,'Enero 2022'!L23)</f>
        <v>5.18</v>
      </c>
      <c r="DN21">
        <f>IF('Febrero 2022'!K23&gt;'Febrero 2022'!L23,'Febrero 2022'!K23,'Febrero 2022'!L23)</f>
        <v>5.4399999999999995</v>
      </c>
      <c r="DO21">
        <f>IF('Marzo 2022'!K23&gt;'Marzo 2022'!L23,'Marzo 2022'!K23,'Marzo 2022'!L23)</f>
        <v>6.06</v>
      </c>
      <c r="DP21">
        <f>IF('Abril 2022'!K23&gt;'Abril 2022'!L23,'Abril 2022'!K23,'Abril 2022'!L23)</f>
        <v>6.8199999999999994</v>
      </c>
      <c r="DR21">
        <f>IF('Junio 2022'!K23&gt;'Junio 2022'!L23,'Junio 2022'!K23,'Junio 2022'!L23)</f>
        <v>3.1999999999999997</v>
      </c>
      <c r="DS21">
        <f>IF('Julio 2022'!K23&gt;'Julio 2022'!L23,'Julio 2022'!K23,'Julio 2022'!L23)</f>
        <v>2.8400000000000003</v>
      </c>
      <c r="DT21">
        <f>IF('Agosto 2022'!K23&gt;'Agosto 2022'!L23,'Agosto 2022'!K23,'Agosto 2022'!L23)</f>
        <v>2.7800000000000002</v>
      </c>
      <c r="DU21">
        <f>IF('Setiembre 2022'!K23&gt;'Setiembre 2022'!L23,'Setiembre 2022'!K23,'Setiembre 2022'!L23)</f>
        <v>2.39</v>
      </c>
      <c r="DV21">
        <f>IF('Octubre 2022'!K23&gt;'Octubre 2022'!L23,'Octubre 2022'!K23,'Octubre 2022'!L23)</f>
        <v>2.87</v>
      </c>
      <c r="DW21">
        <f>IF('Noviembre 2022'!K23&gt;'Noviembre 2022'!L23,'Noviembre 2022'!K23,'Noviembre 2022'!L23)</f>
        <v>2.73</v>
      </c>
      <c r="DX21">
        <f>IF('Diciembre 2022'!K23&gt;'Diciembre 2022'!L23,'Diciembre 2022'!K23,'Diciembre 2022'!L23)</f>
        <v>3.0500000000000003</v>
      </c>
      <c r="DY21">
        <f>IF('Enero 2023'!K23&gt;'Enero 2023'!L23,'Enero 2023'!K23,'Enero 2023'!L23)</f>
        <v>3.6300000000000003</v>
      </c>
      <c r="DZ21">
        <f>IF('Febrero 2023'!K23&gt;'Febrero 2023'!L23,'Febrero 2023'!K23,'Febrero 2023'!L23)</f>
        <v>4.0299999999999994</v>
      </c>
      <c r="EA21">
        <f>IF('Marzo 2023'!K23&gt;'Marzo 2023'!L23,'Marzo 2023'!K23,'Marzo 2023'!L23)</f>
        <v>4.3699999999999992</v>
      </c>
      <c r="EB21">
        <f>IF('Abril 2023'!K23&gt;'Abril 2023'!L23,'Abril 2023'!K23,'Abril 2023'!L23)</f>
        <v>5.27</v>
      </c>
      <c r="EC21">
        <f>IF('Mayo 2023'!K23&gt;'Mayo 2023'!L23,'Mayo 2023'!K23,'Mayo 2023'!L23)</f>
        <v>6.9099999999999993</v>
      </c>
      <c r="ED21">
        <f>IF('Junio 2023'!K23&gt;'Junio 2023'!L23,'Junio 2023'!K23,'Junio 2023'!L23)</f>
        <v>4.6999999999999993</v>
      </c>
      <c r="EE21">
        <f>IF('Julio 2023'!K23&gt;'Julio 2023'!L23,'Julio 2023'!K23,'Julio 2023'!L23)</f>
        <v>6.1</v>
      </c>
      <c r="EF21">
        <f>IF('Agosto 2023'!K23&gt;'Agosto 2023'!L23,'Agosto 2023'!K23,'Agosto 2023'!L23)</f>
        <v>6.25</v>
      </c>
      <c r="EG21">
        <f>IF('Setiembre 2023'!K23&gt;'Setiembre 2023'!L23,'Setiembre 2023'!K23,'Setiembre 2023'!L23)</f>
        <v>3.9499999999999997</v>
      </c>
      <c r="EH21">
        <f>IF('Octubre 2023'!K23&gt;'Octubre 2023'!L23,'Octubre 2023'!K23,'Octubre 2023'!L23)</f>
        <v>2.88</v>
      </c>
      <c r="EI21">
        <f>IF('Noviembre 2023'!K23&gt;'Noviembre 2023'!L23,'Noviembre 2023'!K23,'Noviembre 2023'!L23)</f>
        <v>3</v>
      </c>
      <c r="EJ21">
        <f>IF('Diciembre 2023'!K23&gt;'Diciembre 2023'!L23,'Diciembre 2023'!K23,'Diciembre 2023'!L23)</f>
        <v>3.3699999999999997</v>
      </c>
      <c r="EK21">
        <f>IF('Enero 2024'!K23&gt;'Enero 2024'!L23,'Enero 2024'!K23,'Enero 2024'!L23)</f>
        <v>3.82</v>
      </c>
      <c r="EL21">
        <f>IF('Febrero 2024'!K23&gt;'Febrero 2024'!L23,'Febrero 2024'!K23,'Febrero 2024'!L23)</f>
        <v>4.7699999999999996</v>
      </c>
      <c r="EM21">
        <f>IF('Marzo 2024'!K23&gt;'Marzo 2024'!L23,'Marzo 2024'!K23,'Marzo 2024'!L23)</f>
        <v>5.2399999999999993</v>
      </c>
      <c r="EN21">
        <f>IF('Abril 2024'!K23&gt;'Abril 2024'!L23,'Abril 2024'!K23,'Abril 2024'!L23)</f>
        <v>6.04</v>
      </c>
      <c r="EO21">
        <f>IF('Mayo 2024'!K23&gt;'Mayo 2024'!L23,'Mayo 2024'!K23,'Mayo 2024'!L23)</f>
        <v>6.4899999999999993</v>
      </c>
      <c r="EP21">
        <f>IF('Junio 2024'!K23&gt;'Junio 2024'!L23,'Junio 2024'!K23,'Junio 2024'!L23)</f>
        <v>2.13</v>
      </c>
      <c r="EQ21">
        <f>IF('Julio 2024'!K23&gt;'Julio 2024'!L23,'Julio 2024'!K23,'Julio 2024'!L23)</f>
        <v>2.73</v>
      </c>
      <c r="ER21">
        <f>IF('Agosto 2024'!K23&gt;'Agosto 2024'!L23,'Agosto 2024'!K23,'Agosto 2024'!L23)</f>
        <v>3.0500000000000003</v>
      </c>
      <c r="ES21">
        <f>IF('Setiembre 2024'!K23&gt;'Setiembre 2024'!L23,'Setiembre 2024'!K23,'Setiembre 2024'!L23)</f>
        <v>2.61</v>
      </c>
      <c r="ET21">
        <f>IF('Octubre 2024'!K23&gt;'Octubre 2024'!L23,'Octubre 2024'!K23,'Octubre 2024'!L23)</f>
        <v>2.96</v>
      </c>
      <c r="EU21">
        <f>IF('Noviembre 2024'!K23&gt;'Noviembre 2024'!L23,'Noviembre 2024'!K23,'Noviembre 2024'!L23)</f>
        <v>2.2400000000000002</v>
      </c>
      <c r="EV21">
        <f>IF('Diciembre 2024'!K23&gt;'Diciembre 2024'!L23,'Diciembre 2024'!K23,'Diciembre 2024'!L23)</f>
        <v>3.22</v>
      </c>
      <c r="EW21">
        <f>IF('Enero 2025'!K23&gt;'Enero 2025'!L23,'Enero 2025'!K23,'Enero 2025'!L23)</f>
        <v>3.6300000000000003</v>
      </c>
      <c r="EX21">
        <f>IF('Febrero 2025'!K23&gt;'Febrero 2025'!L23,'Febrero 2025'!K23,'Febrero 2025'!L23)</f>
        <v>4.17</v>
      </c>
      <c r="EY21">
        <f>IF('Marzo 2025'!K23&gt;'Marzo 2025'!L23,'Marzo 2025'!K23,'Marzo 2025'!L23)</f>
        <v>4.8599999999999994</v>
      </c>
      <c r="EZ21">
        <f>IF('Abril 2025'!K23&gt;'Abril 2025'!L23,'Abril 2025'!K23,'Abril 2025'!L23)</f>
        <v>5.4899999999999993</v>
      </c>
    </row>
    <row r="22" spans="1:156" x14ac:dyDescent="0.25">
      <c r="A22" s="10">
        <v>20</v>
      </c>
      <c r="B22" s="16" t="s">
        <v>46</v>
      </c>
      <c r="C22" s="10" t="s">
        <v>15</v>
      </c>
      <c r="D22" s="7">
        <v>258279</v>
      </c>
      <c r="E22" s="7">
        <v>340076</v>
      </c>
      <c r="F22" s="7">
        <v>31</v>
      </c>
      <c r="G22" s="16" t="s">
        <v>17</v>
      </c>
      <c r="H22" s="16">
        <v>1.1499999999999999</v>
      </c>
      <c r="I22" s="27">
        <v>3.85</v>
      </c>
      <c r="J22" s="42">
        <v>4.75</v>
      </c>
      <c r="K22" s="42">
        <v>5.32</v>
      </c>
      <c r="L22" s="42">
        <v>6.0299999999999994</v>
      </c>
      <c r="M22" s="42">
        <v>6.43</v>
      </c>
      <c r="N22" s="42">
        <v>5.35</v>
      </c>
      <c r="O22" s="42">
        <v>5.1999999999999993</v>
      </c>
      <c r="P22" s="42">
        <v>4.7100000000000009</v>
      </c>
      <c r="Q22" s="42">
        <v>2.41</v>
      </c>
      <c r="R22" s="42">
        <v>1.33</v>
      </c>
      <c r="S22" s="42">
        <v>1.8000000000000003</v>
      </c>
      <c r="T22" s="42">
        <v>2.5100000000000002</v>
      </c>
      <c r="U22" s="42">
        <v>3.56</v>
      </c>
      <c r="V22" s="42">
        <v>4.6300000000000008</v>
      </c>
      <c r="W22" s="27"/>
      <c r="X22" s="42">
        <v>6.02</v>
      </c>
      <c r="Y22" s="42">
        <v>6.6400000000000006</v>
      </c>
      <c r="Z22" s="27">
        <v>6.34</v>
      </c>
      <c r="AA22" s="42">
        <v>7.0299999999999994</v>
      </c>
      <c r="AB22" s="101" t="s">
        <v>103</v>
      </c>
      <c r="AC22" s="42">
        <v>5.8000000000000007</v>
      </c>
      <c r="AD22" s="42">
        <v>3.23</v>
      </c>
      <c r="AE22" s="42">
        <v>1.73</v>
      </c>
      <c r="AF22" s="89" t="s">
        <v>17</v>
      </c>
      <c r="AG22" s="27">
        <v>3.56</v>
      </c>
      <c r="AH22" s="42">
        <v>4.5199999999999996</v>
      </c>
      <c r="AI22" s="42">
        <v>5.17</v>
      </c>
      <c r="AJ22" s="42">
        <v>6.0500000000000007</v>
      </c>
      <c r="AK22" s="42">
        <v>8.99</v>
      </c>
      <c r="AL22" s="42">
        <v>7.23</v>
      </c>
      <c r="AM22" s="101" t="s">
        <v>103</v>
      </c>
      <c r="AN22" s="101" t="s">
        <v>103</v>
      </c>
      <c r="AO22" s="101" t="s">
        <v>103</v>
      </c>
      <c r="AP22" s="101" t="s">
        <v>103</v>
      </c>
      <c r="AQ22" s="42">
        <v>6.42</v>
      </c>
      <c r="AR22" s="42">
        <v>5.66</v>
      </c>
      <c r="AS22" s="42">
        <v>5.2200000000000006</v>
      </c>
      <c r="AT22" s="42">
        <v>6.07</v>
      </c>
      <c r="AU22" s="42">
        <v>7.1199999999999992</v>
      </c>
      <c r="AV22" s="42" t="s">
        <v>76</v>
      </c>
      <c r="AW22" s="27" t="s">
        <v>76</v>
      </c>
      <c r="AX22" s="16" t="s">
        <v>76</v>
      </c>
      <c r="AY22" s="16" t="s">
        <v>76</v>
      </c>
      <c r="AZ22" s="16" t="s">
        <v>76</v>
      </c>
      <c r="BA22" s="42">
        <v>4.3100000000000005</v>
      </c>
      <c r="BB22" s="27">
        <f>IF('Octubre 2016'!K24&gt;'Octubre 2016'!L24,'Octubre 2016'!K24,'Octubre 2016'!L24)</f>
        <v>2.6</v>
      </c>
      <c r="BD22" s="27">
        <f>IF('Diciembre 2016'!K24&gt;'Diciembre 2016'!L24,'Diciembre 2016'!K24,'Diciembre 2016'!L24)</f>
        <v>1.5300000000000002</v>
      </c>
      <c r="BE22" s="27">
        <f>IF('Enero 2017'!K24&gt;'Enero 2017'!L24,'Enero 2017'!K24,'Enero 2017'!L24)</f>
        <v>2.63</v>
      </c>
      <c r="BF22" s="27">
        <f>IF('Febrero 2017'!K24&gt;'Febrero 2017'!L24,'Febrero 2017'!K24,'Febrero 2017'!L24)</f>
        <v>3.47</v>
      </c>
      <c r="BG22" s="27">
        <f>IF('Marzo 2017'!K24&gt;'Marzo 2017'!L24,'Marzo 2017'!K24,'Marzo 2017'!L24)</f>
        <v>4.6199999999999992</v>
      </c>
      <c r="BH22" s="27">
        <f>IF('Abril 2017'!K24&gt;'Abril 2017'!L24,'Abril 2017'!K24,'Abril 2017'!L24)</f>
        <v>5.41</v>
      </c>
      <c r="BI22" s="27">
        <f>IF('Mayo 2017'!K24&gt;'Mayo 2017'!L24,'Mayo 2017'!K24,'Mayo 2017'!L24)</f>
        <v>6.15</v>
      </c>
      <c r="BJ22" s="27">
        <f>IF('Junio 2017'!K24&gt;'Junio 2017'!L24,'Junio 2017'!K24,'Junio 2017'!L24)</f>
        <v>4.33</v>
      </c>
      <c r="BK22" s="27">
        <f>IF('Julio 2017'!K24&gt;'Julio 2017'!L24,'Julio 2017'!K24,'Julio 2017'!L24)</f>
        <v>2.13</v>
      </c>
      <c r="BL22" s="27"/>
      <c r="BM22" s="27">
        <f>IF('Setiembre 2017'!K24&gt;'Setiembre 2017'!L24,'Setiembre 2017'!K24,'Setiembre 2017'!L24)</f>
        <v>0.77</v>
      </c>
      <c r="BN22" s="27">
        <f>IF('Octubre 2017'!K24&gt;'Octubre 2017'!L24,'Octubre 2017'!K24,'Octubre 2017'!L24)</f>
        <v>0.43000000000000016</v>
      </c>
      <c r="BO22" s="27">
        <f>IF('Noviembre 2017'!K24&gt;'Noviembre 2017'!L24,'Noviembre 2017'!K24,'Noviembre 2017'!L24)</f>
        <v>0.83000000000000007</v>
      </c>
      <c r="BP22" s="27">
        <f>IF('Diciembre 2017'!K24&gt;'Diciembre 2017'!L24,'Diciembre 2017'!K24,'Diciembre 2017'!L24)</f>
        <v>1.52</v>
      </c>
      <c r="BQ22" s="27">
        <f>IF('Enero 2018'!K24&gt;'Enero 2018'!L24,'Enero 2018'!K24,'Enero 2018'!L24)</f>
        <v>2.97</v>
      </c>
      <c r="BR22" s="27">
        <f>IF('Febrero 2018'!K24&gt;'Febrero 2018'!L24,'Febrero 2018'!K24,'Febrero 2018'!L24)</f>
        <v>3.69</v>
      </c>
      <c r="BS22" s="27">
        <f>IF('Marzo 2018'!K24&gt;'Marzo 2018'!L24,'Marzo 2018'!K24,'Marzo 2018'!L24)</f>
        <v>4.49</v>
      </c>
      <c r="BT22" s="27">
        <f>IF('Abril 2018'!K24&gt;'Abril 2018'!L24,'Abril 2018'!K24,'Abril 2018'!L24)</f>
        <v>5.4</v>
      </c>
      <c r="BU22" s="27">
        <f>IF('Mayo 2018'!K24&gt;'Mayo 2018'!L24,'Mayo 2018'!K24,'Mayo 2018'!L24)</f>
        <v>5.8900000000000006</v>
      </c>
      <c r="BV22" s="27">
        <f>IF('Junio 2018'!K24&gt;'Junio 2018'!L24,'Junio 2018'!K24,'Junio 2018'!L24)</f>
        <v>5.58</v>
      </c>
      <c r="BW22" s="27">
        <f>IF('Julio 2018'!K24&gt;'Julio 2018'!L24,'Julio 2018'!K24,'Julio 2018'!L24)</f>
        <v>5.83</v>
      </c>
      <c r="BX22" s="27">
        <f>IF('Agosto 2018'!K24&gt;'Agosto 2018'!L24,'Agosto 2018'!K24,'Agosto 2018'!L24)</f>
        <v>6.0500000000000007</v>
      </c>
      <c r="BY22" s="27">
        <f>IF('Setiembre 2018'!K24&gt;'Setiembre 2018'!L24,'Setiembre 2018'!K24,'Setiembre 2018'!L24)</f>
        <v>6.2799999999999994</v>
      </c>
      <c r="BZ22" s="27">
        <f>IF('Octubre 2018'!K24&gt;'Octubre 2018'!L24,'Octubre 2018'!K24,'Octubre 2018'!L24)</f>
        <v>0.57000000000000006</v>
      </c>
      <c r="CA22" s="27">
        <f>IF('Noviembre 2018'!K24&gt;'Noviembre 2018'!L24,'Noviembre 2018'!K24,'Noviembre 2018'!L24)</f>
        <v>1.2000000000000002</v>
      </c>
      <c r="CB22" s="27">
        <f>IF('Diciembre 2018'!K24&gt;'Diciembre 2018'!L24,'Diciembre 2018'!K24,'Diciembre 2018'!L24)</f>
        <v>2.0500000000000003</v>
      </c>
      <c r="CC22" s="27">
        <f>IF('Enero 2019'!K24&gt;'Enero 2019'!L24,'Enero 2019'!K24,'Enero 2019'!L24)</f>
        <v>3.44</v>
      </c>
      <c r="CD22" s="27">
        <f>IF('Febrero 2019'!K24&gt;'Febrero 2019'!L24,'Febrero 2019'!K24,'Febrero 2019'!L24)</f>
        <v>4.3499999999999996</v>
      </c>
      <c r="CE22" s="27">
        <f>IF('Marzo 2019'!K24&gt;'Marzo 2019'!L24,'Marzo 2019'!K24,'Marzo 2019'!L24)</f>
        <v>5.4499999999999993</v>
      </c>
      <c r="CF22" s="27">
        <f>IF('Abril 2019'!K24&gt;'Abril 2019'!L24,'Abril 2019'!K24,'Abril 2019'!L24)</f>
        <v>6.08</v>
      </c>
      <c r="CG22" s="27">
        <f>IF('Mayo 2019'!K24&gt;'Mayo 2019'!L24,'Mayo 2019'!K24,'Mayo 2019'!L24)</f>
        <v>6.4399999999999995</v>
      </c>
      <c r="CH22" s="27">
        <f>IF('Junio 2019'!K24&gt;'Junio 2019'!L24,'Junio 2019'!K24,'Junio 2019'!L24)</f>
        <v>4.0999999999999996</v>
      </c>
      <c r="CI22" s="27">
        <f>IF('Julio 2019'!K24&gt;'Julio 2019'!L24,'Julio 2019'!K24,'Julio 2019'!L24)</f>
        <v>5.33</v>
      </c>
      <c r="CJ22" s="27">
        <f>IF('Agosto 2019'!K24&gt;'Agosto 2019'!L24,'Agosto 2019'!K24,'Agosto 2019'!L24)</f>
        <v>5.73</v>
      </c>
      <c r="CK22" s="27">
        <f>IF('Setiembre 2019'!K24&gt;'Setiembre 2019'!L24,'Setiembre 2019'!K24,'Setiembre 2019'!L24)</f>
        <v>2.62</v>
      </c>
      <c r="CL22" s="27">
        <f>IF('Octubre 2019'!K24&gt;'Octubre 2019'!L24,'Octubre 2019'!K24,'Octubre 2019'!L24)</f>
        <v>0.3600000000000001</v>
      </c>
      <c r="CM22" s="27">
        <f>IF('Noviembre 2019'!K24&gt;'Noviembre 2019'!L24,'Noviembre 2019'!K24,'Noviembre 2019'!L24)</f>
        <v>1.2800000000000002</v>
      </c>
      <c r="CN22" s="27">
        <f>IF('Diciembre 2019'!K24&gt;'Diciembre 2019'!L24,'Diciembre 2019'!K24,'Diciembre 2019'!L24)</f>
        <v>2.12</v>
      </c>
      <c r="CO22" s="27">
        <f>IF('Enero 2020'!K24&gt;'Enero 2020'!L24,'Enero 2020'!K24,'Enero 2020'!L24)</f>
        <v>3.4899999999999998</v>
      </c>
      <c r="CP22" s="27">
        <f>IF('Febrero 2020'!K24&gt;'Febrero 2020'!L24,'Febrero 2020'!K24,'Febrero 2020'!L24)</f>
        <v>4.3800000000000008</v>
      </c>
      <c r="CQ22" s="27">
        <f>IF('Marzo 2020'!K24&gt;'Marzo 2020'!L24,'Marzo 2020'!K24,'Marzo 2020'!L24)</f>
        <v>4.93</v>
      </c>
      <c r="CR22" s="27">
        <f>IF('Abril 2020'!K24&gt;'Abril 2020'!L24,'Abril 2020'!K24,'Abril 2020'!L24)</f>
        <v>6.1</v>
      </c>
      <c r="CS22" s="27">
        <f>IF('Mayo 2020'!K24&gt;'Mayo 2020'!L24,'Mayo 2020'!K24,'Mayo 2020'!L24)</f>
        <v>6.6300000000000008</v>
      </c>
      <c r="CT22" s="27">
        <f>IF('Junio 2020'!K24&gt;'Junio 2020'!L24,'Junio 2020'!K24,'Junio 2020'!L24)</f>
        <v>5.1300000000000008</v>
      </c>
      <c r="CU22" s="27">
        <f>IF('Julio 2020'!K24&gt;'Julio 2020'!L24,'Julio 2020'!K24,'Julio 2020'!L24)</f>
        <v>3.39</v>
      </c>
      <c r="CV22" s="27">
        <f>IF('Agosto 2020'!K24&gt;'Agosto 2020'!L24,'Agosto 2020'!K24,'Agosto 2020'!L24)</f>
        <v>2.7600000000000002</v>
      </c>
      <c r="CW22" s="27"/>
      <c r="CX22" s="27"/>
      <c r="CY22" s="27">
        <f>IF('Noviembre 2020'!K24&gt;'Noviembre 2020'!L24,'Noviembre 2020'!K24,'Noviembre 2020'!L24)</f>
        <v>0.14000000000000012</v>
      </c>
      <c r="CZ22" s="27">
        <f>IF('Diciembre 2020'!K24&gt;'Diciembre 2020'!L24,'Diciembre 2020'!K24,'Diciembre 2020'!L24)</f>
        <v>1</v>
      </c>
      <c r="DA22" s="27">
        <f>IF('Enero 2021'!K24&gt;'Enero 2021'!L24,'Enero 2021'!K24,'Enero 2021'!L24)</f>
        <v>2.5500000000000003</v>
      </c>
      <c r="DB22" s="27">
        <f>IF('Febrero 2021'!K24&gt;'Febrero 2021'!L24,'Febrero 2021'!K24,'Febrero 2021'!L24)</f>
        <v>3.5500000000000003</v>
      </c>
      <c r="DC22" s="27">
        <f>IF('Marzo 2021'!K24&gt;'Marzo 2021'!L24,'Marzo 2021'!K24,'Marzo 2021'!L24)</f>
        <v>4.3499999999999996</v>
      </c>
      <c r="DD22">
        <f>IF('Abril 2021'!K24&gt;'Abril 2021'!L24,'Abril 2021'!K24,'Abril 2021'!L24)</f>
        <v>5.0199999999999996</v>
      </c>
      <c r="DE22">
        <f>IF('Mayo 2021'!K24&gt;'Mayo 2021'!L24,'Mayo 2021'!K24,'Mayo 2021'!L24)</f>
        <v>5.74</v>
      </c>
      <c r="DF22">
        <f>IF('Junio 2021'!K24&gt;'Junio 2021'!L24,'Junio 2021'!K24,'Junio 2021'!L24)</f>
        <v>6.25</v>
      </c>
      <c r="DG22">
        <f>IF('Julio 2021'!K24&gt;'Julio 2021'!L24,'Julio 2021'!K24,'Julio 2021'!L24)</f>
        <v>6.1300000000000008</v>
      </c>
      <c r="DH22">
        <f>IF('Agosto 2021'!K24&gt;'Agosto 2021'!L24,'Agosto 2021'!K24,'Agosto 2021'!L24)</f>
        <v>5.0500000000000007</v>
      </c>
      <c r="DI22">
        <f>IF('Setiembre 2021'!K24&gt;'Setiembre 2021'!L24,'Setiembre 2021'!K24,'Setiembre 2021'!L24)</f>
        <v>1.5900000000000003</v>
      </c>
      <c r="DJ22">
        <f>IF('Octubre 2021'!K24&gt;'Octubre 2021'!L24,'Octubre 2021'!K24,'Octubre 2021'!L24)</f>
        <v>1.3599999999999999</v>
      </c>
      <c r="DK22">
        <f>IF('Noviembre 2021'!K24&gt;'Noviembre 2021'!L24,'Noviembre 2021'!K24,'Noviembre 2021'!L24)</f>
        <v>1.73</v>
      </c>
      <c r="DL22">
        <f>IF('Diciembre 2021'!K24&gt;'Diciembre 2021'!L24,'Diciembre 2021'!K24,'Diciembre 2021'!L24)</f>
        <v>2.56</v>
      </c>
      <c r="DM22">
        <f>IF('Enero 2022'!K24&gt;'Enero 2022'!L24,'Enero 2022'!K24,'Enero 2022'!L24)</f>
        <v>4.17</v>
      </c>
      <c r="DN22">
        <f>IF('Febrero 2022'!K24&gt;'Febrero 2022'!L24,'Febrero 2022'!K24,'Febrero 2022'!L24)</f>
        <v>4.82</v>
      </c>
      <c r="DO22">
        <f>IF('Marzo 2022'!K24&gt;'Marzo 2022'!L24,'Marzo 2022'!K24,'Marzo 2022'!L24)</f>
        <v>5.6</v>
      </c>
      <c r="DP22">
        <f>IF('Abril 2022'!K24&gt;'Abril 2022'!L24,'Abril 2022'!K24,'Abril 2022'!L24)</f>
        <v>6.3800000000000008</v>
      </c>
      <c r="DQ22">
        <f>IF('Mayo 2022'!K24&gt;'Mayo 2022'!L24,'Mayo 2022'!K24,'Mayo 2022'!L24)</f>
        <v>6.48</v>
      </c>
      <c r="DR22">
        <f>IF('Junio 2022'!K24&gt;'Junio 2022'!L24,'Junio 2022'!K24,'Junio 2022'!L24)</f>
        <v>1.9700000000000002</v>
      </c>
      <c r="DS22">
        <f>IF('Julio 2022'!K24&gt;'Julio 2022'!L24,'Julio 2022'!K24,'Julio 2022'!L24)</f>
        <v>0.85000000000000009</v>
      </c>
      <c r="DT22">
        <f>IF('Agosto 2022'!K24&gt;'Agosto 2022'!L24,'Agosto 2022'!K24,'Agosto 2022'!L24)</f>
        <v>0.87999999999999989</v>
      </c>
      <c r="DU22">
        <f>IF('Setiembre 2022'!K24&gt;'Setiembre 2022'!L24,'Setiembre 2022'!K24,'Setiembre 2022'!L24)</f>
        <v>0.43000000000000016</v>
      </c>
      <c r="DV22">
        <f>IF('Octubre 2022'!K24&gt;'Octubre 2022'!L24,'Octubre 2022'!K24,'Octubre 2022'!L24)</f>
        <v>0.57000000000000006</v>
      </c>
      <c r="DW22">
        <f>IF('Noviembre 2022'!K24&gt;'Noviembre 2022'!L24,'Noviembre 2022'!K24,'Noviembre 2022'!L24)</f>
        <v>0.63000000000000012</v>
      </c>
      <c r="DX22">
        <f>IF('Diciembre 2022'!K24&gt;'Diciembre 2022'!L24,'Diciembre 2022'!K24,'Diciembre 2022'!L24)</f>
        <v>0.82000000000000006</v>
      </c>
      <c r="DY22">
        <f>IF('Enero 2023'!K24&gt;'Enero 2023'!L24,'Enero 2023'!K24,'Enero 2023'!L24)</f>
        <v>2.29</v>
      </c>
      <c r="DZ22">
        <f>IF('Febrero 2023'!K24&gt;'Febrero 2023'!L24,'Febrero 2023'!K24,'Febrero 2023'!L24)</f>
        <v>3.2500000000000004</v>
      </c>
      <c r="EA22">
        <f>IF('Marzo 2023'!K24&gt;'Marzo 2023'!L24,'Marzo 2023'!K24,'Marzo 2023'!L24)</f>
        <v>4.08</v>
      </c>
      <c r="EB22">
        <f>IF('Abril 2023'!K24&gt;'Abril 2023'!L24,'Abril 2023'!K24,'Abril 2023'!L24)</f>
        <v>5</v>
      </c>
      <c r="EC22">
        <f>IF('Mayo 2023'!K24&gt;'Mayo 2023'!L24,'Mayo 2023'!K24,'Mayo 2023'!L24)</f>
        <v>5.6199999999999992</v>
      </c>
      <c r="ED22">
        <f>IF('Junio 2023'!K24&gt;'Junio 2023'!L24,'Junio 2023'!K24,'Junio 2023'!L24)</f>
        <v>5.84</v>
      </c>
      <c r="EE22">
        <f>IF('Julio 2023'!K24&gt;'Julio 2023'!L24,'Julio 2023'!K24,'Julio 2023'!L24)</f>
        <v>6.01</v>
      </c>
      <c r="EF22">
        <f>IF('Agosto 2023'!K24&gt;'Agosto 2023'!L24,'Agosto 2023'!K24,'Agosto 2023'!L24)</f>
        <v>5.93</v>
      </c>
      <c r="EG22">
        <f>IF('Setiembre 2023'!K24&gt;'Setiembre 2023'!L24,'Setiembre 2023'!K24,'Setiembre 2023'!L24)</f>
        <v>4.3100000000000005</v>
      </c>
      <c r="EH22">
        <f>IF('Octubre 2023'!K24&gt;'Octubre 2023'!L24,'Octubre 2023'!K24,'Octubre 2023'!L24)</f>
        <v>2.02</v>
      </c>
      <c r="EI22">
        <f>IF('Noviembre 2023'!K24&gt;'Noviembre 2023'!L24,'Noviembre 2023'!K24,'Noviembre 2023'!L24)</f>
        <v>0.83000000000000007</v>
      </c>
      <c r="EJ22">
        <f>IF('Diciembre 2023'!K24&gt;'Diciembre 2023'!L24,'Diciembre 2023'!K24,'Diciembre 2023'!L24)</f>
        <v>1.44</v>
      </c>
      <c r="EK22">
        <f>IF('Enero 2024'!K24&gt;'Enero 2024'!L24,'Enero 2024'!K24,'Enero 2024'!L24)</f>
        <v>2.8800000000000003</v>
      </c>
      <c r="EL22">
        <f>IF('Febrero 2024'!K24&gt;'Febrero 2024'!L24,'Febrero 2024'!K24,'Febrero 2024'!L24)</f>
        <v>3.8000000000000003</v>
      </c>
      <c r="EM22">
        <f>IF('Marzo 2024'!K24&gt;'Marzo 2024'!L24,'Marzo 2024'!K24,'Marzo 2024'!L24)</f>
        <v>4.6199999999999992</v>
      </c>
      <c r="EN22">
        <f>IF('Abril 2024'!K24&gt;'Abril 2024'!L24,'Abril 2024'!K24,'Abril 2024'!L24)</f>
        <v>5.52</v>
      </c>
      <c r="EO22">
        <f>IF('Mayo 2024'!K24&gt;'Mayo 2024'!L24,'Mayo 2024'!K24,'Mayo 2024'!L24)</f>
        <v>6.17</v>
      </c>
      <c r="EP22">
        <f>IF('Junio 2024'!K24&gt;'Junio 2024'!L24,'Junio 2024'!K24,'Junio 2024'!L24)</f>
        <v>0.68000000000000016</v>
      </c>
      <c r="EQ22">
        <f>IF('Julio 2024'!K24&gt;'Julio 2024'!L24,'Julio 2024'!K24,'Julio 2024'!L24)</f>
        <v>0.7200000000000002</v>
      </c>
      <c r="ER22">
        <f>IF('Agosto 2024'!K24&gt;'Agosto 2024'!L24,'Agosto 2024'!K24,'Agosto 2024'!L24)</f>
        <v>1.65</v>
      </c>
      <c r="ES22">
        <f>IF('Setiembre 2024'!K24&gt;'Setiembre 2024'!L24,'Setiembre 2024'!K24,'Setiembre 2024'!L24)</f>
        <v>0.71000000000000019</v>
      </c>
      <c r="ET22">
        <f>IF('Octubre 2024'!K24&gt;'Octubre 2024'!L24,'Octubre 2024'!K24,'Octubre 2024'!L24)</f>
        <v>0.95000000000000018</v>
      </c>
      <c r="EU22">
        <f>IF('Noviembre 2024'!K24&gt;'Noviembre 2024'!L24,'Noviembre 2024'!K24,'Noviembre 2024'!L24)</f>
        <v>0.4700000000000002</v>
      </c>
      <c r="EV22">
        <f>IF('Diciembre 2024'!K24&gt;'Diciembre 2024'!L24,'Diciembre 2024'!K24,'Diciembre 2024'!L24)</f>
        <v>1.25</v>
      </c>
      <c r="EW22">
        <f>IF('Enero 2025'!K24&gt;'Enero 2025'!L24,'Enero 2025'!K24,'Enero 2025'!L24)</f>
        <v>2.74</v>
      </c>
      <c r="EX22">
        <f>IF('Febrero 2025'!K24&gt;'Febrero 2025'!L24,'Febrero 2025'!K24,'Febrero 2025'!L24)</f>
        <v>3.57</v>
      </c>
      <c r="EY22">
        <f>IF('Marzo 2025'!K24&gt;'Marzo 2025'!L24,'Marzo 2025'!K24,'Marzo 2025'!L24)</f>
        <v>4.34</v>
      </c>
      <c r="EZ22">
        <f>IF('Abril 2025'!K24&gt;'Abril 2025'!L24,'Abril 2025'!K24,'Abril 2025'!L24)</f>
        <v>5.0999999999999996</v>
      </c>
    </row>
    <row r="23" spans="1:156" x14ac:dyDescent="0.25">
      <c r="A23" s="10">
        <v>21</v>
      </c>
      <c r="B23" s="16" t="s">
        <v>30</v>
      </c>
      <c r="C23" s="10" t="s">
        <v>14</v>
      </c>
      <c r="D23" s="7">
        <v>255183</v>
      </c>
      <c r="E23" s="7">
        <v>336781</v>
      </c>
      <c r="F23" s="7">
        <v>31</v>
      </c>
      <c r="G23" s="16" t="s">
        <v>17</v>
      </c>
      <c r="H23" s="28">
        <v>0</v>
      </c>
      <c r="I23" s="27">
        <v>5.47</v>
      </c>
      <c r="J23" s="42">
        <v>6.22</v>
      </c>
      <c r="K23" s="42">
        <v>6.94</v>
      </c>
      <c r="L23" s="42">
        <v>7.8</v>
      </c>
      <c r="M23" s="42">
        <v>8.32</v>
      </c>
      <c r="N23" s="42">
        <v>7.57</v>
      </c>
      <c r="O23" s="42" t="s">
        <v>87</v>
      </c>
      <c r="P23" s="42">
        <v>5.46</v>
      </c>
      <c r="Q23" s="42">
        <v>4.32</v>
      </c>
      <c r="R23" s="42">
        <v>3.56</v>
      </c>
      <c r="S23" s="42">
        <v>3.66</v>
      </c>
      <c r="T23" s="42">
        <v>4.45</v>
      </c>
      <c r="U23" s="42">
        <v>5.0999999999999996</v>
      </c>
      <c r="V23" s="42">
        <v>6.34</v>
      </c>
      <c r="W23" s="27"/>
      <c r="X23" s="42">
        <v>8.7200000000000006</v>
      </c>
      <c r="Y23" s="42">
        <v>8.4700000000000006</v>
      </c>
      <c r="Z23" s="27">
        <v>8.67</v>
      </c>
      <c r="AA23" s="42">
        <v>8.8699999999999992</v>
      </c>
      <c r="AB23" s="42">
        <v>10.32</v>
      </c>
      <c r="AC23" s="42">
        <v>6.6</v>
      </c>
      <c r="AD23" s="42">
        <v>6.87</v>
      </c>
      <c r="AE23" s="42">
        <v>4.9800000000000004</v>
      </c>
      <c r="AF23" s="89" t="s">
        <v>17</v>
      </c>
      <c r="AG23" s="27">
        <v>5.84</v>
      </c>
      <c r="AH23" s="42">
        <v>6.78</v>
      </c>
      <c r="AI23" s="42">
        <v>7.56</v>
      </c>
      <c r="AJ23" s="42">
        <v>8.35</v>
      </c>
      <c r="AK23" s="42">
        <v>10.06</v>
      </c>
      <c r="AL23" s="42">
        <v>9.31</v>
      </c>
      <c r="AM23" s="42">
        <v>9.51</v>
      </c>
      <c r="AN23" s="42">
        <v>9.68</v>
      </c>
      <c r="AO23" s="42">
        <v>9.5500000000000007</v>
      </c>
      <c r="AP23" s="42">
        <v>7.88</v>
      </c>
      <c r="AQ23" s="42">
        <v>6.49</v>
      </c>
      <c r="AR23" s="42">
        <v>5.83</v>
      </c>
      <c r="AS23" s="42">
        <v>6.97</v>
      </c>
      <c r="AT23" s="42">
        <v>8.14</v>
      </c>
      <c r="AU23" s="42">
        <v>8.34</v>
      </c>
      <c r="AV23" s="42">
        <v>9.24</v>
      </c>
      <c r="AW23" s="27">
        <v>9.5</v>
      </c>
      <c r="AX23" s="16">
        <v>9.15</v>
      </c>
      <c r="AY23" s="16">
        <v>8.85</v>
      </c>
      <c r="AZ23" s="16">
        <v>8.5</v>
      </c>
      <c r="BA23" s="42">
        <v>4.71</v>
      </c>
      <c r="BB23" s="27">
        <f>IF('Octubre 2016'!K25&gt;'Octubre 2016'!L25,'Octubre 2016'!K25,'Octubre 2016'!L25)</f>
        <v>3.91</v>
      </c>
      <c r="BD23" s="27">
        <f>IF('Diciembre 2016'!K25&gt;'Diciembre 2016'!L25,'Diciembre 2016'!K25,'Diciembre 2016'!L25)</f>
        <v>3.31</v>
      </c>
      <c r="BE23" s="27">
        <f>IF('Enero 2017'!K25&gt;'Enero 2017'!L25,'Enero 2017'!K25,'Enero 2017'!L25)</f>
        <v>11.53</v>
      </c>
      <c r="BF23" s="27"/>
      <c r="BG23" s="27"/>
      <c r="BH23" s="27">
        <f>IF('Abril 2017'!K25&gt;'Abril 2017'!L25,'Abril 2017'!K25,'Abril 2017'!L25)</f>
        <v>7.02</v>
      </c>
      <c r="BI23" s="27"/>
      <c r="BJ23" s="27">
        <f>IF('Junio 2017'!K25&gt;'Junio 2017'!L25,'Junio 2017'!K25,'Junio 2017'!L25)</f>
        <v>10.39</v>
      </c>
      <c r="BK23" s="27">
        <f>IF('Julio 2017'!K25&gt;'Julio 2017'!L25,'Julio 2017'!K25,'Julio 2017'!L25)</f>
        <v>4.9400000000000004</v>
      </c>
      <c r="BL23" s="27">
        <f>IF('Agosto 2017'!K25&gt;'Agosto 2017'!L25,'Agosto 2017'!K25,'Agosto 2017'!L25)</f>
        <v>4.1900000000000004</v>
      </c>
      <c r="BM23" s="27">
        <f>IF('Setiembre 2017'!K25&gt;'Setiembre 2017'!L25,'Setiembre 2017'!K25,'Setiembre 2017'!L25)</f>
        <v>2.94</v>
      </c>
      <c r="BN23" s="27">
        <f>IF('Octubre 2017'!K25&gt;'Octubre 2017'!L25,'Octubre 2017'!K25,'Octubre 2017'!L25)</f>
        <v>2.1</v>
      </c>
      <c r="BO23" s="27">
        <f>IF('Noviembre 2017'!K25&gt;'Noviembre 2017'!L25,'Noviembre 2017'!K25,'Noviembre 2017'!L25)</f>
        <v>3</v>
      </c>
      <c r="BP23" s="27">
        <f>IF('Diciembre 2017'!K25&gt;'Diciembre 2017'!L25,'Diciembre 2017'!K25,'Diciembre 2017'!L25)</f>
        <v>3.82</v>
      </c>
      <c r="BQ23" s="27">
        <f>IF('Enero 2018'!K25&gt;'Enero 2018'!L25,'Enero 2018'!K25,'Enero 2018'!L25)</f>
        <v>4.91</v>
      </c>
      <c r="BR23" s="27">
        <f>IF('Febrero 2018'!K25&gt;'Febrero 2018'!L25,'Febrero 2018'!K25,'Febrero 2018'!L25)</f>
        <v>5.83</v>
      </c>
      <c r="BS23" s="27">
        <f>IF('Marzo 2018'!K25&gt;'Marzo 2018'!L25,'Marzo 2018'!K25,'Marzo 2018'!L25)</f>
        <v>6.56</v>
      </c>
      <c r="BT23" s="27">
        <f>IF('Abril 2018'!K25&gt;'Abril 2018'!L25,'Abril 2018'!K25,'Abril 2018'!L25)</f>
        <v>7.34</v>
      </c>
      <c r="BU23" s="27">
        <f>IF('Mayo 2018'!K25&gt;'Mayo 2018'!L25,'Mayo 2018'!K25,'Mayo 2018'!L25)</f>
        <v>7.86</v>
      </c>
      <c r="BV23" s="27">
        <f>IF('Junio 2018'!K25&gt;'Junio 2018'!L25,'Junio 2018'!K25,'Junio 2018'!L25)</f>
        <v>7.65</v>
      </c>
      <c r="BW23" s="27">
        <f>IF('Julio 2018'!K25&gt;'Julio 2018'!L25,'Julio 2018'!K25,'Julio 2018'!L25)</f>
        <v>7.69</v>
      </c>
      <c r="BX23" s="27">
        <f>IF('Agosto 2018'!K25&gt;'Agosto 2018'!L25,'Agosto 2018'!K25,'Agosto 2018'!L25)</f>
        <v>7.87</v>
      </c>
      <c r="BY23" s="27">
        <f>IF('Setiembre 2018'!K25&gt;'Setiembre 2018'!L25,'Setiembre 2018'!K25,'Setiembre 2018'!L25)</f>
        <v>7.98</v>
      </c>
      <c r="BZ23" s="27">
        <f>IF('Octubre 2018'!K25&gt;'Octubre 2018'!L25,'Octubre 2018'!K25,'Octubre 2018'!L25)</f>
        <v>3.41</v>
      </c>
      <c r="CA23" s="27">
        <f>IF('Noviembre 2018'!K25&gt;'Noviembre 2018'!L25,'Noviembre 2018'!K25,'Noviembre 2018'!L25)</f>
        <v>3.73</v>
      </c>
      <c r="CB23" s="27">
        <f>IF('Diciembre 2018'!K25&gt;'Diciembre 2018'!L25,'Diciembre 2018'!K25,'Diciembre 2018'!L25)</f>
        <v>4.3499999999999996</v>
      </c>
      <c r="CC23" s="27">
        <f>IF('Enero 2019'!K25&gt;'Enero 2019'!L25,'Enero 2019'!K25,'Enero 2019'!L25)</f>
        <v>5.77</v>
      </c>
      <c r="CD23" s="27">
        <f>IF('Febrero 2019'!K25&gt;'Febrero 2019'!L25,'Febrero 2019'!K25,'Febrero 2019'!L25)</f>
        <v>6.65</v>
      </c>
      <c r="CE23" s="27">
        <f>IF('Marzo 2019'!K25&gt;'Marzo 2019'!L25,'Marzo 2019'!K25,'Marzo 2019'!L25)</f>
        <v>8.2799999999999994</v>
      </c>
      <c r="CF23" s="27"/>
      <c r="CG23" s="27">
        <f>IF('Mayo 2019'!K25&gt;'Mayo 2019'!L25,'Mayo 2019'!K25,'Mayo 2019'!L25)</f>
        <v>9.84</v>
      </c>
      <c r="CH23" s="27">
        <f>IF('Junio 2019'!K25&gt;'Junio 2019'!L25,'Junio 2019'!K25,'Junio 2019'!L25)</f>
        <v>6.27</v>
      </c>
      <c r="CI23" s="27">
        <f>IF('Julio 2019'!K25&gt;'Julio 2019'!L25,'Julio 2019'!K25,'Julio 2019'!L25)</f>
        <v>6.45</v>
      </c>
      <c r="CJ23" s="27">
        <f>IF('Agosto 2019'!K25&gt;'Agosto 2019'!L25,'Agosto 2019'!K25,'Agosto 2019'!L25)</f>
        <v>7.21</v>
      </c>
      <c r="CK23" s="27"/>
      <c r="CL23" s="27">
        <f>IF('Octubre 2019'!K25&gt;'Octubre 2019'!L25,'Octubre 2019'!K25,'Octubre 2019'!L25)</f>
        <v>3.04</v>
      </c>
      <c r="CM23" s="27">
        <f>IF('Noviembre 2019'!K25&gt;'Noviembre 2019'!L25,'Noviembre 2019'!K25,'Noviembre 2019'!L25)</f>
        <v>3.3</v>
      </c>
      <c r="CN23" s="27">
        <f>IF('Diciembre 2019'!K25&gt;'Diciembre 2019'!L25,'Diciembre 2019'!K25,'Diciembre 2019'!L25)</f>
        <v>3.09</v>
      </c>
      <c r="CO23" s="27">
        <f>IF('Enero 2020'!K25&gt;'Enero 2020'!L25,'Enero 2020'!K25,'Enero 2020'!L25)</f>
        <v>5.27</v>
      </c>
      <c r="CP23" s="27">
        <f>IF('Febrero 2020'!K25&gt;'Febrero 2020'!L25,'Febrero 2020'!K25,'Febrero 2020'!L25)</f>
        <v>6.74</v>
      </c>
      <c r="CQ23" s="27"/>
      <c r="CR23" s="27"/>
      <c r="CS23" s="27" t="s">
        <v>87</v>
      </c>
      <c r="CT23" s="27" t="s">
        <v>87</v>
      </c>
      <c r="CU23" s="27" t="s">
        <v>87</v>
      </c>
      <c r="CV23" s="27" t="str">
        <f>IF('Agosto 2020'!K25&gt;'Agosto 2020'!L25,'Agosto 2020'!K25,'Agosto 2020'!L25)</f>
        <v>aterrado</v>
      </c>
      <c r="CW23" s="27" t="str">
        <f>IF('Setiembre 2020'!K25&gt;'Setiembre 2020'!L25,'Setiembre 2020'!K25,'Setiembre 2020'!L25)</f>
        <v>aterrado</v>
      </c>
      <c r="CX23" s="27" t="str">
        <f>IF('Octubre 2020'!K25&gt;'Octubre 2020'!L25,'Octubre 2020'!K25,'Octubre 2020'!L25)</f>
        <v>aterrado</v>
      </c>
      <c r="CY23" s="27" t="str">
        <f>IF('Noviembre 2020'!K25&gt;'Noviembre 2020'!L25,'Noviembre 2020'!K25,'Noviembre 2020'!L25)</f>
        <v>aterrado</v>
      </c>
      <c r="CZ23" s="27" t="str">
        <f>IF('Diciembre 2020'!K25&gt;'Diciembre 2020'!L25,'Diciembre 2020'!K25,'Diciembre 2020'!L25)</f>
        <v>aterrado</v>
      </c>
      <c r="DA23" s="27" t="str">
        <f>IF('Enero 2021'!K25&gt;'Enero 2021'!L25,'Enero 2021'!K25,'Enero 2021'!L25)</f>
        <v>aterrado</v>
      </c>
      <c r="DB23" s="27" t="str">
        <f>IF('Febrero 2021'!K25&gt;'Febrero 2021'!L25,'Febrero 2021'!K25,'Febrero 2021'!L25)</f>
        <v>aterrado</v>
      </c>
      <c r="DC23" s="27" t="str">
        <f>IF('Marzo 2021'!K25&gt;'Marzo 2021'!L25,'Marzo 2021'!K25,'Marzo 2021'!L25)</f>
        <v>aterrado</v>
      </c>
      <c r="DD23" t="str">
        <f>IF('Abril 2021'!K25&gt;'Abril 2021'!L25,'Abril 2021'!K25,'Abril 2021'!L25)</f>
        <v>aterrado</v>
      </c>
      <c r="DE23" t="str">
        <f>IF('Mayo 2021'!K25&gt;'Mayo 2021'!L25,'Mayo 2021'!K25,'Mayo 2021'!L25)</f>
        <v>aterrado</v>
      </c>
      <c r="DF23" t="str">
        <f>IF('Junio 2021'!K25&gt;'Junio 2021'!L25,'Junio 2021'!K25,'Junio 2021'!L25)</f>
        <v>aterrado</v>
      </c>
      <c r="DG23" t="str">
        <f>IF('Julio 2021'!K25&gt;'Julio 2021'!L25,'Julio 2021'!K25,'Julio 2021'!L25)</f>
        <v>aterrado</v>
      </c>
      <c r="DH23" t="str">
        <f>IF('Agosto 2021'!K25&gt;'Agosto 2021'!L25,'Agosto 2021'!K25,'Agosto 2021'!L25)</f>
        <v>aterrado</v>
      </c>
      <c r="DI23" t="str">
        <f>IF('Setiembre 2021'!K25&gt;'Setiembre 2021'!L25,'Setiembre 2021'!K25,'Setiembre 2021'!L25)</f>
        <v>aterrado</v>
      </c>
      <c r="DJ23" t="str">
        <f>IF('Octubre 2021'!K25&gt;'Octubre 2021'!L25,'Octubre 2021'!K25,'Octubre 2021'!L25)</f>
        <v>aterrado</v>
      </c>
      <c r="DK23" t="str">
        <f>IF('Noviembre 2021'!K25&gt;'Noviembre 2021'!L25,'Noviembre 2021'!K25,'Noviembre 2021'!L25)</f>
        <v>aterrado</v>
      </c>
      <c r="DL23" t="str">
        <f>IF('Diciembre 2021'!K25&gt;'Diciembre 2021'!L25,'Diciembre 2021'!K25,'Diciembre 2021'!L25)</f>
        <v>aterrado</v>
      </c>
      <c r="DM23" t="str">
        <f>IF('Enero 2022'!K25&gt;'Enero 2022'!L25,'Enero 2022'!K25,'Enero 2022'!L25)</f>
        <v>aterrado</v>
      </c>
      <c r="DN23" t="str">
        <f>IF('Febrero 2022'!K25&gt;'Febrero 2022'!L25,'Febrero 2022'!K25,'Febrero 2022'!L25)</f>
        <v>aterrado</v>
      </c>
      <c r="DO23" t="str">
        <f>IF('Marzo 2022'!K25&gt;'Marzo 2022'!L25,'Marzo 2022'!K25,'Marzo 2022'!L25)</f>
        <v>aterrado</v>
      </c>
      <c r="DP23" t="str">
        <f>IF('Abril 2022'!K25&gt;'Abril 2022'!L25,'Abril 2022'!K25,'Abril 2022'!L25)</f>
        <v>aterrado</v>
      </c>
      <c r="DQ23" t="str">
        <f>IF('Mayo 2022'!K25&gt;'Mayo 2022'!L25,'Mayo 2022'!K25,'Mayo 2022'!L25)</f>
        <v>aterrado</v>
      </c>
      <c r="DR23" t="str">
        <f>IF('Junio 2022'!K25&gt;'Junio 2022'!L25,'Junio 2022'!K25,'Junio 2022'!L25)</f>
        <v>aterrado</v>
      </c>
      <c r="DS23" t="str">
        <f>IF('Julio 2022'!K25&gt;'Julio 2022'!L25,'Julio 2022'!K25,'Julio 2022'!L25)</f>
        <v>aterrado</v>
      </c>
      <c r="DT23" t="str">
        <f>IF('Agosto 2022'!K25&gt;'Agosto 2022'!L25,'Agosto 2022'!K25,'Agosto 2022'!L25)</f>
        <v>aterrado</v>
      </c>
      <c r="DU23" t="str">
        <f>IF('Setiembre 2022'!K25&gt;'Setiembre 2022'!L25,'Setiembre 2022'!K25,'Setiembre 2022'!L25)</f>
        <v>aterrado</v>
      </c>
      <c r="DV23" t="str">
        <f>IF('Octubre 2022'!K25&gt;'Octubre 2022'!L25,'Octubre 2022'!K25,'Octubre 2022'!L25)</f>
        <v>aterrado</v>
      </c>
      <c r="DW23" t="str">
        <f>IF('Noviembre 2022'!K25&gt;'Noviembre 2022'!L25,'Noviembre 2022'!K25,'Noviembre 2022'!L25)</f>
        <v>aterrado</v>
      </c>
      <c r="DX23" t="str">
        <f>IF('Diciembre 2022'!K25&gt;'Diciembre 2022'!L25,'Diciembre 2022'!K25,'Diciembre 2022'!L25)</f>
        <v>aterrado</v>
      </c>
      <c r="DY23" t="str">
        <f>IF('Enero 2023'!K25&gt;'Enero 2023'!L25,'Enero 2023'!K25,'Enero 2023'!L25)</f>
        <v>aterrado</v>
      </c>
      <c r="DZ23" t="str">
        <f>IF('Febrero 2023'!K25&gt;'Febrero 2023'!L25,'Febrero 2023'!K25,'Febrero 2023'!L25)</f>
        <v>aterrado</v>
      </c>
      <c r="EA23" t="str">
        <f>IF('Marzo 2023'!K25&gt;'Marzo 2023'!L25,'Marzo 2023'!K25,'Marzo 2023'!L25)</f>
        <v>aterrado</v>
      </c>
      <c r="EB23" t="str">
        <f>IF('Abril 2023'!K25&gt;'Abril 2023'!L25,'Abril 2023'!K25,'Abril 2023'!L25)</f>
        <v>aterrado</v>
      </c>
      <c r="EC23" t="str">
        <f>IF('Mayo 2023'!K25&gt;'Mayo 2023'!L25,'Mayo 2023'!K25,'Mayo 2023'!L25)</f>
        <v>aterrado</v>
      </c>
      <c r="ED23" t="str">
        <f>IF('Junio 2023'!K25&gt;'Junio 2023'!L25,'Junio 2023'!K25,'Junio 2023'!L25)</f>
        <v>aterrado</v>
      </c>
      <c r="EE23" t="str">
        <f>IF('Julio 2023'!K25&gt;'Julio 2023'!L25,'Julio 2023'!K25,'Julio 2023'!L25)</f>
        <v>aterrado</v>
      </c>
      <c r="EF23" t="str">
        <f>IF('Agosto 2023'!K25&gt;'Agosto 2023'!L25,'Agosto 2023'!K25,'Agosto 2023'!L25)</f>
        <v>aterrado</v>
      </c>
      <c r="EG23" t="str">
        <f>IF('Setiembre 2023'!K25&gt;'Setiembre 2023'!L25,'Setiembre 2023'!K25,'Setiembre 2023'!L25)</f>
        <v>aterrado</v>
      </c>
      <c r="EH23" t="str">
        <f>IF('Octubre 2023'!K25&gt;'Octubre 2023'!L25,'Octubre 2023'!K25,'Octubre 2023'!L25)</f>
        <v>aterrado</v>
      </c>
      <c r="EI23" t="str">
        <f>IF('Noviembre 2023'!K25&gt;'Noviembre 2023'!L25,'Noviembre 2023'!K25,'Noviembre 2023'!L25)</f>
        <v>aterrado</v>
      </c>
      <c r="EJ23" t="str">
        <f>IF('Diciembre 2023'!K25&gt;'Diciembre 2023'!L25,'Diciembre 2023'!K25,'Diciembre 2023'!L25)</f>
        <v>aterrado</v>
      </c>
      <c r="EK23" t="str">
        <f>IF('Enero 2024'!K25&gt;'Enero 2024'!L25,'Enero 2024'!K25,'Enero 2024'!L25)</f>
        <v>aterrado</v>
      </c>
      <c r="EL23" t="str">
        <f>IF('Febrero 2024'!K25&gt;'Febrero 2024'!L25,'Febrero 2024'!K25,'Febrero 2024'!L25)</f>
        <v>aterrado</v>
      </c>
      <c r="EM23" t="str">
        <f>IF('Marzo 2024'!K25&gt;'Marzo 2024'!L25,'Marzo 2024'!K25,'Marzo 2024'!L25)</f>
        <v>aterrado</v>
      </c>
      <c r="EN23" t="str">
        <f>IF('Abril 2024'!K25&gt;'Abril 2024'!L25,'Abril 2024'!K25,'Abril 2024'!L25)</f>
        <v>aterrado</v>
      </c>
      <c r="EO23" t="str">
        <f>IF('Mayo 2024'!K25&gt;'Mayo 2024'!L25,'Mayo 2024'!K25,'Mayo 2024'!L25)</f>
        <v>aterrado</v>
      </c>
      <c r="EP23" t="str">
        <f>IF('Junio 2024'!K25&gt;'Junio 2024'!L25,'Junio 2024'!K25,'Junio 2024'!L25)</f>
        <v>aterrado</v>
      </c>
      <c r="EQ23" t="str">
        <f>IF('Julio 2024'!K25&gt;'Julio 2024'!L25,'Julio 2024'!K25,'Julio 2024'!L25)</f>
        <v>aterrado</v>
      </c>
      <c r="ER23" t="str">
        <f>IF('Agosto 2024'!K25&gt;'Agosto 2024'!L25,'Agosto 2024'!K25,'Agosto 2024'!L25)</f>
        <v>aterrado</v>
      </c>
      <c r="ES23" t="str">
        <f>IF('Setiembre 2024'!K25&gt;'Setiembre 2024'!L25,'Setiembre 2024'!K25,'Setiembre 2024'!L25)</f>
        <v>aterrado</v>
      </c>
      <c r="ET23" t="str">
        <f>IF('Octubre 2024'!K25&gt;'Octubre 2024'!L25,'Octubre 2024'!K25,'Octubre 2024'!L25)</f>
        <v>aterrado</v>
      </c>
      <c r="EU23" t="str">
        <f>IF('Noviembre 2024'!K25&gt;'Noviembre 2024'!L25,'Noviembre 2024'!K25,'Noviembre 2024'!L25)</f>
        <v>aterrado</v>
      </c>
      <c r="EV23" t="str">
        <f>IF('Diciembre 2024'!K25&gt;'Diciembre 2024'!L25,'Diciembre 2024'!K25,'Diciembre 2024'!L25)</f>
        <v>aterrado</v>
      </c>
      <c r="EW23" t="str">
        <f>IF('Enero 2025'!K25&gt;'Enero 2025'!L25,'Enero 2025'!K25,'Enero 2025'!L25)</f>
        <v>aterrado</v>
      </c>
      <c r="EX23" t="str">
        <f>IF('Febrero 2025'!K25&gt;'Febrero 2025'!L25,'Febrero 2025'!K25,'Febrero 2025'!L25)</f>
        <v>aterrado</v>
      </c>
      <c r="EY23" t="str">
        <f>IF('Marzo 2025'!K25&gt;'Marzo 2025'!L25,'Marzo 2025'!K25,'Marzo 2025'!L25)</f>
        <v>aterrado</v>
      </c>
      <c r="EZ23" t="str">
        <f>IF('Abril 2025'!K25&gt;'Abril 2025'!L25,'Abril 2025'!K25,'Abril 2025'!L25)</f>
        <v>aterrado</v>
      </c>
    </row>
    <row r="24" spans="1:156" x14ac:dyDescent="0.25">
      <c r="A24" s="10">
        <v>22</v>
      </c>
      <c r="B24" s="16" t="s">
        <v>31</v>
      </c>
      <c r="C24" s="10" t="s">
        <v>14</v>
      </c>
      <c r="D24" s="7">
        <v>253123</v>
      </c>
      <c r="E24" s="7">
        <v>335558</v>
      </c>
      <c r="F24" s="7">
        <v>34</v>
      </c>
      <c r="G24" s="16" t="s">
        <v>17</v>
      </c>
      <c r="H24" s="7">
        <v>0.43</v>
      </c>
      <c r="I24" s="89">
        <v>5.6</v>
      </c>
      <c r="J24" s="89">
        <v>6.6800000000000006</v>
      </c>
      <c r="K24" s="89">
        <v>9.69</v>
      </c>
      <c r="L24" s="89">
        <v>23.47</v>
      </c>
      <c r="M24" s="42">
        <v>11.370000000000001</v>
      </c>
      <c r="N24" s="89">
        <v>10.81</v>
      </c>
      <c r="O24" s="89">
        <v>10.91</v>
      </c>
      <c r="P24" s="89">
        <v>8.41</v>
      </c>
      <c r="Q24" s="42">
        <v>2.9099999999999997</v>
      </c>
      <c r="R24" s="42">
        <v>1.25</v>
      </c>
      <c r="S24" s="42">
        <v>0.94</v>
      </c>
      <c r="T24" s="89">
        <v>1.9200000000000002</v>
      </c>
      <c r="U24" s="42">
        <v>2.77</v>
      </c>
      <c r="V24" s="89">
        <v>4.8600000000000003</v>
      </c>
      <c r="W24" s="27"/>
      <c r="X24" s="89">
        <v>8.24</v>
      </c>
      <c r="Y24" s="89">
        <v>9.74</v>
      </c>
      <c r="Z24" s="89">
        <v>11.22</v>
      </c>
      <c r="AA24" s="89">
        <v>24.55</v>
      </c>
      <c r="AB24" s="89">
        <v>13.620000000000001</v>
      </c>
      <c r="AC24" s="89">
        <v>10.57</v>
      </c>
      <c r="AD24" s="89">
        <v>6.95</v>
      </c>
      <c r="AE24" s="89">
        <v>1.7700000000000002</v>
      </c>
      <c r="AF24" s="27"/>
      <c r="AG24" s="89">
        <v>5.4300000000000006</v>
      </c>
      <c r="AH24" s="89">
        <v>8.6</v>
      </c>
      <c r="AI24" s="89">
        <v>9.6</v>
      </c>
      <c r="AJ24" s="89">
        <v>11.97</v>
      </c>
      <c r="AK24" s="42">
        <v>12.63</v>
      </c>
      <c r="AL24" s="89">
        <v>19.87</v>
      </c>
      <c r="AM24" s="89">
        <v>18.03</v>
      </c>
      <c r="AN24" s="89">
        <v>19.5</v>
      </c>
      <c r="AO24" s="42">
        <v>12.68</v>
      </c>
      <c r="AP24" s="89">
        <v>12.01</v>
      </c>
      <c r="AQ24" s="89">
        <v>8.82</v>
      </c>
      <c r="AR24" s="89">
        <v>9.99</v>
      </c>
      <c r="AS24" s="42">
        <v>7.09</v>
      </c>
      <c r="AT24" s="89">
        <v>20.29</v>
      </c>
      <c r="AU24" s="89">
        <v>17.97</v>
      </c>
      <c r="AV24" s="89">
        <v>21.52</v>
      </c>
      <c r="AW24" s="89">
        <v>18.330000000000002</v>
      </c>
      <c r="AX24" s="16">
        <v>12.23</v>
      </c>
      <c r="AY24" s="105">
        <v>12.52</v>
      </c>
      <c r="AZ24" s="89">
        <v>12.17</v>
      </c>
      <c r="BA24" s="42">
        <v>1.3900000000000001</v>
      </c>
      <c r="BB24" s="27">
        <f>IF('Octubre 2016'!K26&gt;'Octubre 2016'!L26,'Octubre 2016'!K26,'Octubre 2016'!L26)</f>
        <v>0.8</v>
      </c>
      <c r="BD24" s="27">
        <f>IF('Diciembre 2016'!K26&gt;'Diciembre 2016'!L26,'Diciembre 2016'!K26,'Diciembre 2016'!L26)</f>
        <v>0.82000000000000006</v>
      </c>
      <c r="BE24" s="89">
        <f>IF('Enero 2017'!K26&gt;'Enero 2017'!L26,'Enero 2017'!K26,'Enero 2017'!L26)</f>
        <v>3.07</v>
      </c>
      <c r="BF24" s="89">
        <f>IF('Febrero 2017'!K26&gt;'Febrero 2017'!L26,'Febrero 2017'!K26,'Febrero 2017'!L26)</f>
        <v>4.92</v>
      </c>
      <c r="BG24" s="89">
        <f>IF('Marzo 2017'!K26&gt;'Marzo 2017'!L26,'Marzo 2017'!K26,'Marzo 2017'!L26)</f>
        <v>7.7200000000000006</v>
      </c>
      <c r="BH24" s="89">
        <f>IF('Abril 2017'!K26&gt;'Abril 2017'!L26,'Abril 2017'!K26,'Abril 2017'!L26)</f>
        <v>10.23</v>
      </c>
      <c r="BI24" s="89">
        <f>IF('Mayo 2017'!K26&gt;'Mayo 2017'!L26,'Mayo 2017'!K26,'Mayo 2017'!L26)</f>
        <v>13.370000000000001</v>
      </c>
      <c r="BJ24" s="27">
        <f>IF('Junio 2017'!K26&gt;'Junio 2017'!L26,'Junio 2017'!K26,'Junio 2017'!L26)</f>
        <v>7.54</v>
      </c>
      <c r="BK24" s="89">
        <f>IF('Julio 2017'!K26&gt;'Julio 2017'!L26,'Julio 2017'!K26,'Julio 2017'!L26)</f>
        <v>8.9600000000000009</v>
      </c>
      <c r="BL24" s="27">
        <f>IF('Agosto 2017'!K26&gt;'Agosto 2017'!L26,'Agosto 2017'!K26,'Agosto 2017'!L26)</f>
        <v>1.37</v>
      </c>
      <c r="BM24" s="89">
        <f>IF('Setiembre 2017'!K26&gt;'Setiembre 2017'!L26,'Setiembre 2017'!K26,'Setiembre 2017'!L26)</f>
        <v>1.9600000000000002</v>
      </c>
      <c r="BN24" s="89">
        <f>IF('Octubre 2017'!K26&gt;'Octubre 2017'!L26,'Octubre 2017'!K26,'Octubre 2017'!L26)</f>
        <v>1.57</v>
      </c>
      <c r="BO24" s="89">
        <f>IF('Noviembre 2017'!K26&gt;'Noviembre 2017'!L26,'Noviembre 2017'!K26,'Noviembre 2017'!L26)</f>
        <v>2.0699999999999998</v>
      </c>
      <c r="BP24" s="89">
        <f>IF('Diciembre 2017'!K26&gt;'Diciembre 2017'!L26,'Diciembre 2017'!K26,'Diciembre 2017'!L26)</f>
        <v>2.0499999999999998</v>
      </c>
      <c r="BQ24" s="89">
        <f>IF('Enero 2018'!K26&gt;'Enero 2018'!L26,'Enero 2018'!K26,'Enero 2018'!L26)</f>
        <v>4.57</v>
      </c>
      <c r="BR24" s="89">
        <f>IF('Febrero 2018'!K26&gt;'Febrero 2018'!L26,'Febrero 2018'!K26,'Febrero 2018'!L26)</f>
        <v>6.87</v>
      </c>
      <c r="BS24" s="89">
        <f>IF('Marzo 2018'!K26&gt;'Marzo 2018'!L26,'Marzo 2018'!K26,'Marzo 2018'!L26)</f>
        <v>9.1300000000000008</v>
      </c>
      <c r="BT24" s="89">
        <f>IF('Abril 2018'!K26&gt;'Abril 2018'!L26,'Abril 2018'!K26,'Abril 2018'!L26)</f>
        <v>20.57</v>
      </c>
      <c r="BU24" s="27">
        <f>IF('Mayo 2018'!K26&gt;'Mayo 2018'!L26,'Mayo 2018'!K26,'Mayo 2018'!L26)</f>
        <v>11.55</v>
      </c>
      <c r="BV24" s="27">
        <f>IF('Junio 2018'!K26&gt;'Junio 2018'!L26,'Junio 2018'!K26,'Junio 2018'!L26)</f>
        <v>10.47</v>
      </c>
      <c r="BW24" s="89">
        <f>IF('Julio 2018'!K26&gt;'Julio 2018'!L26,'Julio 2018'!K26,'Julio 2018'!L26)</f>
        <v>12.4</v>
      </c>
      <c r="BX24" s="89">
        <f>IF('Agosto 2018'!K26&gt;'Agosto 2018'!L26,'Agosto 2018'!K26,'Agosto 2018'!L26)</f>
        <v>11.540000000000001</v>
      </c>
      <c r="BY24" s="89">
        <f>IF('Setiembre 2018'!K26&gt;'Setiembre 2018'!L26,'Setiembre 2018'!K26,'Setiembre 2018'!L26)</f>
        <v>11.530000000000001</v>
      </c>
      <c r="BZ24" s="27">
        <f>IF('Octubre 2018'!K26&gt;'Octubre 2018'!L26,'Octubre 2018'!K26,'Octubre 2018'!L26)</f>
        <v>0.77</v>
      </c>
      <c r="CA24" s="89">
        <f>IF('Noviembre 2018'!K26&gt;'Noviembre 2018'!L26,'Noviembre 2018'!K26,'Noviembre 2018'!L26)</f>
        <v>2.15</v>
      </c>
      <c r="CB24" s="89">
        <f>IF('Diciembre 2018'!K26&gt;'Diciembre 2018'!L26,'Diciembre 2018'!K26,'Diciembre 2018'!L26)</f>
        <v>2.77</v>
      </c>
      <c r="CC24" s="89">
        <f>IF('Enero 2019'!K26&gt;'Enero 2019'!L26,'Enero 2019'!K26,'Enero 2019'!L26)</f>
        <v>6.07</v>
      </c>
      <c r="CD24" s="89">
        <f>IF('Febrero 2019'!K26&gt;'Febrero 2019'!L26,'Febrero 2019'!K26,'Febrero 2019'!L26)</f>
        <v>6.7</v>
      </c>
      <c r="CE24" s="89">
        <f>IF('Marzo 2019'!K26&gt;'Marzo 2019'!L26,'Marzo 2019'!K26,'Marzo 2019'!L26)</f>
        <v>19.61</v>
      </c>
      <c r="CF24" s="89">
        <f>IF('Abril 2019'!K26&gt;'Abril 2019'!L26,'Abril 2019'!K26,'Abril 2019'!L26)</f>
        <v>12.040000000000001</v>
      </c>
      <c r="CG24" s="89">
        <f>IF('Mayo 2019'!K26&gt;'Mayo 2019'!L26,'Mayo 2019'!K26,'Mayo 2019'!L26)</f>
        <v>20.64</v>
      </c>
      <c r="CH24" s="27">
        <f>IF('Junio 2019'!K26&gt;'Junio 2019'!L26,'Junio 2019'!K26,'Junio 2019'!L26)</f>
        <v>11.75</v>
      </c>
      <c r="CI24" s="27">
        <f>IF('Julio 2019'!K26&gt;'Julio 2019'!L26,'Julio 2019'!K26,'Julio 2019'!L26)</f>
        <v>10.33</v>
      </c>
      <c r="CJ24" s="27">
        <f>IF('Agosto 2019'!K26&gt;'Agosto 2019'!L26,'Agosto 2019'!K26,'Agosto 2019'!L26)</f>
        <v>10.68</v>
      </c>
      <c r="CK24" s="27">
        <f>IF('Setiembre 2019'!K26&gt;'Setiembre 2019'!L26,'Setiembre 2019'!K26,'Setiembre 2019'!L26)</f>
        <v>8.11</v>
      </c>
      <c r="CL24" s="27">
        <f>IF('Octubre 2019'!K26&gt;'Octubre 2019'!L26,'Octubre 2019'!K26,'Octubre 2019'!L26)</f>
        <v>1.93</v>
      </c>
      <c r="CM24" s="27">
        <f>IF('Noviembre 2019'!K26&gt;'Noviembre 2019'!L26,'Noviembre 2019'!K26,'Noviembre 2019'!L26)</f>
        <v>2.19</v>
      </c>
      <c r="CN24" s="27">
        <f>IF('Diciembre 2019'!K26&gt;'Diciembre 2019'!L26,'Diciembre 2019'!K26,'Diciembre 2019'!L26)</f>
        <v>2.8</v>
      </c>
      <c r="CO24" s="27">
        <f>IF('Enero 2020'!K26&gt;'Enero 2020'!L26,'Enero 2020'!K26,'Enero 2020'!L26)</f>
        <v>6.37</v>
      </c>
      <c r="CP24" s="27">
        <f>IF('Febrero 2020'!K26&gt;'Febrero 2020'!L26,'Febrero 2020'!K26,'Febrero 2020'!L26)</f>
        <v>8.98</v>
      </c>
      <c r="CQ24" s="27">
        <f>IF('Marzo 2020'!K26&gt;'Marzo 2020'!L26,'Marzo 2020'!K26,'Marzo 2020'!L26)</f>
        <v>8.2000000000000011</v>
      </c>
      <c r="CR24" s="27">
        <f>IF('Abril 2020'!K26&gt;'Abril 2020'!L26,'Abril 2020'!K26,'Abril 2020'!L26)</f>
        <v>12.32</v>
      </c>
      <c r="CS24" s="27">
        <f>IF('Mayo 2020'!K26&gt;'Mayo 2020'!L26,'Mayo 2020'!K26,'Mayo 2020'!L26)</f>
        <v>12.69</v>
      </c>
      <c r="CT24" s="27">
        <f>IF('Junio 2020'!K26&gt;'Junio 2020'!L26,'Junio 2020'!K26,'Junio 2020'!L26)</f>
        <v>9.5400000000000009</v>
      </c>
      <c r="CU24" s="27">
        <f>IF('Julio 2020'!K26&gt;'Julio 2020'!L26,'Julio 2020'!K26,'Julio 2020'!L26)</f>
        <v>7.9399999999999995</v>
      </c>
      <c r="CV24" s="27">
        <f>IF('Agosto 2020'!K26&gt;'Agosto 2020'!L26,'Agosto 2020'!K26,'Agosto 2020'!L26)</f>
        <v>4.84</v>
      </c>
      <c r="CW24" s="27">
        <f>IF('Setiembre 2020'!K26&gt;'Setiembre 2020'!L26,'Setiembre 2020'!K26,'Setiembre 2020'!L26)</f>
        <v>0.55000000000000049</v>
      </c>
      <c r="CX24" s="27">
        <f>IF('Octubre 2020'!K26&gt;'Octubre 2020'!L26,'Octubre 2020'!K26,'Octubre 2020'!L26)</f>
        <v>0.91000000000000014</v>
      </c>
      <c r="CY24" s="27">
        <f>IF('Noviembre 2020'!K26&gt;'Noviembre 2020'!L26,'Noviembre 2020'!K26,'Noviembre 2020'!L26)</f>
        <v>0.84000000000000008</v>
      </c>
      <c r="CZ24" s="27">
        <f>IF('Diciembre 2020'!K26&gt;'Diciembre 2020'!L26,'Diciembre 2020'!K26,'Diciembre 2020'!L26)</f>
        <v>1.01</v>
      </c>
      <c r="DA24" s="27">
        <f>IF('Enero 2021'!K26&gt;'Enero 2021'!L26,'Enero 2021'!K26,'Enero 2021'!L26)</f>
        <v>1.4300000000000002</v>
      </c>
      <c r="DB24" s="27">
        <f>IF('Febrero 2021'!K26&gt;'Febrero 2021'!L26,'Febrero 2021'!K26,'Febrero 2021'!L26)</f>
        <v>2.8</v>
      </c>
      <c r="DC24" s="27">
        <f>IF('Marzo 2021'!K26&gt;'Marzo 2021'!L26,'Marzo 2021'!K26,'Marzo 2021'!L26)</f>
        <v>3.7899999999999996</v>
      </c>
      <c r="DD24">
        <f>IF('Abril 2021'!K26&gt;'Abril 2021'!L26,'Abril 2021'!K26,'Abril 2021'!L26)</f>
        <v>4.9300000000000006</v>
      </c>
      <c r="DE24">
        <f>IF('Mayo 2021'!K26&gt;'Mayo 2021'!L26,'Mayo 2021'!K26,'Mayo 2021'!L26)</f>
        <v>6.7200000000000006</v>
      </c>
      <c r="DF24">
        <f>IF('Junio 2021'!K26&gt;'Junio 2021'!L26,'Junio 2021'!K26,'Junio 2021'!L26)</f>
        <v>7.9700000000000006</v>
      </c>
      <c r="DG24">
        <f>IF('Julio 2021'!K26&gt;'Julio 2021'!L26,'Julio 2021'!K26,'Julio 2021'!L26)</f>
        <v>8.19</v>
      </c>
      <c r="DH24">
        <f>IF('Agosto 2021'!K26&gt;'Agosto 2021'!L26,'Agosto 2021'!K26,'Agosto 2021'!L26)</f>
        <v>21.37</v>
      </c>
      <c r="DI24">
        <f>IF('Setiembre 2021'!K26&gt;'Setiembre 2021'!L26,'Setiembre 2021'!K26,'Setiembre 2021'!L26)</f>
        <v>1.47</v>
      </c>
      <c r="DJ24">
        <f>IF('Octubre 2021'!K26&gt;'Octubre 2021'!L26,'Octubre 2021'!K26,'Octubre 2021'!L26)</f>
        <v>0.71</v>
      </c>
      <c r="DK24">
        <f>IF('Noviembre 2021'!K26&gt;'Noviembre 2021'!L26,'Noviembre 2021'!K26,'Noviembre 2021'!L26)</f>
        <v>1.61</v>
      </c>
      <c r="DL24">
        <f>IF('Diciembre 2021'!K26&gt;'Diciembre 2021'!L26,'Diciembre 2021'!K26,'Diciembre 2021'!L26)</f>
        <v>2.09</v>
      </c>
      <c r="DM24">
        <f>IF('Enero 2022'!K26&gt;'Enero 2022'!L26,'Enero 2022'!K26,'Enero 2022'!L26)</f>
        <v>4.4800000000000004</v>
      </c>
      <c r="DN24">
        <f>IF('Febrero 2022'!K26&gt;'Febrero 2022'!L26,'Febrero 2022'!K26,'Febrero 2022'!L26)</f>
        <v>5.59</v>
      </c>
      <c r="DO24">
        <f>IF('Marzo 2022'!K26&gt;'Marzo 2022'!L26,'Marzo 2022'!K26,'Marzo 2022'!L26)</f>
        <v>7.1000000000000005</v>
      </c>
      <c r="DP24">
        <f>IF('Abril 2022'!K26&gt;'Abril 2022'!L26,'Abril 2022'!K26,'Abril 2022'!L26)</f>
        <v>8.75</v>
      </c>
      <c r="DQ24">
        <f>IF('Mayo 2022'!K26&gt;'Mayo 2022'!L26,'Mayo 2022'!K26,'Mayo 2022'!L26)</f>
        <v>6.92</v>
      </c>
      <c r="DR24">
        <f>IF('Junio 2022'!K26&gt;'Junio 2022'!L26,'Junio 2022'!K26,'Junio 2022'!L26)</f>
        <v>0.87000000000000011</v>
      </c>
      <c r="DS24">
        <f>IF('Julio 2022'!K26&gt;'Julio 2022'!L26,'Julio 2022'!K26,'Julio 2022'!L26)</f>
        <v>2.0699999999999998</v>
      </c>
      <c r="DT24">
        <f>IF('Agosto 2022'!K26&gt;'Agosto 2022'!L26,'Agosto 2022'!K26,'Agosto 2022'!L26)</f>
        <v>1.52</v>
      </c>
      <c r="DU24">
        <f>IF('Setiembre 2022'!K26&gt;'Setiembre 2022'!L26,'Setiembre 2022'!K26,'Setiembre 2022'!L26)</f>
        <v>0.59000000000000008</v>
      </c>
      <c r="DV24">
        <f>IF('Octubre 2022'!K26&gt;'Octubre 2022'!L26,'Octubre 2022'!K26,'Octubre 2022'!L26)</f>
        <v>9.59</v>
      </c>
      <c r="DW24">
        <f>IF('Noviembre 2022'!K26&gt;'Noviembre 2022'!L26,'Noviembre 2022'!K26,'Noviembre 2022'!L26)</f>
        <v>3.1799999999999997</v>
      </c>
      <c r="DX24">
        <f>IF('Diciembre 2022'!K26&gt;'Diciembre 2022'!L26,'Diciembre 2022'!K26,'Diciembre 2022'!L26)</f>
        <v>0.96</v>
      </c>
      <c r="DY24">
        <f>IF('Enero 2023'!K26&gt;'Enero 2023'!L26,'Enero 2023'!K26,'Enero 2023'!L26)</f>
        <v>2.23</v>
      </c>
      <c r="DZ24">
        <f>IF('Febrero 2023'!K26&gt;'Febrero 2023'!L26,'Febrero 2023'!K26,'Febrero 2023'!L26)</f>
        <v>3.42</v>
      </c>
      <c r="EA24">
        <f>IF('Marzo 2023'!K26&gt;'Marzo 2023'!L26,'Marzo 2023'!K26,'Marzo 2023'!L26)</f>
        <v>4.5100000000000007</v>
      </c>
      <c r="EB24">
        <f>IF('Abril 2023'!K26&gt;'Abril 2023'!L26,'Abril 2023'!K26,'Abril 2023'!L26)</f>
        <v>5.5</v>
      </c>
      <c r="EC24">
        <f>IF('Mayo 2023'!K26&gt;'Mayo 2023'!L26,'Mayo 2023'!K26,'Mayo 2023'!L26)</f>
        <v>6.32</v>
      </c>
      <c r="ED24">
        <f>IF('Junio 2023'!K26&gt;'Junio 2023'!L26,'Junio 2023'!K26,'Junio 2023'!L26)</f>
        <v>6.78</v>
      </c>
      <c r="EE24">
        <f>IF('Julio 2023'!K26&gt;'Julio 2023'!L26,'Julio 2023'!K26,'Julio 2023'!L26)</f>
        <v>6.88</v>
      </c>
      <c r="EF24">
        <f>IF('Agosto 2023'!K26&gt;'Agosto 2023'!L26,'Agosto 2023'!K26,'Agosto 2023'!L26)</f>
        <v>5.84</v>
      </c>
      <c r="EG24">
        <f>IF('Setiembre 2023'!K26&gt;'Setiembre 2023'!L26,'Setiembre 2023'!K26,'Setiembre 2023'!L26)</f>
        <v>2.8699999999999997</v>
      </c>
      <c r="EH24">
        <f>IF('Octubre 2023'!K26&gt;'Octubre 2023'!L26,'Octubre 2023'!K26,'Octubre 2023'!L26)</f>
        <v>1.32</v>
      </c>
      <c r="EI24">
        <f>IF('Noviembre 2023'!K26&gt;'Noviembre 2023'!L26,'Noviembre 2023'!K26,'Noviembre 2023'!L26)</f>
        <v>1.32</v>
      </c>
      <c r="EJ24">
        <f>IF('Diciembre 2023'!K26&gt;'Diciembre 2023'!L26,'Diciembre 2023'!K26,'Diciembre 2023'!L26)</f>
        <v>1.49</v>
      </c>
      <c r="EK24">
        <f>IF('Enero 2024'!K26&gt;'Enero 2024'!L26,'Enero 2024'!K26,'Enero 2024'!L26)</f>
        <v>2.77</v>
      </c>
      <c r="EL24">
        <f>IF('Febrero 2024'!K26&gt;'Febrero 2024'!L26,'Febrero 2024'!K26,'Febrero 2024'!L26)</f>
        <v>3.34</v>
      </c>
      <c r="EM24">
        <f>IF('Marzo 2024'!K26&gt;'Marzo 2024'!L26,'Marzo 2024'!K26,'Marzo 2024'!L26)</f>
        <v>4.49</v>
      </c>
      <c r="EN24">
        <f>IF('Abril 2024'!K26&gt;'Abril 2024'!L26,'Abril 2024'!K26,'Abril 2024'!L26)</f>
        <v>6.0200000000000005</v>
      </c>
      <c r="EO24">
        <f>IF('Mayo 2024'!K26&gt;'Mayo 2024'!L26,'Mayo 2024'!K26,'Mayo 2024'!L26)</f>
        <v>6.1000000000000005</v>
      </c>
      <c r="EP24">
        <f>IF('Junio 2024'!K26&gt;'Junio 2024'!L26,'Junio 2024'!K26,'Junio 2024'!L26)</f>
        <v>0.53</v>
      </c>
      <c r="EQ24">
        <f>IF('Julio 2024'!K26&gt;'Julio 2024'!L26,'Julio 2024'!K26,'Julio 2024'!L26)</f>
        <v>0.83000000000000007</v>
      </c>
      <c r="ER24">
        <f>IF('Agosto 2024'!K26&gt;'Agosto 2024'!L26,'Agosto 2024'!K26,'Agosto 2024'!L26)</f>
        <v>1.6700000000000002</v>
      </c>
      <c r="ES24">
        <f>IF('Setiembre 2024'!K26&gt;'Setiembre 2024'!L26,'Setiembre 2024'!K26,'Setiembre 2024'!L26)</f>
        <v>1.32</v>
      </c>
      <c r="ET24">
        <f>IF('Octubre 2024'!K26&gt;'Octubre 2024'!L26,'Octubre 2024'!K26,'Octubre 2024'!L26)</f>
        <v>2.0799999999999996</v>
      </c>
      <c r="EU24">
        <f>IF('Noviembre 2024'!K26&gt;'Noviembre 2024'!L26,'Noviembre 2024'!K26,'Noviembre 2024'!L26)</f>
        <v>0.8600000000000001</v>
      </c>
      <c r="EV24">
        <f>IF('Diciembre 2024'!K26&gt;'Diciembre 2024'!L26,'Diciembre 2024'!K26,'Diciembre 2024'!L26)</f>
        <v>1.34</v>
      </c>
      <c r="EW24">
        <f>IF('Enero 2025'!K26&gt;'Enero 2025'!L26,'Enero 2025'!K26,'Enero 2025'!L26)</f>
        <v>2.0999999999999996</v>
      </c>
      <c r="EX24">
        <f>IF('Febrero 2025'!K26&gt;'Febrero 2025'!L26,'Febrero 2025'!K26,'Febrero 2025'!L26)</f>
        <v>2.7399999999999998</v>
      </c>
      <c r="EY24">
        <f>IF('Marzo 2025'!K26&gt;'Marzo 2025'!L26,'Marzo 2025'!K26,'Marzo 2025'!L26)</f>
        <v>4.42</v>
      </c>
      <c r="EZ24">
        <f>IF('Abril 2025'!K26&gt;'Abril 2025'!L26,'Abril 2025'!K26,'Abril 2025'!L26)</f>
        <v>5.09</v>
      </c>
    </row>
    <row r="25" spans="1:156" x14ac:dyDescent="0.25">
      <c r="A25" s="10">
        <v>23</v>
      </c>
      <c r="B25" s="16" t="s">
        <v>32</v>
      </c>
      <c r="C25" s="10" t="s">
        <v>14</v>
      </c>
      <c r="D25" s="7">
        <v>252958</v>
      </c>
      <c r="E25" s="7">
        <v>335376</v>
      </c>
      <c r="F25" s="27">
        <v>35</v>
      </c>
      <c r="G25" s="16" t="s">
        <v>17</v>
      </c>
      <c r="H25" s="7">
        <v>1.1299999999999999</v>
      </c>
      <c r="I25" s="89">
        <v>5.01</v>
      </c>
      <c r="J25" s="89">
        <v>6.9899999999999993</v>
      </c>
      <c r="K25" s="89">
        <v>8.4699999999999989</v>
      </c>
      <c r="L25" s="89">
        <v>14.809999999999999</v>
      </c>
      <c r="M25" s="89">
        <v>14.32</v>
      </c>
      <c r="N25" s="42">
        <v>8.34</v>
      </c>
      <c r="O25" s="42">
        <v>8.120000000000001</v>
      </c>
      <c r="P25" s="89">
        <v>7.53</v>
      </c>
      <c r="Q25" s="89">
        <v>3.5</v>
      </c>
      <c r="R25" s="89">
        <v>1.81</v>
      </c>
      <c r="S25" s="89">
        <v>1.77</v>
      </c>
      <c r="T25" s="89">
        <v>2.17</v>
      </c>
      <c r="U25" s="42">
        <v>2.5100000000000002</v>
      </c>
      <c r="V25" s="89">
        <v>4.55</v>
      </c>
      <c r="W25" s="27"/>
      <c r="X25" s="89">
        <v>6.07</v>
      </c>
      <c r="Y25" s="89">
        <v>8.4400000000000013</v>
      </c>
      <c r="Z25" s="89">
        <v>10.719999999999999</v>
      </c>
      <c r="AA25" s="89">
        <v>27.380000000000003</v>
      </c>
      <c r="AB25" s="89">
        <v>16.25</v>
      </c>
      <c r="AC25" s="89">
        <v>10.07</v>
      </c>
      <c r="AD25" s="89">
        <v>8.870000000000001</v>
      </c>
      <c r="AE25" s="89">
        <v>2.8000000000000003</v>
      </c>
      <c r="AF25" s="27"/>
      <c r="AG25" s="89">
        <v>4.41</v>
      </c>
      <c r="AH25" s="89">
        <v>7.31</v>
      </c>
      <c r="AI25" s="89">
        <v>8.75</v>
      </c>
      <c r="AJ25" s="89">
        <v>24.57</v>
      </c>
      <c r="AK25" s="89">
        <v>27.57</v>
      </c>
      <c r="AL25" s="89">
        <v>24.17</v>
      </c>
      <c r="AM25" s="89">
        <v>25.68</v>
      </c>
      <c r="AN25" s="89">
        <v>12.120000000000001</v>
      </c>
      <c r="AO25" s="89">
        <v>12.11</v>
      </c>
      <c r="AP25" s="42">
        <v>9.5299999999999994</v>
      </c>
      <c r="AQ25" s="89">
        <v>10.29</v>
      </c>
      <c r="AR25" s="42">
        <v>7.38</v>
      </c>
      <c r="AS25" s="42">
        <v>6.95</v>
      </c>
      <c r="AT25" s="42">
        <v>9.57</v>
      </c>
      <c r="AU25" s="89">
        <v>10.030000000000001</v>
      </c>
      <c r="AV25" s="89">
        <v>24.87</v>
      </c>
      <c r="AW25" s="89">
        <v>12.86</v>
      </c>
      <c r="AX25" s="16">
        <v>10.690000000000001</v>
      </c>
      <c r="AY25" s="105">
        <v>22.310000000000002</v>
      </c>
      <c r="AZ25" s="89">
        <v>13.34</v>
      </c>
      <c r="BA25" s="42">
        <v>1.79</v>
      </c>
      <c r="BB25" s="27">
        <f>IF('Octubre 2016'!K27&gt;'Octubre 2016'!L27,'Octubre 2016'!K27,'Octubre 2016'!L27)</f>
        <v>1.2000000000000002</v>
      </c>
      <c r="BD25" s="27">
        <f>IF('Diciembre 2016'!K27&gt;'Diciembre 2016'!L27,'Diciembre 2016'!K27,'Diciembre 2016'!L27)</f>
        <v>1.1299999999999999</v>
      </c>
      <c r="BE25" s="89">
        <f>IF('Enero 2017'!K27&gt;'Enero 2017'!L27,'Enero 2017'!K27,'Enero 2017'!L27)</f>
        <v>2.8899999999999997</v>
      </c>
      <c r="BF25" s="89">
        <f>IF('Febrero 2017'!K27&gt;'Febrero 2017'!L27,'Febrero 2017'!K27,'Febrero 2017'!L27)</f>
        <v>4.2700000000000005</v>
      </c>
      <c r="BG25" s="89">
        <f>IF('Marzo 2017'!K27&gt;'Marzo 2017'!L27,'Marzo 2017'!K27,'Marzo 2017'!L27)</f>
        <v>6.3500000000000005</v>
      </c>
      <c r="BH25" s="89">
        <f>IF('Abril 2017'!K27&gt;'Abril 2017'!L27,'Abril 2017'!K27,'Abril 2017'!L27)</f>
        <v>8.129999999999999</v>
      </c>
      <c r="BI25" s="89">
        <f>IF('Mayo 2017'!K27&gt;'Mayo 2017'!L27,'Mayo 2017'!K27,'Mayo 2017'!L27)</f>
        <v>8.82</v>
      </c>
      <c r="BJ25" s="89">
        <f>IF('Junio 2017'!K27&gt;'Junio 2017'!L27,'Junio 2017'!K27,'Junio 2017'!L27)</f>
        <v>8.129999999999999</v>
      </c>
      <c r="BK25" s="89">
        <f>IF('Julio 2017'!K27&gt;'Julio 2017'!L27,'Julio 2017'!K27,'Julio 2017'!L27)</f>
        <v>7.0100000000000007</v>
      </c>
      <c r="BL25" s="27">
        <f>IF('Agosto 2017'!K27&gt;'Agosto 2017'!L27,'Agosto 2017'!K27,'Agosto 2017'!L27)</f>
        <v>1.79</v>
      </c>
      <c r="BM25" s="27">
        <f>IF('Setiembre 2017'!K27&gt;'Setiembre 2017'!L27,'Setiembre 2017'!K27,'Setiembre 2017'!L27)</f>
        <v>1.71</v>
      </c>
      <c r="BN25" s="27">
        <f>IF('Octubre 2017'!K27&gt;'Octubre 2017'!L27,'Octubre 2017'!K27,'Octubre 2017'!L27)</f>
        <v>2.73</v>
      </c>
      <c r="BO25" s="27">
        <f>IF('Noviembre 2017'!K27&gt;'Noviembre 2017'!L27,'Noviembre 2017'!K27,'Noviembre 2017'!L27)</f>
        <v>1.0700000000000003</v>
      </c>
      <c r="BP25" s="89">
        <f>IF('Diciembre 2017'!K27&gt;'Diciembre 2017'!L27,'Diciembre 2017'!K27,'Diciembre 2017'!L27)</f>
        <v>7.38</v>
      </c>
      <c r="BQ25" s="89">
        <f>IF('Enero 2018'!K27&gt;'Enero 2018'!L27,'Enero 2018'!K27,'Enero 2018'!L27)</f>
        <v>3.8</v>
      </c>
      <c r="BR25" s="89">
        <f>IF('Febrero 2018'!K27&gt;'Febrero 2018'!L27,'Febrero 2018'!K27,'Febrero 2018'!L27)</f>
        <v>5.37</v>
      </c>
      <c r="BS25" s="89">
        <f>IF('Marzo 2018'!K27&gt;'Marzo 2018'!L27,'Marzo 2018'!K27,'Marzo 2018'!L27)</f>
        <v>6.9899999999999993</v>
      </c>
      <c r="BT25" s="89">
        <f>IF('Abril 2018'!K27&gt;'Abril 2018'!L27,'Abril 2018'!K27,'Abril 2018'!L27)</f>
        <v>10.370000000000001</v>
      </c>
      <c r="BU25" s="27">
        <f>IF('Mayo 2018'!K27&gt;'Mayo 2018'!L27,'Mayo 2018'!K27,'Mayo 2018'!L27)</f>
        <v>9.8099999999999987</v>
      </c>
      <c r="BV25" s="89">
        <f>IF('Junio 2018'!K27&gt;'Junio 2018'!L27,'Junio 2018'!K27,'Junio 2018'!L27)</f>
        <v>10.469999999999999</v>
      </c>
      <c r="BW25" s="89">
        <f>IF('Julio 2018'!K27&gt;'Julio 2018'!L27,'Julio 2018'!K27,'Julio 2018'!L27)</f>
        <v>10.32</v>
      </c>
      <c r="BX25" s="89">
        <f>IF('Agosto 2018'!K27&gt;'Agosto 2018'!L27,'Agosto 2018'!K27,'Agosto 2018'!L27)</f>
        <v>9.64</v>
      </c>
      <c r="BY25" s="89">
        <f>IF('Setiembre 2018'!K27&gt;'Setiembre 2018'!L27,'Setiembre 2018'!K27,'Setiembre 2018'!L27)</f>
        <v>9.7100000000000009</v>
      </c>
      <c r="BZ25" s="89">
        <f>IF('Octubre 2018'!K27&gt;'Octubre 2018'!L27,'Octubre 2018'!K27,'Octubre 2018'!L27)</f>
        <v>3.0700000000000003</v>
      </c>
      <c r="CA25" s="27">
        <f>IF('Noviembre 2018'!K27&gt;'Noviembre 2018'!L27,'Noviembre 2018'!K27,'Noviembre 2018'!L27)</f>
        <v>1.1800000000000002</v>
      </c>
      <c r="CB25" s="89">
        <f>IF('Diciembre 2018'!K27&gt;'Diciembre 2018'!L27,'Diciembre 2018'!K27,'Diciembre 2018'!L27)</f>
        <v>1.7800000000000002</v>
      </c>
      <c r="CC25" s="89">
        <f>IF('Enero 2019'!K27&gt;'Enero 2019'!L27,'Enero 2019'!K27,'Enero 2019'!L27)</f>
        <v>4.8899999999999997</v>
      </c>
      <c r="CD25" s="89">
        <f>IF('Febrero 2019'!K27&gt;'Febrero 2019'!L27,'Febrero 2019'!K27,'Febrero 2019'!L27)</f>
        <v>6.45</v>
      </c>
      <c r="CE25" s="89">
        <f>IF('Marzo 2019'!K27&gt;'Marzo 2019'!L27,'Marzo 2019'!K27,'Marzo 2019'!L27)</f>
        <v>10.54</v>
      </c>
      <c r="CF25" s="89">
        <f>IF('Abril 2019'!K27&gt;'Abril 2019'!L27,'Abril 2019'!K27,'Abril 2019'!L27)</f>
        <v>9.8099999999999987</v>
      </c>
      <c r="CG25" s="89">
        <f>IF('Mayo 2019'!K27&gt;'Mayo 2019'!L27,'Mayo 2019'!K27,'Mayo 2019'!L27)</f>
        <v>11.440000000000001</v>
      </c>
      <c r="CH25" s="89">
        <f>IF('Junio 2019'!K27&gt;'Junio 2019'!L27,'Junio 2019'!K27,'Junio 2019'!L27)</f>
        <v>19.510000000000002</v>
      </c>
      <c r="CI25" s="89">
        <f>IF('Julio 2019'!K27&gt;'Julio 2019'!L27,'Julio 2019'!K27,'Julio 2019'!L27)</f>
        <v>27.77</v>
      </c>
      <c r="CJ25" s="27">
        <f>IF('Agosto 2019'!K27&gt;'Agosto 2019'!L27,'Agosto 2019'!K27,'Agosto 2019'!L27)</f>
        <v>25.650000000000002</v>
      </c>
      <c r="CK25" s="27">
        <f>IF('Setiembre 2019'!K27&gt;'Setiembre 2019'!L27,'Setiembre 2019'!K27,'Setiembre 2019'!L27)</f>
        <v>13.41</v>
      </c>
      <c r="CL25" s="27">
        <f>IF('Octubre 2019'!K27&gt;'Octubre 2019'!L27,'Octubre 2019'!K27,'Octubre 2019'!L27)</f>
        <v>1.83</v>
      </c>
      <c r="CM25" s="27">
        <f>IF('Noviembre 2019'!K27&gt;'Noviembre 2019'!L27,'Noviembre 2019'!K27,'Noviembre 2019'!L27)</f>
        <v>2.0300000000000002</v>
      </c>
      <c r="CN25" s="27">
        <f>IF('Diciembre 2019'!K27&gt;'Diciembre 2019'!L27,'Diciembre 2019'!K27,'Diciembre 2019'!L27)</f>
        <v>2.39</v>
      </c>
      <c r="CO25" s="27">
        <f>IF('Enero 2020'!K27&gt;'Enero 2020'!L27,'Enero 2020'!K27,'Enero 2020'!L27)</f>
        <v>5.03</v>
      </c>
      <c r="CP25" s="27">
        <f>IF('Febrero 2020'!K27&gt;'Febrero 2020'!L27,'Febrero 2020'!K27,'Febrero 2020'!L27)</f>
        <v>6.89</v>
      </c>
      <c r="CQ25" s="27">
        <f>IF('Marzo 2020'!K27&gt;'Marzo 2020'!L27,'Marzo 2020'!K27,'Marzo 2020'!L27)</f>
        <v>6.75</v>
      </c>
      <c r="CR25" s="27">
        <f>IF('Abril 2020'!K27&gt;'Abril 2020'!L27,'Abril 2020'!K27,'Abril 2020'!L27)</f>
        <v>9.3500000000000014</v>
      </c>
      <c r="CS25" s="27">
        <f>IF('Mayo 2020'!K27&gt;'Mayo 2020'!L27,'Mayo 2020'!K27,'Mayo 2020'!L27)</f>
        <v>15.220000000000002</v>
      </c>
      <c r="CT25" s="27">
        <f>IF('Junio 2020'!K27&gt;'Junio 2020'!L27,'Junio 2020'!K27,'Junio 2020'!L27)</f>
        <v>14.190000000000001</v>
      </c>
      <c r="CU25" s="27">
        <f>IF('Julio 2020'!K27&gt;'Julio 2020'!L27,'Julio 2020'!K27,'Julio 2020'!L27)</f>
        <v>9.14</v>
      </c>
      <c r="CV25" s="27">
        <f>IF('Agosto 2020'!K27&gt;'Agosto 2020'!L27,'Agosto 2020'!K27,'Agosto 2020'!L27)</f>
        <v>5.89</v>
      </c>
      <c r="CW25" s="27">
        <f>IF('Setiembre 2020'!K27&gt;'Setiembre 2020'!L27,'Setiembre 2020'!K27,'Setiembre 2020'!L27)</f>
        <v>1.6900000000000004</v>
      </c>
      <c r="CX25" s="27">
        <f>IF('Octubre 2020'!K27&gt;'Octubre 2020'!L27,'Octubre 2020'!K27,'Octubre 2020'!L27)</f>
        <v>1.0100000000000002</v>
      </c>
      <c r="CY25" s="27">
        <f>IF('Noviembre 2020'!K27&gt;'Noviembre 2020'!L27,'Noviembre 2020'!K27,'Noviembre 2020'!L27)</f>
        <v>0.57000000000000006</v>
      </c>
      <c r="CZ25" s="27">
        <f>IF('Diciembre 2020'!K27&gt;'Diciembre 2020'!L27,'Diciembre 2020'!K27,'Diciembre 2020'!L27)</f>
        <v>1.94</v>
      </c>
      <c r="DA25" s="27">
        <f>IF('Enero 2021'!K27&gt;'Enero 2021'!L27,'Enero 2021'!K27,'Enero 2021'!L27)</f>
        <v>2.33</v>
      </c>
      <c r="DB25" s="27">
        <f>IF('Febrero 2021'!K27&gt;'Febrero 2021'!L27,'Febrero 2021'!K27,'Febrero 2021'!L27)</f>
        <v>3.13</v>
      </c>
      <c r="DC25" s="27">
        <f>IF('Marzo 2021'!K27&gt;'Marzo 2021'!L27,'Marzo 2021'!K27,'Marzo 2021'!L27)</f>
        <v>4.51</v>
      </c>
      <c r="DD25">
        <f>IF('Abril 2021'!K27&gt;'Abril 2021'!L27,'Abril 2021'!K27,'Abril 2021'!L27)</f>
        <v>5.55</v>
      </c>
      <c r="DE25">
        <f>IF('Mayo 2021'!K27&gt;'Mayo 2021'!L27,'Mayo 2021'!K27,'Mayo 2021'!L27)</f>
        <v>16.27</v>
      </c>
      <c r="DF25">
        <f>IF('Junio 2021'!K27&gt;'Junio 2021'!L27,'Junio 2021'!K27,'Junio 2021'!L27)</f>
        <v>7.31</v>
      </c>
      <c r="DG25">
        <f>IF('Julio 2021'!K27&gt;'Julio 2021'!L27,'Julio 2021'!K27,'Julio 2021'!L27)</f>
        <v>7.63</v>
      </c>
      <c r="DH25">
        <f>IF('Agosto 2021'!K27&gt;'Agosto 2021'!L27,'Agosto 2021'!K27,'Agosto 2021'!L27)</f>
        <v>6.22</v>
      </c>
      <c r="DI25">
        <f>IF('Setiembre 2021'!K27&gt;'Setiembre 2021'!L27,'Setiembre 2021'!K27,'Setiembre 2021'!L27)</f>
        <v>6.22</v>
      </c>
      <c r="DJ25">
        <f>IF('Octubre 2021'!K27&gt;'Octubre 2021'!L27,'Octubre 2021'!K27,'Octubre 2021'!L27)</f>
        <v>1.1000000000000001</v>
      </c>
      <c r="DK25">
        <f>IF('Noviembre 2021'!K27&gt;'Noviembre 2021'!L27,'Noviembre 2021'!K27,'Noviembre 2021'!L27)</f>
        <v>1.96</v>
      </c>
      <c r="DL25">
        <f>IF('Diciembre 2021'!K27&gt;'Diciembre 2021'!L27,'Diciembre 2021'!K27,'Diciembre 2021'!L27)</f>
        <v>2.39</v>
      </c>
      <c r="DM25">
        <f>IF('Enero 2022'!K27&gt;'Enero 2022'!L27,'Enero 2022'!K27,'Enero 2022'!L27)</f>
        <v>4.4400000000000004</v>
      </c>
      <c r="DN25">
        <f>IF('Febrero 2022'!K27&gt;'Febrero 2022'!L27,'Febrero 2022'!K27,'Febrero 2022'!L27)</f>
        <v>5.32</v>
      </c>
      <c r="DO25">
        <f>IF('Marzo 2022'!K27&gt;'Marzo 2022'!L27,'Marzo 2022'!K27,'Marzo 2022'!L27)</f>
        <v>6.63</v>
      </c>
      <c r="DP25">
        <f>IF('Abril 2022'!K27&gt;'Abril 2022'!L27,'Abril 2022'!K27,'Abril 2022'!L27)</f>
        <v>7.9099999999999993</v>
      </c>
      <c r="DQ25">
        <f>IF('Mayo 2022'!K27&gt;'Mayo 2022'!L27,'Mayo 2022'!K27,'Mayo 2022'!L27)</f>
        <v>7.1499999999999995</v>
      </c>
      <c r="DR25">
        <f>IF('Junio 2022'!K27&gt;'Junio 2022'!L27,'Junio 2022'!K27,'Junio 2022'!L27)</f>
        <v>1.1200000000000001</v>
      </c>
      <c r="DS25">
        <f>IF('Julio 2022'!K27&gt;'Julio 2022'!L27,'Julio 2022'!K27,'Julio 2022'!L27)</f>
        <v>1.67</v>
      </c>
      <c r="DT25">
        <f>IF('Agosto 2022'!K27&gt;'Agosto 2022'!L27,'Agosto 2022'!K27,'Agosto 2022'!L27)</f>
        <v>1.85</v>
      </c>
      <c r="DU25">
        <f>IF('Setiembre 2022'!K27&gt;'Setiembre 2022'!L27,'Setiembre 2022'!K27,'Setiembre 2022'!L27)</f>
        <v>1.6100000000000003</v>
      </c>
      <c r="DV25">
        <f>IF('Octubre 2022'!K27&gt;'Octubre 2022'!L27,'Octubre 2022'!K27,'Octubre 2022'!L27)</f>
        <v>1.77</v>
      </c>
      <c r="DW25">
        <f>IF('Noviembre 2022'!K27&gt;'Noviembre 2022'!L27,'Noviembre 2022'!K27,'Noviembre 2022'!L27)</f>
        <v>1.62</v>
      </c>
      <c r="DX25">
        <f>IF('Diciembre 2022'!K27&gt;'Diciembre 2022'!L27,'Diciembre 2022'!K27,'Diciembre 2022'!L27)</f>
        <v>1.8900000000000001</v>
      </c>
      <c r="DY25">
        <f>IF('Enero 2023'!K27&gt;'Enero 2023'!L27,'Enero 2023'!K27,'Enero 2023'!L27)</f>
        <v>2.48</v>
      </c>
      <c r="DZ25">
        <f>IF('Febrero 2023'!K27&gt;'Febrero 2023'!L27,'Febrero 2023'!K27,'Febrero 2023'!L27)</f>
        <v>9</v>
      </c>
      <c r="EA25">
        <f>IF('Marzo 2023'!K27&gt;'Marzo 2023'!L27,'Marzo 2023'!K27,'Marzo 2023'!L27)</f>
        <v>10.510000000000002</v>
      </c>
      <c r="EB25">
        <f>IF('Abril 2023'!K27&gt;'Abril 2023'!L27,'Abril 2023'!K27,'Abril 2023'!L27)</f>
        <v>4.3</v>
      </c>
      <c r="EC25">
        <f>IF('Mayo 2023'!K27&gt;'Mayo 2023'!L27,'Mayo 2023'!K27,'Mayo 2023'!L27)</f>
        <v>4.79</v>
      </c>
      <c r="ED25">
        <f>IF('Junio 2023'!K27&gt;'Junio 2023'!L27,'Junio 2023'!K27,'Junio 2023'!L27)</f>
        <v>4.8899999999999997</v>
      </c>
      <c r="EE25">
        <f>IF('Julio 2023'!K27&gt;'Julio 2023'!L27,'Julio 2023'!K27,'Julio 2023'!L27)</f>
        <v>4.93</v>
      </c>
      <c r="EF25">
        <f>IF('Agosto 2023'!K27&gt;'Agosto 2023'!L27,'Agosto 2023'!K27,'Agosto 2023'!L27)</f>
        <v>3.9699999999999998</v>
      </c>
      <c r="EG25">
        <f>IF('Setiembre 2023'!K27&gt;'Setiembre 2023'!L27,'Setiembre 2023'!K27,'Setiembre 2023'!L27)</f>
        <v>2.06</v>
      </c>
      <c r="EH25">
        <f>IF('Octubre 2023'!K27&gt;'Octubre 2023'!L27,'Octubre 2023'!K27,'Octubre 2023'!L27)</f>
        <v>1.4500000000000002</v>
      </c>
      <c r="EI25">
        <f>IF('Noviembre 2023'!K27&gt;'Noviembre 2023'!L27,'Noviembre 2023'!K27,'Noviembre 2023'!L27)</f>
        <v>1.3200000000000003</v>
      </c>
      <c r="EJ25">
        <f>IF('Diciembre 2023'!K27&gt;'Diciembre 2023'!L27,'Diciembre 2023'!K27,'Diciembre 2023'!L27)</f>
        <v>1.6800000000000002</v>
      </c>
      <c r="EK25">
        <f>IF('Enero 2024'!K27&gt;'Enero 2024'!L27,'Enero 2024'!K27,'Enero 2024'!L27)</f>
        <v>2.5100000000000002</v>
      </c>
      <c r="EL25">
        <f>IF('Febrero 2024'!K27&gt;'Febrero 2024'!L27,'Febrero 2024'!K27,'Febrero 2024'!L27)</f>
        <v>8.2100000000000009</v>
      </c>
      <c r="EM25">
        <f>IF('Marzo 2024'!K27&gt;'Marzo 2024'!L27,'Marzo 2024'!K27,'Marzo 2024'!L27)</f>
        <v>4.18</v>
      </c>
      <c r="EN25">
        <f>IF('Abril 2024'!K27&gt;'Abril 2024'!L27,'Abril 2024'!K27,'Abril 2024'!L27)</f>
        <v>4.84</v>
      </c>
      <c r="EO25">
        <f>IF('Mayo 2024'!K27&gt;'Mayo 2024'!L27,'Mayo 2024'!K27,'Mayo 2024'!L27)</f>
        <v>5.28</v>
      </c>
      <c r="EP25">
        <f>IF('Junio 2024'!K27&gt;'Junio 2024'!L27,'Junio 2024'!K27,'Junio 2024'!L27)</f>
        <v>0.89000000000000012</v>
      </c>
      <c r="EQ25">
        <f>IF('Julio 2024'!K27&gt;'Julio 2024'!L27,'Julio 2024'!K27,'Julio 2024'!L27)</f>
        <v>1.0300000000000002</v>
      </c>
      <c r="ER25">
        <f>IF('Agosto 2024'!K27&gt;'Agosto 2024'!L27,'Agosto 2024'!K27,'Agosto 2024'!L27)</f>
        <v>1.1499999999999999</v>
      </c>
      <c r="ES25">
        <f>IF('Setiembre 2024'!K27&gt;'Setiembre 2024'!L27,'Setiembre 2024'!K27,'Setiembre 2024'!L27)</f>
        <v>0.84000000000000008</v>
      </c>
      <c r="ET25">
        <f>IF('Octubre 2024'!K27&gt;'Octubre 2024'!L27,'Octubre 2024'!K27,'Octubre 2024'!L27)</f>
        <v>1.1299999999999999</v>
      </c>
      <c r="EU25">
        <f>IF('Noviembre 2024'!K27&gt;'Noviembre 2024'!L27,'Noviembre 2024'!K27,'Noviembre 2024'!L27)</f>
        <v>1</v>
      </c>
      <c r="EV25">
        <f>IF('Diciembre 2024'!K27&gt;'Diciembre 2024'!L27,'Diciembre 2024'!K27,'Diciembre 2024'!L27)</f>
        <v>1.25</v>
      </c>
      <c r="EW25">
        <f>IF('Enero 2025'!K27&gt;'Enero 2025'!L27,'Enero 2025'!K27,'Enero 2025'!L27)</f>
        <v>1.3200000000000003</v>
      </c>
      <c r="EX25">
        <f>IF('Febrero 2025'!K27&gt;'Febrero 2025'!L27,'Febrero 2025'!K27,'Febrero 2025'!L27)</f>
        <v>2.0900000000000003</v>
      </c>
      <c r="EY25">
        <f>IF('Marzo 2025'!K27&gt;'Marzo 2025'!L27,'Marzo 2025'!K27,'Marzo 2025'!L27)</f>
        <v>3.1100000000000003</v>
      </c>
      <c r="EZ25">
        <f>IF('Abril 2025'!K27&gt;'Abril 2025'!L27,'Abril 2025'!K27,'Abril 2025'!L27)</f>
        <v>3.6900000000000004</v>
      </c>
    </row>
    <row r="26" spans="1:156" x14ac:dyDescent="0.25">
      <c r="A26" s="10">
        <v>24</v>
      </c>
      <c r="B26" s="16" t="s">
        <v>33</v>
      </c>
      <c r="C26" s="10" t="s">
        <v>14</v>
      </c>
      <c r="D26" s="7">
        <v>256002</v>
      </c>
      <c r="E26" s="7">
        <v>336544</v>
      </c>
      <c r="F26" s="7">
        <v>29</v>
      </c>
      <c r="G26" s="16" t="s">
        <v>17</v>
      </c>
      <c r="H26" s="7">
        <v>0.28000000000000003</v>
      </c>
      <c r="I26" s="89">
        <v>7.7</v>
      </c>
      <c r="J26" s="42">
        <v>6.13</v>
      </c>
      <c r="K26" s="42">
        <v>5.33</v>
      </c>
      <c r="L26" s="42">
        <v>5.62</v>
      </c>
      <c r="M26" s="89">
        <v>10.07</v>
      </c>
      <c r="N26" s="89">
        <v>8.9700000000000006</v>
      </c>
      <c r="O26" s="42">
        <v>5.17</v>
      </c>
      <c r="P26" s="42">
        <v>1.04</v>
      </c>
      <c r="Q26" s="42">
        <v>2.8200000000000003</v>
      </c>
      <c r="R26" s="42">
        <v>2.2800000000000002</v>
      </c>
      <c r="S26" s="42">
        <v>2.0199999999999996</v>
      </c>
      <c r="T26" s="42">
        <v>2.5499999999999998</v>
      </c>
      <c r="U26" s="42">
        <v>4</v>
      </c>
      <c r="V26" s="89">
        <v>6.95</v>
      </c>
      <c r="W26" s="27"/>
      <c r="X26" s="42">
        <v>6.37</v>
      </c>
      <c r="Y26" s="42">
        <v>5.76</v>
      </c>
      <c r="Z26" s="27">
        <v>5.58</v>
      </c>
      <c r="AA26" s="42">
        <v>5.93</v>
      </c>
      <c r="AB26" s="42">
        <v>7.02</v>
      </c>
      <c r="AC26" s="42">
        <v>4.42</v>
      </c>
      <c r="AD26" s="42">
        <v>4.08</v>
      </c>
      <c r="AE26" s="42">
        <v>3.26</v>
      </c>
      <c r="AF26" s="89" t="s">
        <v>17</v>
      </c>
      <c r="AG26" s="27">
        <v>4.0199999999999996</v>
      </c>
      <c r="AH26" s="42">
        <v>4.76</v>
      </c>
      <c r="AI26" s="42">
        <v>5.16</v>
      </c>
      <c r="AJ26" s="42">
        <v>5.52</v>
      </c>
      <c r="AK26" s="42">
        <v>7.12</v>
      </c>
      <c r="AL26" s="42">
        <v>5.88</v>
      </c>
      <c r="AM26" s="42">
        <v>5.9899999999999993</v>
      </c>
      <c r="AN26" s="42">
        <v>6.13</v>
      </c>
      <c r="AO26" s="42">
        <v>5.91</v>
      </c>
      <c r="AP26" s="42">
        <v>4.6500000000000004</v>
      </c>
      <c r="AQ26" s="42">
        <v>4.29</v>
      </c>
      <c r="AR26" s="42">
        <v>4.2</v>
      </c>
      <c r="AS26" s="42">
        <v>4.92</v>
      </c>
      <c r="AT26" s="42">
        <v>5.42</v>
      </c>
      <c r="AU26" s="42">
        <v>5.72</v>
      </c>
      <c r="AV26" s="42">
        <v>5.96</v>
      </c>
      <c r="AW26" s="27">
        <v>6.0299999999999994</v>
      </c>
      <c r="AX26" s="16">
        <v>5.56</v>
      </c>
      <c r="AY26" s="16">
        <v>5.29</v>
      </c>
      <c r="AZ26" s="16">
        <v>5.08</v>
      </c>
      <c r="BA26" s="42">
        <v>2.7699999999999996</v>
      </c>
      <c r="BB26" s="27">
        <f>IF('Octubre 2016'!K28&gt;'Octubre 2016'!L28,'Octubre 2016'!K28,'Octubre 2016'!L28)</f>
        <v>2.2699999999999996</v>
      </c>
      <c r="BD26" s="27">
        <f>IF('Diciembre 2016'!K28&gt;'Diciembre 2016'!L28,'Diciembre 2016'!K28,'Diciembre 2016'!L28)</f>
        <v>1.31</v>
      </c>
      <c r="BE26" s="27">
        <f>IF('Enero 2017'!K28&gt;'Enero 2017'!L28,'Enero 2017'!K28,'Enero 2017'!L28)</f>
        <v>2.5</v>
      </c>
      <c r="BF26" s="27">
        <f>IF('Febrero 2017'!K28&gt;'Febrero 2017'!L28,'Febrero 2017'!K28,'Febrero 2017'!L28)</f>
        <v>3.1900000000000004</v>
      </c>
      <c r="BG26" s="27">
        <f>IF('Marzo 2017'!K28&gt;'Marzo 2017'!L28,'Marzo 2017'!K28,'Marzo 2017'!L28)</f>
        <v>3.9299999999999997</v>
      </c>
      <c r="BH26" s="27">
        <f>IF('Abril 2017'!K28&gt;'Abril 2017'!L28,'Abril 2017'!K28,'Abril 2017'!L28)</f>
        <v>4.33</v>
      </c>
      <c r="BI26" s="27">
        <f>IF('Mayo 2017'!K28&gt;'Mayo 2017'!L28,'Mayo 2017'!K28,'Mayo 2017'!L28)</f>
        <v>4.3499999999999996</v>
      </c>
      <c r="BJ26" s="27">
        <f>IF('Junio 2017'!K28&gt;'Junio 2017'!L28,'Junio 2017'!K28,'Junio 2017'!L28)</f>
        <v>3.34</v>
      </c>
      <c r="BK26" s="27">
        <f>IF('Julio 2017'!K28&gt;'Julio 2017'!L28,'Julio 2017'!K28,'Julio 2017'!L28)</f>
        <v>2.74</v>
      </c>
      <c r="BL26" s="27">
        <f>IF('Agosto 2017'!K28&gt;'Agosto 2017'!L28,'Agosto 2017'!K28,'Agosto 2017'!L28)</f>
        <v>2.2000000000000002</v>
      </c>
      <c r="BM26" s="27">
        <f>IF('Setiembre 2017'!K28&gt;'Setiembre 2017'!L28,'Setiembre 2017'!K28,'Setiembre 2017'!L28)</f>
        <v>0.8899999999999999</v>
      </c>
      <c r="BN26" s="27"/>
      <c r="BO26" s="27">
        <f>IF('Noviembre 2017'!K28&gt;'Noviembre 2017'!L28,'Noviembre 2017'!K28,'Noviembre 2017'!L28)</f>
        <v>1.1199999999999999</v>
      </c>
      <c r="BP26" s="27">
        <f>IF('Diciembre 2017'!K28&gt;'Diciembre 2017'!L28,'Diciembre 2017'!K28,'Diciembre 2017'!L28)</f>
        <v>1.7</v>
      </c>
      <c r="BQ26" s="27">
        <f>IF('Enero 2018'!K28&gt;'Enero 2018'!L28,'Enero 2018'!K28,'Enero 2018'!L28)</f>
        <v>2.84</v>
      </c>
      <c r="BR26" s="27">
        <f>IF('Febrero 2018'!K28&gt;'Febrero 2018'!L28,'Febrero 2018'!K28,'Febrero 2018'!L28)</f>
        <v>3.38</v>
      </c>
      <c r="BS26" s="27">
        <f>IF('Marzo 2018'!K28&gt;'Marzo 2018'!L28,'Marzo 2018'!K28,'Marzo 2018'!L28)</f>
        <v>3.8199999999999994</v>
      </c>
      <c r="BT26" s="27">
        <f>IF('Abril 2018'!K28&gt;'Abril 2018'!L28,'Abril 2018'!K28,'Abril 2018'!L28)</f>
        <v>4.26</v>
      </c>
      <c r="BU26" s="27">
        <f>IF('Mayo 2018'!K28&gt;'Mayo 2018'!L28,'Mayo 2018'!K28,'Mayo 2018'!L28)</f>
        <v>4.63</v>
      </c>
      <c r="BV26" s="27">
        <f>IF('Junio 2018'!K28&gt;'Junio 2018'!L28,'Junio 2018'!K28,'Junio 2018'!L28)</f>
        <v>4.42</v>
      </c>
      <c r="BW26" s="27">
        <f>IF('Julio 2018'!K28&gt;'Julio 2018'!L28,'Julio 2018'!K28,'Julio 2018'!L28)</f>
        <v>4.54</v>
      </c>
      <c r="BX26" s="27">
        <f>IF('Agosto 2018'!K28&gt;'Agosto 2018'!L28,'Agosto 2018'!K28,'Agosto 2018'!L28)</f>
        <v>4.7</v>
      </c>
      <c r="BY26" s="27">
        <f>IF('Setiembre 2018'!K28&gt;'Setiembre 2018'!L28,'Setiembre 2018'!K28,'Setiembre 2018'!L28)</f>
        <v>4.71</v>
      </c>
      <c r="BZ26" s="27">
        <f>IF('Octubre 2018'!K28&gt;'Octubre 2018'!L28,'Octubre 2018'!K28,'Octubre 2018'!L28)</f>
        <v>1.69</v>
      </c>
      <c r="CA26" s="27">
        <f>IF('Noviembre 2018'!K28&gt;'Noviembre 2018'!L28,'Noviembre 2018'!K28,'Noviembre 2018'!L28)</f>
        <v>1.97</v>
      </c>
      <c r="CB26" s="27">
        <f>IF('Diciembre 2018'!K28&gt;'Diciembre 2018'!L28,'Diciembre 2018'!K28,'Diciembre 2018'!L28)</f>
        <v>2.4400000000000004</v>
      </c>
      <c r="CC26" s="27">
        <f>IF('Enero 2019'!K28&gt;'Enero 2019'!L28,'Enero 2019'!K28,'Enero 2019'!L28)</f>
        <v>3.63</v>
      </c>
      <c r="CD26" s="27">
        <f>IF('Febrero 2019'!K28&gt;'Febrero 2019'!L28,'Febrero 2019'!K28,'Febrero 2019'!L28)</f>
        <v>4.22</v>
      </c>
      <c r="CE26" s="27">
        <f>IF('Marzo 2019'!K28&gt;'Marzo 2019'!L28,'Marzo 2019'!K28,'Marzo 2019'!L28)</f>
        <v>4.8499999999999996</v>
      </c>
      <c r="CF26" s="27">
        <f>IF('Abril 2019'!K28&gt;'Abril 2019'!L28,'Abril 2019'!K28,'Abril 2019'!L28)</f>
        <v>5.2</v>
      </c>
      <c r="CG26" s="27">
        <f>IF('Mayo 2019'!K28&gt;'Mayo 2019'!L28,'Mayo 2019'!K28,'Mayo 2019'!L28)</f>
        <v>5.3599999999999994</v>
      </c>
      <c r="CH26" s="27">
        <f>IF('Junio 2019'!K28&gt;'Junio 2019'!L28,'Junio 2019'!K28,'Junio 2019'!L28)</f>
        <v>4.58</v>
      </c>
      <c r="CI26" s="27">
        <f>IF('Julio 2019'!K28&gt;'Julio 2019'!L28,'Julio 2019'!K28,'Julio 2019'!L28)</f>
        <v>4.38</v>
      </c>
      <c r="CJ26" s="27">
        <f>IF('Agosto 2019'!K28&gt;'Agosto 2019'!L28,'Agosto 2019'!K28,'Agosto 2019'!L28)</f>
        <v>6.6099999999999994</v>
      </c>
      <c r="CK26" s="27">
        <f>IF('Setiembre 2019'!K28&gt;'Setiembre 2019'!L28,'Setiembre 2019'!K28,'Setiembre 2019'!L28)</f>
        <v>3.54</v>
      </c>
      <c r="CL26" s="27">
        <f>IF('Octubre 2019'!K28&gt;'Octubre 2019'!L28,'Octubre 2019'!K28,'Octubre 2019'!L28)</f>
        <v>1.56</v>
      </c>
      <c r="CM26" s="27">
        <f>IF('Noviembre 2019'!K28&gt;'Noviembre 2019'!L28,'Noviembre 2019'!K28,'Noviembre 2019'!L28)</f>
        <v>1.8099999999999998</v>
      </c>
      <c r="CN26" s="27">
        <f>IF('Diciembre 2019'!K28&gt;'Diciembre 2019'!L28,'Diciembre 2019'!K28,'Diciembre 2019'!L28)</f>
        <v>2.3899999999999997</v>
      </c>
      <c r="CO26" s="27">
        <f>IF('Enero 2020'!K28&gt;'Enero 2020'!L28,'Enero 2020'!K28,'Enero 2020'!L28)</f>
        <v>3.4000000000000004</v>
      </c>
      <c r="CP26" s="27">
        <f>IF('Febrero 2020'!K28&gt;'Febrero 2020'!L28,'Febrero 2020'!K28,'Febrero 2020'!L28)</f>
        <v>4.0599999999999996</v>
      </c>
      <c r="CQ26" s="27">
        <f>IF('Marzo 2020'!K28&gt;'Marzo 2020'!L28,'Marzo 2020'!K28,'Marzo 2020'!L28)</f>
        <v>4.5999999999999996</v>
      </c>
      <c r="CR26" s="27">
        <f>IF('Abril 2020'!K28&gt;'Abril 2020'!L28,'Abril 2020'!K28,'Abril 2020'!L28)</f>
        <v>4.97</v>
      </c>
      <c r="CS26" s="27">
        <f>IF('Mayo 2020'!K28&gt;'Mayo 2020'!L28,'Mayo 2020'!K28,'Mayo 2020'!L28)</f>
        <v>5.31</v>
      </c>
      <c r="CT26" s="27">
        <f>IF('Junio 2020'!K28&gt;'Junio 2020'!L28,'Junio 2020'!K28,'Junio 2020'!L28)</f>
        <v>3.8899999999999997</v>
      </c>
      <c r="CU26" s="27"/>
      <c r="CV26" s="27">
        <f>IF('Agosto 2020'!K28&gt;'Agosto 2020'!L28,'Agosto 2020'!K28,'Agosto 2020'!L28)</f>
        <v>2.5499999999999998</v>
      </c>
      <c r="CW26" s="27">
        <f>IF('Setiembre 2020'!K28&gt;'Setiembre 2020'!L28,'Setiembre 2020'!K28,'Setiembre 2020'!L28)</f>
        <v>0.47</v>
      </c>
      <c r="CX26" s="27">
        <f>IF('Octubre 2020'!K28&gt;'Octubre 2020'!L28,'Octubre 2020'!K28,'Octubre 2020'!L28)</f>
        <v>1.01</v>
      </c>
      <c r="CY26" s="27">
        <f>IF('Noviembre 2020'!K28&gt;'Noviembre 2020'!L28,'Noviembre 2020'!K28,'Noviembre 2020'!L28)</f>
        <v>0.47</v>
      </c>
      <c r="CZ26" s="27">
        <f>IF('Diciembre 2020'!K28&gt;'Diciembre 2020'!L28,'Diciembre 2020'!K28,'Diciembre 2020'!L28)</f>
        <v>1.42</v>
      </c>
      <c r="DA26" s="27">
        <f>IF('Enero 2021'!K28&gt;'Enero 2021'!L28,'Enero 2021'!K28,'Enero 2021'!L28)</f>
        <v>2.5199999999999996</v>
      </c>
      <c r="DB26" s="27">
        <f>IF('Febrero 2021'!K28&gt;'Febrero 2021'!L28,'Febrero 2021'!K28,'Febrero 2021'!L28)</f>
        <v>3.2800000000000002</v>
      </c>
      <c r="DC26" s="27">
        <f>IF('Marzo 2021'!K28&gt;'Marzo 2021'!L28,'Marzo 2021'!K28,'Marzo 2021'!L28)</f>
        <v>3.7699999999999996</v>
      </c>
      <c r="DD26">
        <f>IF('Abril 2021'!K28&gt;'Abril 2021'!L28,'Abril 2021'!K28,'Abril 2021'!L28)</f>
        <v>4.09</v>
      </c>
      <c r="DE26">
        <f>IF('Mayo 2021'!K28&gt;'Mayo 2021'!L28,'Mayo 2021'!K28,'Mayo 2021'!L28)</f>
        <v>4.5699999999999994</v>
      </c>
      <c r="DF26">
        <f>IF('Junio 2021'!K28&gt;'Junio 2021'!L28,'Junio 2021'!K28,'Junio 2021'!L28)</f>
        <v>4.75</v>
      </c>
      <c r="DG26">
        <f>IF('Julio 2021'!K28&gt;'Julio 2021'!L28,'Julio 2021'!K28,'Julio 2021'!L28)</f>
        <v>4.72</v>
      </c>
      <c r="DH26">
        <f>IF('Agosto 2021'!K28&gt;'Agosto 2021'!L28,'Agosto 2021'!K28,'Agosto 2021'!L28)</f>
        <v>2.9400000000000004</v>
      </c>
      <c r="DI26">
        <f>IF('Setiembre 2021'!K28&gt;'Setiembre 2021'!L28,'Setiembre 2021'!K28,'Setiembre 2021'!L28)</f>
        <v>2.2199999999999998</v>
      </c>
      <c r="DJ26">
        <f>IF('Octubre 2021'!K28&gt;'Octubre 2021'!L28,'Octubre 2021'!K28,'Octubre 2021'!L28)</f>
        <v>1.45</v>
      </c>
      <c r="DK26">
        <f>IF('Noviembre 2021'!K28&gt;'Noviembre 2021'!L28,'Noviembre 2021'!K28,'Noviembre 2021'!L28)</f>
        <v>1.7</v>
      </c>
      <c r="DL26">
        <f>IF('Diciembre 2021'!K28&gt;'Diciembre 2021'!L28,'Diciembre 2021'!K28,'Diciembre 2021'!L28)</f>
        <v>2.3899999999999997</v>
      </c>
      <c r="DM26">
        <f>IF('Enero 2022'!K28&gt;'Enero 2022'!L28,'Enero 2022'!K28,'Enero 2022'!L28)</f>
        <v>3.62</v>
      </c>
      <c r="DN26">
        <f>IF('Febrero 2022'!K28&gt;'Febrero 2022'!L28,'Febrero 2022'!K28,'Febrero 2022'!L28)</f>
        <v>3.92</v>
      </c>
      <c r="DO26">
        <f>IF('Marzo 2022'!K28&gt;'Marzo 2022'!L28,'Marzo 2022'!K28,'Marzo 2022'!L28)</f>
        <v>4.37</v>
      </c>
      <c r="DP26">
        <f>IF('Abril 2022'!K28&gt;'Abril 2022'!L28,'Abril 2022'!K28,'Abril 2022'!L28)</f>
        <v>4.8099999999999996</v>
      </c>
      <c r="DQ26">
        <f>IF('Mayo 2022'!K28&gt;'Mayo 2022'!L28,'Mayo 2022'!K28,'Mayo 2022'!L28)</f>
        <v>4.59</v>
      </c>
      <c r="DR26">
        <f>IF('Junio 2022'!K28&gt;'Junio 2022'!L28,'Junio 2022'!K28,'Junio 2022'!L28)</f>
        <v>2.37</v>
      </c>
      <c r="DS26">
        <f>IF('Julio 2022'!K28&gt;'Julio 2022'!L28,'Julio 2022'!K28,'Julio 2022'!L28)</f>
        <v>1.1399999999999999</v>
      </c>
      <c r="DT26">
        <f>IF('Agosto 2022'!K28&gt;'Agosto 2022'!L28,'Agosto 2022'!K28,'Agosto 2022'!L28)</f>
        <v>1.1599999999999999</v>
      </c>
      <c r="DU26">
        <f>IF('Setiembre 2022'!K28&gt;'Setiembre 2022'!L28,'Setiembre 2022'!K28,'Setiembre 2022'!L28)</f>
        <v>0.65999999999999992</v>
      </c>
      <c r="DV26">
        <f>IF('Octubre 2022'!K28&gt;'Octubre 2022'!L28,'Octubre 2022'!K28,'Octubre 2022'!L28)</f>
        <v>0.78</v>
      </c>
      <c r="DW26">
        <f>IF('Noviembre 2022'!K28&gt;'Noviembre 2022'!L28,'Noviembre 2022'!K28,'Noviembre 2022'!L28)</f>
        <v>1.01</v>
      </c>
      <c r="DX26">
        <f>IF('Diciembre 2022'!K28&gt;'Diciembre 2022'!L28,'Diciembre 2022'!K28,'Diciembre 2022'!L28)</f>
        <v>1.34</v>
      </c>
      <c r="DY26">
        <f>IF('Enero 2023'!K28&gt;'Enero 2023'!L28,'Enero 2023'!K28,'Enero 2023'!L28)</f>
        <v>2.5099999999999998</v>
      </c>
      <c r="DZ26">
        <f>IF('Febrero 2023'!K28&gt;'Febrero 2023'!L28,'Febrero 2023'!K28,'Febrero 2023'!L28)</f>
        <v>3.0199999999999996</v>
      </c>
      <c r="EA26">
        <f>IF('Marzo 2023'!K28&gt;'Marzo 2023'!L28,'Marzo 2023'!K28,'Marzo 2023'!L28)</f>
        <v>3.4799999999999995</v>
      </c>
      <c r="EB26">
        <f>IF('Abril 2023'!K28&gt;'Abril 2023'!L28,'Abril 2023'!K28,'Abril 2023'!L28)</f>
        <v>4</v>
      </c>
      <c r="EC26">
        <f>IF('Mayo 2023'!K28&gt;'Mayo 2023'!L28,'Mayo 2023'!K28,'Mayo 2023'!L28)</f>
        <v>4.43</v>
      </c>
      <c r="ED26">
        <f>IF('Junio 2023'!K28&gt;'Junio 2023'!L28,'Junio 2023'!K28,'Junio 2023'!L28)</f>
        <v>4.25</v>
      </c>
      <c r="EE26">
        <f>IF('Julio 2023'!K28&gt;'Julio 2023'!L28,'Julio 2023'!K28,'Julio 2023'!L28)</f>
        <v>4.3499999999999996</v>
      </c>
      <c r="EF26">
        <f>IF('Agosto 2023'!K28&gt;'Agosto 2023'!L28,'Agosto 2023'!K28,'Agosto 2023'!L28)</f>
        <v>4.29</v>
      </c>
      <c r="EG26">
        <f>IF('Setiembre 2023'!K28&gt;'Setiembre 2023'!L28,'Setiembre 2023'!K28,'Setiembre 2023'!L28)</f>
        <v>3.26</v>
      </c>
      <c r="EH26">
        <f>IF('Octubre 2023'!K28&gt;'Octubre 2023'!L28,'Octubre 2023'!K28,'Octubre 2023'!L28)</f>
        <v>1.58</v>
      </c>
      <c r="EI26">
        <f>IF('Noviembre 2023'!K28&gt;'Noviembre 2023'!L28,'Noviembre 2023'!K28,'Noviembre 2023'!L28)</f>
        <v>1.05</v>
      </c>
      <c r="EJ26">
        <f>IF('Diciembre 2023'!K28&gt;'Diciembre 2023'!L28,'Diciembre 2023'!K28,'Diciembre 2023'!L28)</f>
        <v>1.69</v>
      </c>
      <c r="EK26">
        <f>IF('Enero 2024'!K28&gt;'Enero 2024'!L28,'Enero 2024'!K28,'Enero 2024'!L28)</f>
        <v>2.75</v>
      </c>
      <c r="EL26">
        <f>IF('Febrero 2024'!K28&gt;'Febrero 2024'!L28,'Febrero 2024'!K28,'Febrero 2024'!L28)</f>
        <v>3.3899999999999997</v>
      </c>
      <c r="EM26">
        <f>IF('Marzo 2024'!K28&gt;'Marzo 2024'!L28,'Marzo 2024'!K28,'Marzo 2024'!L28)</f>
        <v>3.96</v>
      </c>
      <c r="EN26">
        <f>IF('Abril 2024'!K28&gt;'Abril 2024'!L28,'Abril 2024'!K28,'Abril 2024'!L28)</f>
        <v>4.4399999999999995</v>
      </c>
      <c r="EO26">
        <f>IF('Mayo 2024'!K28&gt;'Mayo 2024'!L28,'Mayo 2024'!K28,'Mayo 2024'!L28)</f>
        <v>4.8</v>
      </c>
      <c r="EP26">
        <f>IF('Junio 2024'!K28&gt;'Junio 2024'!L28,'Junio 2024'!K28,'Junio 2024'!L28)</f>
        <v>0.47</v>
      </c>
      <c r="EQ26">
        <f>IF('Julio 2024'!K28&gt;'Julio 2024'!L28,'Julio 2024'!K28,'Julio 2024'!L28)</f>
        <v>0.92999999999999994</v>
      </c>
      <c r="ER26">
        <f>IF('Agosto 2024'!K28&gt;'Agosto 2024'!L28,'Agosto 2024'!K28,'Agosto 2024'!L28)</f>
        <v>1.3699999999999999</v>
      </c>
      <c r="ES26">
        <f>IF('Setiembre 2024'!K28&gt;'Setiembre 2024'!L28,'Setiembre 2024'!K28,'Setiembre 2024'!L28)</f>
        <v>0.6</v>
      </c>
      <c r="ET26">
        <f>IF('Octubre 2024'!K28&gt;'Octubre 2024'!L28,'Octubre 2024'!K28,'Octubre 2024'!L28)</f>
        <v>1.1199999999999999</v>
      </c>
      <c r="EU26">
        <f>IF('Noviembre 2024'!K28&gt;'Noviembre 2024'!L28,'Noviembre 2024'!K28,'Noviembre 2024'!L28)</f>
        <v>0.85999999999999988</v>
      </c>
      <c r="EV26">
        <f>IF('Diciembre 2024'!K28&gt;'Diciembre 2024'!L28,'Diciembre 2024'!K28,'Diciembre 2024'!L28)</f>
        <v>1.54</v>
      </c>
      <c r="EW26">
        <f>IF('Enero 2025'!K28&gt;'Enero 2025'!L28,'Enero 2025'!K28,'Enero 2025'!L28)</f>
        <v>1.7</v>
      </c>
      <c r="EX26">
        <f>IF('Febrero 2025'!K28&gt;'Febrero 2025'!L28,'Febrero 2025'!K28,'Febrero 2025'!L28)</f>
        <v>3.09</v>
      </c>
      <c r="EY26">
        <f>IF('Marzo 2025'!K28&gt;'Marzo 2025'!L28,'Marzo 2025'!K28,'Marzo 2025'!L28)</f>
        <v>3.5999999999999996</v>
      </c>
      <c r="EZ26">
        <f>IF('Abril 2025'!K28&gt;'Abril 2025'!L28,'Abril 2025'!K28,'Abril 2025'!L28)</f>
        <v>4.0699999999999994</v>
      </c>
    </row>
    <row r="27" spans="1:156" x14ac:dyDescent="0.25">
      <c r="A27" s="10">
        <v>25</v>
      </c>
      <c r="B27" s="16" t="s">
        <v>34</v>
      </c>
      <c r="C27" s="10" t="s">
        <v>14</v>
      </c>
      <c r="D27" s="7">
        <v>255974</v>
      </c>
      <c r="E27" s="7">
        <v>336856</v>
      </c>
      <c r="F27" s="7">
        <v>26</v>
      </c>
      <c r="G27" s="16" t="s">
        <v>17</v>
      </c>
      <c r="H27" s="16">
        <v>0.55000000000000004</v>
      </c>
      <c r="I27" s="89">
        <v>9.6499999999999986</v>
      </c>
      <c r="J27" s="89">
        <v>6.29</v>
      </c>
      <c r="K27" s="89">
        <v>12.79</v>
      </c>
      <c r="L27" s="89">
        <v>10.799999999999999</v>
      </c>
      <c r="M27" s="89">
        <v>10.85</v>
      </c>
      <c r="N27" s="89">
        <v>13.03</v>
      </c>
      <c r="O27" s="42" t="s">
        <v>86</v>
      </c>
      <c r="P27" s="42">
        <v>4.59</v>
      </c>
      <c r="Q27" s="89">
        <v>7.7700000000000005</v>
      </c>
      <c r="R27" s="89">
        <v>6.61</v>
      </c>
      <c r="S27" s="89">
        <v>6.65</v>
      </c>
      <c r="T27" s="89">
        <v>7.45</v>
      </c>
      <c r="U27" s="42">
        <v>5.2700000000000005</v>
      </c>
      <c r="V27" s="89">
        <v>11.25</v>
      </c>
      <c r="W27" s="27"/>
      <c r="X27" s="89">
        <v>15.669999999999998</v>
      </c>
      <c r="Y27" s="89">
        <v>13.059999999999999</v>
      </c>
      <c r="Z27" s="27" t="s">
        <v>17</v>
      </c>
      <c r="AA27" s="42" t="s">
        <v>17</v>
      </c>
      <c r="AB27" s="89">
        <v>14</v>
      </c>
      <c r="AC27" s="42" t="s">
        <v>95</v>
      </c>
      <c r="AD27" s="89">
        <v>8.2299999999999986</v>
      </c>
      <c r="AE27" s="89">
        <v>7.21</v>
      </c>
      <c r="AF27" s="27"/>
      <c r="AG27" s="89">
        <v>9.9499999999999993</v>
      </c>
      <c r="AH27" s="89">
        <v>12.83</v>
      </c>
      <c r="AI27" s="89">
        <v>12.989999999999998</v>
      </c>
      <c r="AJ27" s="89">
        <v>11.209999999999999</v>
      </c>
      <c r="AK27" s="89">
        <v>14.57</v>
      </c>
      <c r="AL27" s="89">
        <v>13.44</v>
      </c>
      <c r="AM27" s="89">
        <v>13.03</v>
      </c>
      <c r="AN27" s="42">
        <v>9.59</v>
      </c>
      <c r="AO27" s="42">
        <v>9.7199999999999989</v>
      </c>
      <c r="AP27" s="42">
        <v>7.35</v>
      </c>
      <c r="AQ27" s="42">
        <v>4.9400000000000004</v>
      </c>
      <c r="AR27" s="42">
        <v>4.6900000000000004</v>
      </c>
      <c r="AS27" s="89">
        <v>8.41</v>
      </c>
      <c r="AT27" s="89">
        <v>9.19</v>
      </c>
      <c r="AU27" s="42">
        <v>9.0299999999999994</v>
      </c>
      <c r="AV27" s="89">
        <v>10.61</v>
      </c>
      <c r="AW27" s="89">
        <v>10.569999999999999</v>
      </c>
      <c r="AX27" s="16">
        <v>8.52</v>
      </c>
      <c r="AY27" s="105">
        <v>9.0499999999999989</v>
      </c>
      <c r="AZ27" s="89">
        <v>10.77</v>
      </c>
      <c r="BA27" s="89">
        <v>5.97</v>
      </c>
      <c r="BB27" s="89">
        <f>IF('Octubre 2016'!K29&gt;'Octubre 2016'!L29,'Octubre 2016'!K29,'Octubre 2016'!L29)</f>
        <v>5.58</v>
      </c>
      <c r="BD27" s="89">
        <f>IF('Diciembre 2016'!K29&gt;'Diciembre 2016'!L29,'Diciembre 2016'!K29,'Diciembre 2016'!L29)</f>
        <v>4.97</v>
      </c>
      <c r="BE27" s="89">
        <f>IF('Enero 2017'!K29&gt;'Enero 2017'!L29,'Enero 2017'!K29,'Enero 2017'!L29)</f>
        <v>5.91</v>
      </c>
      <c r="BF27" s="27">
        <f>IF('Febrero 2017'!K29&gt;'Febrero 2017'!L29,'Febrero 2017'!K29,'Febrero 2017'!L29)</f>
        <v>4.87</v>
      </c>
      <c r="BG27" s="89">
        <f>IF('Marzo 2017'!K29&gt;'Marzo 2017'!L29,'Marzo 2017'!K29,'Marzo 2017'!L29)</f>
        <v>6.26</v>
      </c>
      <c r="BH27" s="27">
        <f>IF('Abril 2017'!K29&gt;'Abril 2017'!L29,'Abril 2017'!K29,'Abril 2017'!L29)</f>
        <v>5.4</v>
      </c>
      <c r="BI27" s="27">
        <f>IF('Mayo 2017'!K29&gt;'Mayo 2017'!L29,'Mayo 2017'!K29,'Mayo 2017'!L29)</f>
        <v>5.4300000000000006</v>
      </c>
      <c r="BJ27" s="27">
        <f>IF('Junio 2017'!K29&gt;'Junio 2017'!L29,'Junio 2017'!K29,'Junio 2017'!L29)</f>
        <v>4.6900000000000004</v>
      </c>
      <c r="BK27" s="89">
        <f>IF('Julio 2017'!K29&gt;'Julio 2017'!L29,'Julio 2017'!K29,'Julio 2017'!L29)</f>
        <v>4.6800000000000006</v>
      </c>
      <c r="BL27" s="89">
        <f>IF('Agosto 2017'!K29&gt;'Agosto 2017'!L29,'Agosto 2017'!K29,'Agosto 2017'!L29)</f>
        <v>6.87</v>
      </c>
      <c r="BM27" s="27">
        <f>IF('Setiembre 2017'!K29&gt;'Setiembre 2017'!L29,'Setiembre 2017'!K29,'Setiembre 2017'!L29)</f>
        <v>1.44</v>
      </c>
      <c r="BN27" s="27"/>
      <c r="BO27" s="27"/>
      <c r="BP27" s="27">
        <f>IF('Diciembre 2017'!K29&gt;'Diciembre 2017'!L29,'Diciembre 2017'!K29,'Diciembre 2017'!L29)</f>
        <v>2.2199999999999998</v>
      </c>
      <c r="BQ27" s="89">
        <f>IF('Enero 2018'!K29&gt;'Enero 2018'!L29,'Enero 2018'!K29,'Enero 2018'!L29)</f>
        <v>4.09</v>
      </c>
      <c r="BR27" s="89">
        <f>IF('Febrero 2018'!K29&gt;'Febrero 2018'!L29,'Febrero 2018'!K29,'Febrero 2018'!L29)</f>
        <v>5.37</v>
      </c>
      <c r="BS27" s="27">
        <f>IF('Marzo 2018'!K29&gt;'Marzo 2018'!L29,'Marzo 2018'!K29,'Marzo 2018'!L29)</f>
        <v>4.7</v>
      </c>
      <c r="BT27" s="89">
        <f>IF('Abril 2018'!K29&gt;'Abril 2018'!L29,'Abril 2018'!K29,'Abril 2018'!L29)</f>
        <v>6.92</v>
      </c>
      <c r="BU27" s="27">
        <f>IF('Mayo 2018'!K29&gt;'Mayo 2018'!L29,'Mayo 2018'!K29,'Mayo 2018'!L29)</f>
        <v>6.7</v>
      </c>
      <c r="BV27" s="27">
        <f>IF('Junio 2018'!K29&gt;'Junio 2018'!L29,'Junio 2018'!K29,'Junio 2018'!L29)</f>
        <v>7.19</v>
      </c>
      <c r="BW27" s="89">
        <f>IF('Julio 2018'!K29&gt;'Julio 2018'!L29,'Julio 2018'!K29,'Julio 2018'!L29)</f>
        <v>10.77</v>
      </c>
      <c r="BX27" s="27">
        <f>IF('Agosto 2018'!K29&gt;'Agosto 2018'!L29,'Agosto 2018'!K29,'Agosto 2018'!L29)</f>
        <v>7.660000000000001</v>
      </c>
      <c r="BY27" s="89">
        <f>IF('Setiembre 2018'!K29&gt;'Setiembre 2018'!L29,'Setiembre 2018'!K29,'Setiembre 2018'!L29)</f>
        <v>9.7199999999999989</v>
      </c>
      <c r="BZ27" s="27">
        <f>IF('Octubre 2018'!K29&gt;'Octubre 2018'!L29,'Octubre 2018'!K29,'Octubre 2018'!L29)</f>
        <v>3.37</v>
      </c>
      <c r="CA27" s="27">
        <f>IF('Noviembre 2018'!K29&gt;'Noviembre 2018'!L29,'Noviembre 2018'!K29,'Noviembre 2018'!L29)</f>
        <v>3.79</v>
      </c>
      <c r="CB27" s="89">
        <f>IF('Diciembre 2018'!K29&gt;'Diciembre 2018'!L29,'Diciembre 2018'!K29,'Diciembre 2018'!L29)</f>
        <v>5.71</v>
      </c>
      <c r="CC27" s="27">
        <f>IF('Enero 2019'!K29&gt;'Enero 2019'!L29,'Enero 2019'!K29,'Enero 2019'!L29)</f>
        <v>5.96</v>
      </c>
      <c r="CD27" s="89">
        <f>IF('Febrero 2019'!K29&gt;'Febrero 2019'!L29,'Febrero 2019'!K29,'Febrero 2019'!L29)</f>
        <v>9.879999999999999</v>
      </c>
      <c r="CE27" s="89">
        <f>IF('Marzo 2019'!K29&gt;'Marzo 2019'!L29,'Marzo 2019'!K29,'Marzo 2019'!L29)</f>
        <v>10.729999999999999</v>
      </c>
      <c r="CF27" s="89">
        <f>IF('Abril 2019'!K29&gt;'Abril 2019'!L29,'Abril 2019'!K29,'Abril 2019'!L29)</f>
        <v>12.969999999999999</v>
      </c>
      <c r="CG27" s="89">
        <f>IF('Mayo 2019'!K29&gt;'Mayo 2019'!L29,'Mayo 2019'!K29,'Mayo 2019'!L29)</f>
        <v>10.819999999999999</v>
      </c>
      <c r="CH27" s="27">
        <f>IF('Junio 2019'!K29&gt;'Junio 2019'!L29,'Junio 2019'!K29,'Junio 2019'!L29)</f>
        <v>6.08</v>
      </c>
      <c r="CI27" s="27">
        <f>IF('Julio 2019'!K29&gt;'Julio 2019'!L29,'Julio 2019'!K29,'Julio 2019'!L29)</f>
        <v>6.26</v>
      </c>
      <c r="CJ27" s="27">
        <f>IF('Agosto 2019'!K29&gt;'Agosto 2019'!L29,'Agosto 2019'!K29,'Agosto 2019'!L29)</f>
        <v>10.17</v>
      </c>
      <c r="CK27" s="27">
        <f>IF('Setiembre 2019'!K29&gt;'Setiembre 2019'!L29,'Setiembre 2019'!K29,'Setiembre 2019'!L29)</f>
        <v>11.36</v>
      </c>
      <c r="CL27" s="27">
        <f>IF('Octubre 2019'!K29&gt;'Octubre 2019'!L29,'Octubre 2019'!K29,'Octubre 2019'!L29)</f>
        <v>2.74</v>
      </c>
      <c r="CM27" s="27">
        <f>IF('Noviembre 2019'!K29&gt;'Noviembre 2019'!L29,'Noviembre 2019'!K29,'Noviembre 2019'!L29)</f>
        <v>5.55</v>
      </c>
      <c r="CN27" s="27">
        <f>IF('Diciembre 2019'!K29&gt;'Diciembre 2019'!L29,'Diciembre 2019'!K29,'Diciembre 2019'!L29)</f>
        <v>5.76</v>
      </c>
      <c r="CO27" s="27">
        <f>IF('Enero 2020'!K29&gt;'Enero 2020'!L29,'Enero 2020'!K29,'Enero 2020'!L29)</f>
        <v>8.4699999999999989</v>
      </c>
      <c r="CP27" s="27">
        <f>IF('Febrero 2020'!K29&gt;'Febrero 2020'!L29,'Febrero 2020'!K29,'Febrero 2020'!L29)</f>
        <v>9.8099999999999987</v>
      </c>
      <c r="CQ27" s="27">
        <f>IF('Marzo 2020'!K29&gt;'Marzo 2020'!L29,'Marzo 2020'!K29,'Marzo 2020'!L29)</f>
        <v>7.8</v>
      </c>
      <c r="CR27" s="27">
        <f>IF('Abril 2020'!K29&gt;'Abril 2020'!L29,'Abril 2020'!K29,'Abril 2020'!L29)</f>
        <v>8.0499999999999989</v>
      </c>
      <c r="CS27" s="27">
        <f>IF('Mayo 2020'!K29&gt;'Mayo 2020'!L29,'Mayo 2020'!K29,'Mayo 2020'!L29)</f>
        <v>11.08</v>
      </c>
      <c r="CT27" s="27">
        <f>IF('Junio 2020'!K29&gt;'Junio 2020'!L29,'Junio 2020'!K29,'Junio 2020'!L29)</f>
        <v>5.92</v>
      </c>
      <c r="CU27" s="27"/>
      <c r="CV27" s="27">
        <f>IF('Agosto 2020'!K29&gt;'Agosto 2020'!L29,'Agosto 2020'!K29,'Agosto 2020'!L29)</f>
        <v>3.4800000000000004</v>
      </c>
      <c r="CW27" s="27"/>
      <c r="CX27" s="27">
        <f>IF('Octubre 2020'!K29&gt;'Octubre 2020'!L29,'Octubre 2020'!K29,'Octubre 2020'!L29)</f>
        <v>2.8</v>
      </c>
      <c r="CY27" s="27">
        <f>IF('Noviembre 2020'!K29&gt;'Noviembre 2020'!L29,'Noviembre 2020'!K29,'Noviembre 2020'!L29)</f>
        <v>1.8</v>
      </c>
      <c r="CZ27" s="27">
        <f>IF('Diciembre 2020'!K29&gt;'Diciembre 2020'!L29,'Diciembre 2020'!K29,'Diciembre 2020'!L29)</f>
        <v>2.6100000000000003</v>
      </c>
      <c r="DA27" s="27">
        <f>IF('Enero 2021'!K29&gt;'Enero 2021'!L29,'Enero 2021'!K29,'Enero 2021'!L29)</f>
        <v>6.17</v>
      </c>
      <c r="DB27" s="27">
        <f>IF('Febrero 2021'!K29&gt;'Febrero 2021'!L29,'Febrero 2021'!K29,'Febrero 2021'!L29)</f>
        <v>5.01</v>
      </c>
      <c r="DC27" s="27">
        <f>IF('Marzo 2021'!K29&gt;'Marzo 2021'!L29,'Marzo 2021'!K29,'Marzo 2021'!L29)</f>
        <v>8.7899999999999991</v>
      </c>
      <c r="DD27">
        <f>IF('Abril 2021'!K29&gt;'Abril 2021'!L29,'Abril 2021'!K29,'Abril 2021'!L29)</f>
        <v>8.3099999999999987</v>
      </c>
      <c r="DE27">
        <f>IF('Mayo 2021'!K29&gt;'Mayo 2021'!L29,'Mayo 2021'!K29,'Mayo 2021'!L29)</f>
        <v>10.299999999999999</v>
      </c>
      <c r="DF27">
        <f>IF('Junio 2021'!K29&gt;'Junio 2021'!L29,'Junio 2021'!K29,'Junio 2021'!L29)</f>
        <v>7.28</v>
      </c>
      <c r="DG27">
        <f>IF('Julio 2021'!K29&gt;'Julio 2021'!L29,'Julio 2021'!K29,'Julio 2021'!L29)</f>
        <v>7.8999999999999995</v>
      </c>
      <c r="DH27">
        <f>IF('Agosto 2021'!K29&gt;'Agosto 2021'!L29,'Agosto 2021'!K29,'Agosto 2021'!L29)</f>
        <v>6.23</v>
      </c>
      <c r="DI27">
        <f>IF('Setiembre 2021'!K29&gt;'Setiembre 2021'!L29,'Setiembre 2021'!K29,'Setiembre 2021'!L29)</f>
        <v>2.41</v>
      </c>
      <c r="DJ27">
        <f>IF('Octubre 2021'!K29&gt;'Octubre 2021'!L29,'Octubre 2021'!K29,'Octubre 2021'!L29)</f>
        <v>1.64</v>
      </c>
      <c r="DK27">
        <f>IF('Noviembre 2021'!K29&gt;'Noviembre 2021'!L29,'Noviembre 2021'!K29,'Noviembre 2021'!L29)</f>
        <v>3.8100000000000005</v>
      </c>
      <c r="DL27">
        <f>IF('Diciembre 2021'!K29&gt;'Diciembre 2021'!L29,'Diciembre 2021'!K29,'Diciembre 2021'!L29)</f>
        <v>3.9699999999999998</v>
      </c>
      <c r="DM27">
        <f>IF('Enero 2022'!K29&gt;'Enero 2022'!L29,'Enero 2022'!K29,'Enero 2022'!L29)</f>
        <v>8.379999999999999</v>
      </c>
      <c r="DN27">
        <f>IF('Febrero 2022'!K29&gt;'Febrero 2022'!L29,'Febrero 2022'!K29,'Febrero 2022'!L29)</f>
        <v>6.7</v>
      </c>
      <c r="DO27">
        <f>IF('Marzo 2022'!K29&gt;'Marzo 2022'!L29,'Marzo 2022'!K29,'Marzo 2022'!L29)</f>
        <v>7.08</v>
      </c>
      <c r="DP27">
        <f>IF('Abril 2022'!K29&gt;'Abril 2022'!L29,'Abril 2022'!K29,'Abril 2022'!L29)</f>
        <v>7.830000000000001</v>
      </c>
      <c r="DQ27">
        <f>IF('Mayo 2022'!K29&gt;'Mayo 2022'!L29,'Mayo 2022'!K29,'Mayo 2022'!L29)</f>
        <v>5.37</v>
      </c>
      <c r="DR27">
        <f>IF('Junio 2022'!K29&gt;'Junio 2022'!L29,'Junio 2022'!K29,'Junio 2022'!L29)</f>
        <v>4.03</v>
      </c>
      <c r="DS27">
        <f>IF('Julio 2022'!K29&gt;'Julio 2022'!L29,'Julio 2022'!K29,'Julio 2022'!L29)</f>
        <v>2.8600000000000003</v>
      </c>
      <c r="DT27">
        <f>IF('Agosto 2022'!K29&gt;'Agosto 2022'!L29,'Agosto 2022'!K29,'Agosto 2022'!L29)</f>
        <v>3.24</v>
      </c>
      <c r="DU27">
        <f>IF('Setiembre 2022'!K29&gt;'Setiembre 2022'!L29,'Setiembre 2022'!K29,'Setiembre 2022'!L29)</f>
        <v>2.2800000000000002</v>
      </c>
      <c r="DV27">
        <f>IF('Octubre 2022'!K29&gt;'Octubre 2022'!L29,'Octubre 2022'!K29,'Octubre 2022'!L29)</f>
        <v>2.9000000000000004</v>
      </c>
      <c r="DW27">
        <f>IF('Noviembre 2022'!K29&gt;'Noviembre 2022'!L29,'Noviembre 2022'!K29,'Noviembre 2022'!L29)</f>
        <v>4.4400000000000004</v>
      </c>
      <c r="DX27">
        <f>IF('Diciembre 2022'!K29&gt;'Diciembre 2022'!L29,'Diciembre 2022'!K29,'Diciembre 2022'!L29)</f>
        <v>5.29</v>
      </c>
      <c r="DY27">
        <f>IF('Enero 2023'!K29&gt;'Enero 2023'!L29,'Enero 2023'!K29,'Enero 2023'!L29)</f>
        <v>5.05</v>
      </c>
      <c r="DZ27">
        <f>IF('Febrero 2023'!K29&gt;'Febrero 2023'!L29,'Febrero 2023'!K29,'Febrero 2023'!L29)</f>
        <v>5.8500000000000005</v>
      </c>
      <c r="EA27">
        <f>IF('Marzo 2023'!K29&gt;'Marzo 2023'!L29,'Marzo 2023'!K29,'Marzo 2023'!L29)</f>
        <v>8.69</v>
      </c>
      <c r="EB27">
        <f>IF('Abril 2023'!K29&gt;'Abril 2023'!L29,'Abril 2023'!K29,'Abril 2023'!L29)</f>
        <v>6.7</v>
      </c>
      <c r="EC27">
        <f>IF('Mayo 2023'!K29&gt;'Mayo 2023'!L29,'Mayo 2023'!K29,'Mayo 2023'!L29)</f>
        <v>7.6800000000000006</v>
      </c>
      <c r="ED27">
        <f>IF('Junio 2023'!K29&gt;'Junio 2023'!L29,'Junio 2023'!K29,'Junio 2023'!L29)</f>
        <v>6.66</v>
      </c>
      <c r="EE27">
        <f>IF('Julio 2023'!K29&gt;'Julio 2023'!L29,'Julio 2023'!K29,'Julio 2023'!L29)</f>
        <v>7.05</v>
      </c>
      <c r="EF27">
        <f>IF('Agosto 2023'!K29&gt;'Agosto 2023'!L29,'Agosto 2023'!K29,'Agosto 2023'!L29)</f>
        <v>6.42</v>
      </c>
      <c r="EG27">
        <f>IF('Setiembre 2023'!K29&gt;'Setiembre 2023'!L29,'Setiembre 2023'!K29,'Setiembre 2023'!L29)</f>
        <v>4.3500000000000005</v>
      </c>
      <c r="EH27">
        <f>IF('Octubre 2023'!K29&gt;'Octubre 2023'!L29,'Octubre 2023'!K29,'Octubre 2023'!L29)</f>
        <v>1.57</v>
      </c>
      <c r="EI27">
        <f>IF('Noviembre 2023'!K29&gt;'Noviembre 2023'!L29,'Noviembre 2023'!K29,'Noviembre 2023'!L29)</f>
        <v>3.01</v>
      </c>
      <c r="EJ27">
        <f>IF('Diciembre 2023'!K29&gt;'Diciembre 2023'!L29,'Diciembre 2023'!K29,'Diciembre 2023'!L29)</f>
        <v>3.5200000000000005</v>
      </c>
      <c r="EK27">
        <f>IF('Enero 2024'!K29&gt;'Enero 2024'!L29,'Enero 2024'!K29,'Enero 2024'!L29)</f>
        <v>4.45</v>
      </c>
      <c r="EL27">
        <f>IF('Febrero 2024'!K29&gt;'Febrero 2024'!L29,'Febrero 2024'!K29,'Febrero 2024'!L29)</f>
        <v>5.46</v>
      </c>
      <c r="EM27">
        <f>IF('Marzo 2024'!K29&gt;'Marzo 2024'!L29,'Marzo 2024'!K29,'Marzo 2024'!L29)</f>
        <v>5.0200000000000005</v>
      </c>
      <c r="EN27">
        <f>IF('Abril 2024'!K29&gt;'Abril 2024'!L29,'Abril 2024'!K29,'Abril 2024'!L29)</f>
        <v>8.7999999999999989</v>
      </c>
      <c r="EO27">
        <f>IF('Mayo 2024'!K29&gt;'Mayo 2024'!L29,'Mayo 2024'!K29,'Mayo 2024'!L29)</f>
        <v>9.17</v>
      </c>
      <c r="EP27">
        <f>IF('Junio 2024'!K29&gt;'Junio 2024'!L29,'Junio 2024'!K29,'Junio 2024'!L29)</f>
        <v>1.29</v>
      </c>
      <c r="EQ27">
        <f>IF('Julio 2024'!K29&gt;'Julio 2024'!L29,'Julio 2024'!K29,'Julio 2024'!L29)</f>
        <v>4.0200000000000005</v>
      </c>
      <c r="ER27">
        <f>IF('Agosto 2024'!K29&gt;'Agosto 2024'!L29,'Agosto 2024'!K29,'Agosto 2024'!L29)</f>
        <v>4.3900000000000006</v>
      </c>
      <c r="ES27">
        <f>IF('Setiembre 2024'!K29&gt;'Setiembre 2024'!L29,'Setiembre 2024'!K29,'Setiembre 2024'!L29)</f>
        <v>3.12</v>
      </c>
      <c r="ET27">
        <f>IF('Octubre 2024'!K29&gt;'Octubre 2024'!L29,'Octubre 2024'!K29,'Octubre 2024'!L29)</f>
        <v>3.6400000000000006</v>
      </c>
      <c r="EU27">
        <f>IF('Noviembre 2024'!K29&gt;'Noviembre 2024'!L29,'Noviembre 2024'!K29,'Noviembre 2024'!L29)</f>
        <v>3.3</v>
      </c>
      <c r="EV27">
        <f>IF('Diciembre 2024'!K29&gt;'Diciembre 2024'!L29,'Diciembre 2024'!K29,'Diciembre 2024'!L29)</f>
        <v>18.099999999999998</v>
      </c>
      <c r="EW27">
        <f>IF('Enero 2025'!K29&gt;'Enero 2025'!L29,'Enero 2025'!K29,'Enero 2025'!L29)</f>
        <v>13.45</v>
      </c>
      <c r="EX27">
        <f>IF('Febrero 2025'!K29&gt;'Febrero 2025'!L29,'Febrero 2025'!K29,'Febrero 2025'!L29)</f>
        <v>6.24</v>
      </c>
      <c r="EY27">
        <f>IF('Marzo 2025'!K29&gt;'Marzo 2025'!L29,'Marzo 2025'!K29,'Marzo 2025'!L29)</f>
        <v>6.91</v>
      </c>
      <c r="EZ27">
        <f>IF('Abril 2025'!K29&gt;'Abril 2025'!L29,'Abril 2025'!K29,'Abril 2025'!L29)</f>
        <v>7.9899999999999993</v>
      </c>
    </row>
    <row r="28" spans="1:156" x14ac:dyDescent="0.25">
      <c r="A28" s="10">
        <v>26</v>
      </c>
      <c r="B28" s="16" t="s">
        <v>35</v>
      </c>
      <c r="C28" s="10" t="s">
        <v>14</v>
      </c>
      <c r="D28" s="16">
        <v>255966</v>
      </c>
      <c r="E28" s="7">
        <v>336871</v>
      </c>
      <c r="F28" s="7">
        <v>27</v>
      </c>
      <c r="G28" s="16" t="s">
        <v>17</v>
      </c>
      <c r="H28" s="16">
        <v>0.6</v>
      </c>
      <c r="I28" s="27" t="s">
        <v>65</v>
      </c>
      <c r="J28" s="42" t="s">
        <v>65</v>
      </c>
      <c r="K28" s="89">
        <v>10.1</v>
      </c>
      <c r="L28" s="89">
        <v>13.43</v>
      </c>
      <c r="M28" s="89">
        <v>16.16</v>
      </c>
      <c r="N28" s="89">
        <v>11.93</v>
      </c>
      <c r="O28" s="89">
        <v>12.75</v>
      </c>
      <c r="P28" s="89">
        <v>8.65</v>
      </c>
      <c r="Q28" s="89">
        <v>7.57</v>
      </c>
      <c r="R28" s="42">
        <v>4.1900000000000004</v>
      </c>
      <c r="S28" s="42">
        <v>4.1999999999999993</v>
      </c>
      <c r="T28" s="42">
        <v>4.7200000000000006</v>
      </c>
      <c r="U28" s="89">
        <v>7.3400000000000007</v>
      </c>
      <c r="V28" s="89">
        <v>10.66</v>
      </c>
      <c r="W28" s="27"/>
      <c r="X28" s="89">
        <v>14.5</v>
      </c>
      <c r="Y28" s="89">
        <v>12.55</v>
      </c>
      <c r="Z28" s="89">
        <v>13.700000000000001</v>
      </c>
      <c r="AA28" s="89">
        <v>13.34</v>
      </c>
      <c r="AB28" s="89">
        <v>13.790000000000001</v>
      </c>
      <c r="AC28" s="89">
        <v>10.23</v>
      </c>
      <c r="AD28" s="89">
        <v>15.500000000000002</v>
      </c>
      <c r="AE28" s="89">
        <v>11.75</v>
      </c>
      <c r="AF28" s="27"/>
      <c r="AG28" s="89">
        <v>12.8</v>
      </c>
      <c r="AH28" s="89">
        <v>12.99</v>
      </c>
      <c r="AI28" s="89">
        <v>13.56</v>
      </c>
      <c r="AJ28" s="89">
        <v>12.950000000000001</v>
      </c>
      <c r="AK28" s="89">
        <v>16.36</v>
      </c>
      <c r="AL28" s="89">
        <v>14.860000000000001</v>
      </c>
      <c r="AM28" s="89">
        <v>13.33</v>
      </c>
      <c r="AN28" s="89">
        <v>10.1</v>
      </c>
      <c r="AO28" s="89">
        <v>14.34</v>
      </c>
      <c r="AP28" s="89">
        <v>11.96</v>
      </c>
      <c r="AQ28" s="42">
        <v>4.33</v>
      </c>
      <c r="AR28" s="42">
        <v>4.29</v>
      </c>
      <c r="AS28" s="42">
        <v>7.42</v>
      </c>
      <c r="AT28" s="42">
        <v>8.1</v>
      </c>
      <c r="AU28" s="89">
        <v>12.32</v>
      </c>
      <c r="AV28" s="89">
        <v>13.16</v>
      </c>
      <c r="AW28" s="89">
        <v>13.610000000000001</v>
      </c>
      <c r="AX28" s="16">
        <v>8.73</v>
      </c>
      <c r="AY28" s="105">
        <v>11.3</v>
      </c>
      <c r="AZ28" s="89">
        <v>12.98</v>
      </c>
      <c r="BA28" s="89">
        <v>6.8100000000000005</v>
      </c>
      <c r="BB28" s="89">
        <f>IF('Octubre 2016'!K30&gt;'Octubre 2016'!L30,'Octubre 2016'!K30,'Octubre 2016'!L30)</f>
        <v>7.99</v>
      </c>
      <c r="BD28" s="89">
        <f>IF('Diciembre 2016'!K30&gt;'Diciembre 2016'!L30,'Diciembre 2016'!K30,'Diciembre 2016'!L30)</f>
        <v>7.42</v>
      </c>
      <c r="BE28" s="89">
        <f>IF('Enero 2017'!K30&gt;'Enero 2017'!L30,'Enero 2017'!K30,'Enero 2017'!L30)</f>
        <v>8.24</v>
      </c>
      <c r="BF28" s="89">
        <f>IF('Febrero 2017'!K30&gt;'Febrero 2017'!L30,'Febrero 2017'!K30,'Febrero 2017'!L30)</f>
        <v>7.4700000000000006</v>
      </c>
      <c r="BG28" s="89">
        <f>IF('Marzo 2017'!K30&gt;'Marzo 2017'!L30,'Marzo 2017'!K30,'Marzo 2017'!L30)</f>
        <v>6.5200000000000005</v>
      </c>
      <c r="BH28" s="89">
        <f>IF('Abril 2017'!K30&gt;'Abril 2017'!L30,'Abril 2017'!K30,'Abril 2017'!L30)</f>
        <v>6.3100000000000005</v>
      </c>
      <c r="BI28" s="89">
        <f>IF('Mayo 2017'!K30&gt;'Mayo 2017'!L30,'Mayo 2017'!K30,'Mayo 2017'!L30)</f>
        <v>6.3400000000000007</v>
      </c>
      <c r="BJ28" s="89">
        <f>IF('Junio 2017'!K30&gt;'Junio 2017'!L30,'Junio 2017'!K30,'Junio 2017'!L30)</f>
        <v>5.5</v>
      </c>
      <c r="BK28" s="89">
        <f>IF('Julio 2017'!K30&gt;'Julio 2017'!L30,'Julio 2017'!K30,'Julio 2017'!L30)</f>
        <v>4.6000000000000005</v>
      </c>
      <c r="BL28" s="89">
        <f>IF('Agosto 2017'!K30&gt;'Agosto 2017'!L30,'Agosto 2017'!K30,'Agosto 2017'!L30)</f>
        <v>4.8400000000000007</v>
      </c>
      <c r="BM28" s="27">
        <f>IF('Setiembre 2017'!K30&gt;'Setiembre 2017'!L30,'Setiembre 2017'!K30,'Setiembre 2017'!L30)</f>
        <v>2</v>
      </c>
      <c r="BN28" s="27"/>
      <c r="BO28" s="27">
        <f>IF('Noviembre 2017'!K30&gt;'Noviembre 2017'!L30,'Noviembre 2017'!K30,'Noviembre 2017'!L30)</f>
        <v>3.02</v>
      </c>
      <c r="BP28" s="89">
        <f>IF('Diciembre 2017'!K30&gt;'Diciembre 2017'!L30,'Diciembre 2017'!K30,'Diciembre 2017'!L30)</f>
        <v>2.62</v>
      </c>
      <c r="BQ28" s="89">
        <f>IF('Enero 2018'!K30&gt;'Enero 2018'!L30,'Enero 2018'!K30,'Enero 2018'!L30)</f>
        <v>3.9</v>
      </c>
      <c r="BR28" s="89">
        <f>IF('Febrero 2018'!K30&gt;'Febrero 2018'!L30,'Febrero 2018'!K30,'Febrero 2018'!L30)</f>
        <v>4.8000000000000007</v>
      </c>
      <c r="BS28" s="89">
        <f>IF('Marzo 2018'!K30&gt;'Marzo 2018'!L30,'Marzo 2018'!K30,'Marzo 2018'!L30)</f>
        <v>4.9400000000000004</v>
      </c>
      <c r="BT28" s="89">
        <f>IF('Abril 2018'!K30&gt;'Abril 2018'!L30,'Abril 2018'!K30,'Abril 2018'!L30)</f>
        <v>6.15</v>
      </c>
      <c r="BU28" s="27">
        <f>IF('Mayo 2018'!K30&gt;'Mayo 2018'!L30,'Mayo 2018'!K30,'Mayo 2018'!L30)</f>
        <v>6.9</v>
      </c>
      <c r="BV28" s="89">
        <f>IF('Junio 2018'!K30&gt;'Junio 2018'!L30,'Junio 2018'!K30,'Junio 2018'!L30)</f>
        <v>10.85</v>
      </c>
      <c r="BW28" s="89">
        <f>IF('Julio 2018'!K30&gt;'Julio 2018'!L30,'Julio 2018'!K30,'Julio 2018'!L30)</f>
        <v>15.85</v>
      </c>
      <c r="BX28" s="89">
        <f>IF('Agosto 2018'!K30&gt;'Agosto 2018'!L30,'Agosto 2018'!K30,'Agosto 2018'!L30)</f>
        <v>11.76</v>
      </c>
      <c r="BY28" s="89">
        <f>IF('Setiembre 2018'!K30&gt;'Setiembre 2018'!L30,'Setiembre 2018'!K30,'Setiembre 2018'!L30)</f>
        <v>10.200000000000001</v>
      </c>
      <c r="BZ28" s="89">
        <f>IF('Octubre 2018'!K30&gt;'Octubre 2018'!L30,'Octubre 2018'!K30,'Octubre 2018'!L30)</f>
        <v>8.7000000000000011</v>
      </c>
      <c r="CA28" s="89">
        <f>IF('Noviembre 2018'!K30&gt;'Noviembre 2018'!L30,'Noviembre 2018'!K30,'Noviembre 2018'!L30)</f>
        <v>6.78</v>
      </c>
      <c r="CB28" s="89">
        <f>IF('Diciembre 2018'!K30&gt;'Diciembre 2018'!L30,'Diciembre 2018'!K30,'Diciembre 2018'!L30)</f>
        <v>8.32</v>
      </c>
      <c r="CC28" s="89">
        <f>IF('Enero 2019'!K30&gt;'Enero 2019'!L30,'Enero 2019'!K30,'Enero 2019'!L30)</f>
        <v>9.120000000000001</v>
      </c>
      <c r="CD28" s="89">
        <f>IF('Febrero 2019'!K30&gt;'Febrero 2019'!L30,'Febrero 2019'!K30,'Febrero 2019'!L30)</f>
        <v>12.18</v>
      </c>
      <c r="CE28" s="89">
        <f>IF('Marzo 2019'!K30&gt;'Marzo 2019'!L30,'Marzo 2019'!K30,'Marzo 2019'!L30)</f>
        <v>17</v>
      </c>
      <c r="CF28" s="89">
        <f>IF('Abril 2019'!K30&gt;'Abril 2019'!L30,'Abril 2019'!K30,'Abril 2019'!L30)</f>
        <v>16.119999999999997</v>
      </c>
      <c r="CG28" s="89">
        <f>IF('Mayo 2019'!K30&gt;'Mayo 2019'!L30,'Mayo 2019'!K30,'Mayo 2019'!L30)</f>
        <v>16.22</v>
      </c>
      <c r="CH28" s="89">
        <f>IF('Junio 2019'!K30&gt;'Junio 2019'!L30,'Junio 2019'!K30,'Junio 2019'!L30)</f>
        <v>9.870000000000001</v>
      </c>
      <c r="CI28" s="89">
        <f>IF('Julio 2019'!K30&gt;'Julio 2019'!L30,'Julio 2019'!K30,'Julio 2019'!L30)</f>
        <v>10.08</v>
      </c>
      <c r="CJ28" s="27">
        <f>IF('Agosto 2019'!K30&gt;'Agosto 2019'!L30,'Agosto 2019'!K30,'Agosto 2019'!L30)</f>
        <v>15.930000000000001</v>
      </c>
      <c r="CK28" s="27">
        <f>IF('Setiembre 2019'!K30&gt;'Setiembre 2019'!L30,'Setiembre 2019'!K30,'Setiembre 2019'!L30)</f>
        <v>6.0100000000000007</v>
      </c>
      <c r="CL28" s="27">
        <f>IF('Octubre 2019'!K30&gt;'Octubre 2019'!L30,'Octubre 2019'!K30,'Octubre 2019'!L30)</f>
        <v>6.9</v>
      </c>
      <c r="CM28" s="27">
        <f>IF('Noviembre 2019'!K30&gt;'Noviembre 2019'!L30,'Noviembre 2019'!K30,'Noviembre 2019'!L30)</f>
        <v>8.48</v>
      </c>
      <c r="CN28" s="27">
        <f>IF('Diciembre 2019'!K30&gt;'Diciembre 2019'!L30,'Diciembre 2019'!K30,'Diciembre 2019'!L30)</f>
        <v>8.49</v>
      </c>
      <c r="CO28" s="27">
        <f>IF('Enero 2020'!K30&gt;'Enero 2020'!L30,'Enero 2020'!K30,'Enero 2020'!L30)</f>
        <v>11.950000000000001</v>
      </c>
      <c r="CP28" s="27">
        <f>IF('Febrero 2020'!K30&gt;'Febrero 2020'!L30,'Febrero 2020'!K30,'Febrero 2020'!L30)</f>
        <v>14.110000000000001</v>
      </c>
      <c r="CQ28" s="27">
        <f>IF('Marzo 2020'!K30&gt;'Marzo 2020'!L30,'Marzo 2020'!K30,'Marzo 2020'!L30)</f>
        <v>15.799999999999999</v>
      </c>
      <c r="CR28" s="27">
        <f>IF('Abril 2020'!K30&gt;'Abril 2020'!L30,'Abril 2020'!K30,'Abril 2020'!L30)</f>
        <v>15.92</v>
      </c>
      <c r="CS28" s="27">
        <f>IF('Mayo 2020'!K30&gt;'Mayo 2020'!L30,'Mayo 2020'!K30,'Mayo 2020'!L30)</f>
        <v>16.059999999999999</v>
      </c>
      <c r="CT28" s="27">
        <f>IF('Junio 2020'!K30&gt;'Junio 2020'!L30,'Junio 2020'!K30,'Junio 2020'!L30)</f>
        <v>9.8600000000000012</v>
      </c>
      <c r="CU28" s="27"/>
      <c r="CV28" s="27">
        <f>IF('Agosto 2020'!K30&gt;'Agosto 2020'!L30,'Agosto 2020'!K30,'Agosto 2020'!L30)</f>
        <v>3.8299999999999996</v>
      </c>
      <c r="CW28" s="27"/>
      <c r="CX28" s="27">
        <f>IF('Octubre 2020'!K30&gt;'Octubre 2020'!L30,'Octubre 2020'!K30,'Octubre 2020'!L30)</f>
        <v>6.73</v>
      </c>
      <c r="CY28" s="27">
        <f>IF('Noviembre 2020'!K30&gt;'Noviembre 2020'!L30,'Noviembre 2020'!K30,'Noviembre 2020'!L30)</f>
        <v>5.8500000000000005</v>
      </c>
      <c r="CZ28" s="27">
        <f>IF('Diciembre 2020'!K30&gt;'Diciembre 2020'!L30,'Diciembre 2020'!K30,'Diciembre 2020'!L30)</f>
        <v>3.07</v>
      </c>
      <c r="DA28" s="27"/>
      <c r="DB28" s="27">
        <f>IF('Febrero 2021'!K30&gt;'Febrero 2021'!L30,'Febrero 2021'!K30,'Febrero 2021'!L30)</f>
        <v>8.870000000000001</v>
      </c>
      <c r="DC28" s="27">
        <f>IF('Marzo 2021'!K30&gt;'Marzo 2021'!L30,'Marzo 2021'!K30,'Marzo 2021'!L30)</f>
        <v>12.18</v>
      </c>
      <c r="DD28">
        <f>IF('Abril 2021'!K30&gt;'Abril 2021'!L30,'Abril 2021'!K30,'Abril 2021'!L30)</f>
        <v>15.92</v>
      </c>
      <c r="DE28">
        <f>IF('Mayo 2021'!K30&gt;'Mayo 2021'!L30,'Mayo 2021'!K30,'Mayo 2021'!L30)</f>
        <v>15.979999999999999</v>
      </c>
      <c r="DF28">
        <f>IF('Junio 2021'!K30&gt;'Junio 2021'!L30,'Junio 2021'!K30,'Junio 2021'!L30)</f>
        <v>15.9</v>
      </c>
      <c r="DG28">
        <f>IF('Julio 2021'!K30&gt;'Julio 2021'!L30,'Julio 2021'!K30,'Julio 2021'!L30)</f>
        <v>14.81</v>
      </c>
      <c r="DH28">
        <f>IF('Agosto 2021'!K30&gt;'Agosto 2021'!L30,'Agosto 2021'!K30,'Agosto 2021'!L30)</f>
        <v>11.52</v>
      </c>
      <c r="DI28">
        <f>IF('Setiembre 2021'!K30&gt;'Setiembre 2021'!L30,'Setiembre 2021'!K30,'Setiembre 2021'!L30)</f>
        <v>2.84</v>
      </c>
      <c r="DJ28">
        <f>IF('Octubre 2021'!K30&gt;'Octubre 2021'!L30,'Octubre 2021'!K30,'Octubre 2021'!L30)</f>
        <v>2.2399999999999998</v>
      </c>
      <c r="DK28">
        <f>IF('Noviembre 2021'!K30&gt;'Noviembre 2021'!L30,'Noviembre 2021'!K30,'Noviembre 2021'!L30)</f>
        <v>8.14</v>
      </c>
      <c r="DL28">
        <f>IF('Diciembre 2021'!K30&gt;'Diciembre 2021'!L30,'Diciembre 2021'!K30,'Diciembre 2021'!L30)</f>
        <v>8.26</v>
      </c>
      <c r="DM28">
        <f>IF('Enero 2022'!K30&gt;'Enero 2022'!L30,'Enero 2022'!K30,'Enero 2022'!L30)</f>
        <v>12.68</v>
      </c>
      <c r="DN28">
        <f>IF('Febrero 2022'!K30&gt;'Febrero 2022'!L30,'Febrero 2022'!K30,'Febrero 2022'!L30)</f>
        <v>11.85</v>
      </c>
      <c r="DO28">
        <f>IF('Marzo 2022'!K30&gt;'Marzo 2022'!L30,'Marzo 2022'!K30,'Marzo 2022'!L30)</f>
        <v>11.93</v>
      </c>
      <c r="DP28">
        <f>IF('Abril 2022'!K30&gt;'Abril 2022'!L30,'Abril 2022'!K30,'Abril 2022'!L30)</f>
        <v>14.82</v>
      </c>
      <c r="DQ28">
        <f>IF('Mayo 2022'!K30&gt;'Mayo 2022'!L30,'Mayo 2022'!K30,'Mayo 2022'!L30)</f>
        <v>5.7700000000000005</v>
      </c>
      <c r="DR28">
        <f>IF('Junio 2022'!K30&gt;'Junio 2022'!L30,'Junio 2022'!K30,'Junio 2022'!L30)</f>
        <v>9.08</v>
      </c>
      <c r="DS28">
        <f>IF('Julio 2022'!K30&gt;'Julio 2022'!L30,'Julio 2022'!K30,'Julio 2022'!L30)</f>
        <v>7.5</v>
      </c>
      <c r="DT28">
        <f>IF('Agosto 2022'!K30&gt;'Agosto 2022'!L30,'Agosto 2022'!K30,'Agosto 2022'!L30)</f>
        <v>8.15</v>
      </c>
      <c r="DU28">
        <f>IF('Setiembre 2022'!K30&gt;'Setiembre 2022'!L30,'Setiembre 2022'!K30,'Setiembre 2022'!L30)</f>
        <v>6.9700000000000006</v>
      </c>
      <c r="DV28">
        <f>IF('Octubre 2022'!K30&gt;'Octubre 2022'!L30,'Octubre 2022'!K30,'Octubre 2022'!L30)</f>
        <v>7.4</v>
      </c>
      <c r="DW28">
        <f>IF('Noviembre 2022'!K30&gt;'Noviembre 2022'!L30,'Noviembre 2022'!K30,'Noviembre 2022'!L30)</f>
        <v>8.0400000000000009</v>
      </c>
      <c r="DY28">
        <f>IF('Enero 2023'!K30&gt;'Enero 2023'!L30,'Enero 2023'!K30,'Enero 2023'!L30)</f>
        <v>8.7100000000000009</v>
      </c>
      <c r="DZ28">
        <f>IF('Febrero 2023'!K30&gt;'Febrero 2023'!L30,'Febrero 2023'!K30,'Febrero 2023'!L30)</f>
        <v>9.6</v>
      </c>
      <c r="EA28">
        <f>IF('Marzo 2023'!K30&gt;'Marzo 2023'!L30,'Marzo 2023'!K30,'Marzo 2023'!L30)</f>
        <v>13.59</v>
      </c>
      <c r="EB28">
        <f>IF('Abril 2023'!K30&gt;'Abril 2023'!L30,'Abril 2023'!K30,'Abril 2023'!L30)</f>
        <v>12.85</v>
      </c>
      <c r="EC28">
        <f>IF('Mayo 2023'!K30&gt;'Mayo 2023'!L30,'Mayo 2023'!K30,'Mayo 2023'!L30)</f>
        <v>6.62</v>
      </c>
      <c r="ED28">
        <f>IF('Junio 2023'!K30&gt;'Junio 2023'!L30,'Junio 2023'!K30,'Junio 2023'!L30)</f>
        <v>12.89</v>
      </c>
      <c r="EE28">
        <f>IF('Julio 2023'!K30&gt;'Julio 2023'!L30,'Julio 2023'!K30,'Julio 2023'!L30)</f>
        <v>14.280000000000001</v>
      </c>
      <c r="EF28">
        <f>IF('Agosto 2023'!K30&gt;'Agosto 2023'!L30,'Agosto 2023'!K30,'Agosto 2023'!L30)</f>
        <v>12.3</v>
      </c>
      <c r="EG28">
        <f>IF('Setiembre 2023'!K30&gt;'Setiembre 2023'!L30,'Setiembre 2023'!K30,'Setiembre 2023'!L30)</f>
        <v>9.5</v>
      </c>
      <c r="EH28">
        <f>IF('Octubre 2023'!K30&gt;'Octubre 2023'!L30,'Octubre 2023'!K30,'Octubre 2023'!L30)</f>
        <v>2.9699999999999998</v>
      </c>
      <c r="EI28">
        <f>IF('Noviembre 2023'!K30&gt;'Noviembre 2023'!L30,'Noviembre 2023'!K30,'Noviembre 2023'!L30)</f>
        <v>8.1</v>
      </c>
      <c r="EJ28">
        <f>IF('Diciembre 2023'!K30&gt;'Diciembre 2023'!L30,'Diciembre 2023'!K30,'Diciembre 2023'!L30)</f>
        <v>13.49</v>
      </c>
      <c r="EK28">
        <f>IF('Enero 2024'!K30&gt;'Enero 2024'!L30,'Enero 2024'!K30,'Enero 2024'!L30)</f>
        <v>3.8699999999999997</v>
      </c>
      <c r="EL28">
        <f>IF('Febrero 2024'!K30&gt;'Febrero 2024'!L30,'Febrero 2024'!K30,'Febrero 2024'!L30)</f>
        <v>4.7700000000000005</v>
      </c>
      <c r="EM28">
        <f>IF('Marzo 2024'!K30&gt;'Marzo 2024'!L30,'Marzo 2024'!K30,'Marzo 2024'!L30)</f>
        <v>5.96</v>
      </c>
      <c r="EN28">
        <f>IF('Abril 2024'!K30&gt;'Abril 2024'!L30,'Abril 2024'!K30,'Abril 2024'!L30)</f>
        <v>8.57</v>
      </c>
      <c r="EO28">
        <f>IF('Mayo 2024'!K30&gt;'Mayo 2024'!L30,'Mayo 2024'!K30,'Mayo 2024'!L30)</f>
        <v>9.66</v>
      </c>
      <c r="EP28">
        <f>IF('Junio 2024'!K30&gt;'Junio 2024'!L30,'Junio 2024'!K30,'Junio 2024'!L30)</f>
        <v>6.75</v>
      </c>
      <c r="EQ28">
        <f>IF('Julio 2024'!K30&gt;'Julio 2024'!L30,'Julio 2024'!K30,'Julio 2024'!L30)</f>
        <v>7.5400000000000009</v>
      </c>
      <c r="ER28">
        <f>IF('Agosto 2024'!K30&gt;'Agosto 2024'!L30,'Agosto 2024'!K30,'Agosto 2024'!L30)</f>
        <v>4.33</v>
      </c>
      <c r="ES28">
        <f>IF('Setiembre 2024'!K30&gt;'Setiembre 2024'!L30,'Setiembre 2024'!K30,'Setiembre 2024'!L30)</f>
        <v>9.75</v>
      </c>
      <c r="ET28">
        <f>IF('Octubre 2024'!K30&gt;'Octubre 2024'!L30,'Octubre 2024'!K30,'Octubre 2024'!L30)</f>
        <v>9.3800000000000008</v>
      </c>
      <c r="EU28">
        <f>IF('Noviembre 2024'!K30&gt;'Noviembre 2024'!L30,'Noviembre 2024'!K30,'Noviembre 2024'!L30)</f>
        <v>12.1</v>
      </c>
      <c r="EV28">
        <f>IF('Diciembre 2024'!K30&gt;'Diciembre 2024'!L30,'Diciembre 2024'!K30,'Diciembre 2024'!L30)</f>
        <v>3.78</v>
      </c>
      <c r="EW28">
        <f>IF('Enero 2025'!K30&gt;'Enero 2025'!L30,'Enero 2025'!K30,'Enero 2025'!L30)</f>
        <v>2.63</v>
      </c>
      <c r="EX28">
        <f>IF('Febrero 2025'!K30&gt;'Febrero 2025'!L30,'Febrero 2025'!K30,'Febrero 2025'!L30)</f>
        <v>5.87</v>
      </c>
      <c r="EY28">
        <f>IF('Marzo 2025'!K30&gt;'Marzo 2025'!L30,'Marzo 2025'!K30,'Marzo 2025'!L30)</f>
        <v>6.91</v>
      </c>
      <c r="EZ28">
        <f>IF('Abril 2025'!K30&gt;'Abril 2025'!L30,'Abril 2025'!K30,'Abril 2025'!L30)</f>
        <v>7.3500000000000005</v>
      </c>
    </row>
    <row r="29" spans="1:156" x14ac:dyDescent="0.25">
      <c r="A29" s="10">
        <v>27</v>
      </c>
      <c r="B29" s="16" t="s">
        <v>36</v>
      </c>
      <c r="C29" s="10" t="s">
        <v>14</v>
      </c>
      <c r="D29" s="16">
        <v>255838</v>
      </c>
      <c r="E29" s="7">
        <v>337001</v>
      </c>
      <c r="F29" s="7">
        <v>27</v>
      </c>
      <c r="G29" s="16" t="s">
        <v>17</v>
      </c>
      <c r="H29" s="7">
        <v>0.85</v>
      </c>
      <c r="I29" s="89">
        <v>11.32</v>
      </c>
      <c r="J29" s="42">
        <v>4.5100000000000007</v>
      </c>
      <c r="K29" s="89">
        <v>11.65</v>
      </c>
      <c r="L29" s="89">
        <v>12.71</v>
      </c>
      <c r="M29" s="89">
        <v>13.65</v>
      </c>
      <c r="N29" s="89">
        <v>12.450000000000001</v>
      </c>
      <c r="O29" s="89">
        <v>11.8</v>
      </c>
      <c r="P29" s="89">
        <v>9.2100000000000009</v>
      </c>
      <c r="Q29" s="89">
        <v>8.370000000000001</v>
      </c>
      <c r="R29" s="89">
        <v>8.7100000000000009</v>
      </c>
      <c r="S29" s="89">
        <v>8.98</v>
      </c>
      <c r="T29" s="89">
        <v>9.91</v>
      </c>
      <c r="U29" s="89">
        <v>10.290000000000001</v>
      </c>
      <c r="V29" s="89">
        <v>11.620000000000001</v>
      </c>
      <c r="W29" s="27"/>
      <c r="X29" s="89">
        <v>14.07</v>
      </c>
      <c r="Y29" s="89">
        <v>16.579999999999998</v>
      </c>
      <c r="Z29" s="89">
        <v>20.689999999999998</v>
      </c>
      <c r="AA29" s="89">
        <v>24.16</v>
      </c>
      <c r="AB29" s="89">
        <v>30.189999999999998</v>
      </c>
      <c r="AC29" s="89">
        <v>19.229999999999997</v>
      </c>
      <c r="AD29" s="89">
        <v>11.6</v>
      </c>
      <c r="AE29" s="89">
        <v>10.48</v>
      </c>
      <c r="AF29" s="27"/>
      <c r="AG29" s="89">
        <v>12.370000000000001</v>
      </c>
      <c r="AH29" s="89">
        <v>13.030000000000001</v>
      </c>
      <c r="AI29" s="89">
        <v>13.83</v>
      </c>
      <c r="AJ29" s="42">
        <v>6.11</v>
      </c>
      <c r="AK29" s="89">
        <v>29.09</v>
      </c>
      <c r="AL29" s="89">
        <v>30.07</v>
      </c>
      <c r="AM29" s="89">
        <v>29.02</v>
      </c>
      <c r="AN29" s="89">
        <v>29.029999999999998</v>
      </c>
      <c r="AO29" s="89">
        <v>14.22</v>
      </c>
      <c r="AP29" s="89">
        <v>13.54</v>
      </c>
      <c r="AQ29" s="42">
        <v>12.72</v>
      </c>
      <c r="AR29" s="89">
        <v>12.53</v>
      </c>
      <c r="AS29" s="89">
        <v>13.200000000000001</v>
      </c>
      <c r="AT29" s="89">
        <v>14.31</v>
      </c>
      <c r="AU29" s="89">
        <v>24.38</v>
      </c>
      <c r="AV29" s="89">
        <v>29.02</v>
      </c>
      <c r="AW29" s="89">
        <v>29.009999999999998</v>
      </c>
      <c r="AX29" s="16">
        <v>8.02</v>
      </c>
      <c r="AY29" s="105">
        <v>19.149999999999999</v>
      </c>
      <c r="AZ29" s="89">
        <v>19.709999999999997</v>
      </c>
      <c r="BA29" s="89">
        <v>9.94</v>
      </c>
      <c r="BB29" s="89">
        <f>IF('Octubre 2016'!K31&gt;'Octubre 2016'!L31,'Octubre 2016'!K31,'Octubre 2016'!L31)</f>
        <v>9.120000000000001</v>
      </c>
      <c r="BD29" s="89">
        <f>IF('Diciembre 2016'!K31&gt;'Diciembre 2016'!L31,'Diciembre 2016'!K31,'Diciembre 2016'!L31)</f>
        <v>8.5</v>
      </c>
      <c r="BE29" s="89">
        <f>IF('Enero 2017'!K31&gt;'Enero 2017'!L31,'Enero 2017'!K31,'Enero 2017'!L31)</f>
        <v>9.4749999999999996</v>
      </c>
      <c r="BF29" s="89">
        <f>IF('Febrero 2017'!K31&gt;'Febrero 2017'!L31,'Febrero 2017'!K31,'Febrero 2017'!L31)</f>
        <v>10.32</v>
      </c>
      <c r="BG29" s="89">
        <f>IF('Marzo 2017'!K31&gt;'Marzo 2017'!L31,'Marzo 2017'!K31,'Marzo 2017'!L31)</f>
        <v>11.47</v>
      </c>
      <c r="BH29" s="89">
        <f>IF('Abril 2017'!K31&gt;'Abril 2017'!L31,'Abril 2017'!K31,'Abril 2017'!L31)</f>
        <v>12.55</v>
      </c>
      <c r="BI29" s="89">
        <f>IF('Mayo 2017'!K31&gt;'Mayo 2017'!L31,'Mayo 2017'!K31,'Mayo 2017'!L31)</f>
        <v>13.15</v>
      </c>
      <c r="BJ29" s="89">
        <f>IF('Junio 2017'!K31&gt;'Junio 2017'!L31,'Junio 2017'!K31,'Junio 2017'!L31)</f>
        <v>11.27</v>
      </c>
      <c r="BK29" s="89">
        <f>IF('Julio 2017'!K31&gt;'Julio 2017'!L31,'Julio 2017'!K31,'Julio 2017'!L31)</f>
        <v>9.5500000000000007</v>
      </c>
      <c r="BL29" s="89">
        <f>IF('Agosto 2017'!K31&gt;'Agosto 2017'!L31,'Agosto 2017'!K31,'Agosto 2017'!L31)</f>
        <v>8.9600000000000009</v>
      </c>
      <c r="BM29" s="89">
        <f>IF('Setiembre 2017'!K31&gt;'Setiembre 2017'!L31,'Setiembre 2017'!K31,'Setiembre 2017'!L31)</f>
        <v>8.06</v>
      </c>
      <c r="BN29" s="27"/>
      <c r="BO29" s="89">
        <f>IF('Noviembre 2017'!K31&gt;'Noviembre 2017'!L31,'Noviembre 2017'!K31,'Noviembre 2017'!L31)</f>
        <v>8.92</v>
      </c>
      <c r="BP29" s="89">
        <f>IF('Diciembre 2017'!K31&gt;'Diciembre 2017'!L31,'Diciembre 2017'!K31,'Diciembre 2017'!L31)</f>
        <v>9.2000000000000011</v>
      </c>
      <c r="BQ29" s="89">
        <f>IF('Enero 2018'!K31&gt;'Enero 2018'!L31,'Enero 2018'!K31,'Enero 2018'!L31)</f>
        <v>9.7800000000000011</v>
      </c>
      <c r="BR29" s="89">
        <f>IF('Febrero 2018'!K31&gt;'Febrero 2018'!L31,'Febrero 2018'!K31,'Febrero 2018'!L31)</f>
        <v>10.41</v>
      </c>
      <c r="BS29" s="89">
        <f>IF('Marzo 2018'!K31&gt;'Marzo 2018'!L31,'Marzo 2018'!K31,'Marzo 2018'!L31)</f>
        <v>11.09</v>
      </c>
      <c r="BT29" s="89">
        <f>IF('Abril 2018'!K31&gt;'Abril 2018'!L31,'Abril 2018'!K31,'Abril 2018'!L31)</f>
        <v>12.4</v>
      </c>
      <c r="BU29" s="27">
        <f>IF('Mayo 2018'!K31&gt;'Mayo 2018'!L31,'Mayo 2018'!K31,'Mayo 2018'!L31)</f>
        <v>5.75</v>
      </c>
      <c r="BV29" s="89">
        <f>IF('Junio 2018'!K31&gt;'Junio 2018'!L31,'Junio 2018'!K31,'Junio 2018'!L31)</f>
        <v>12.950000000000001</v>
      </c>
      <c r="BW29" s="89">
        <f>IF('Julio 2018'!K31&gt;'Julio 2018'!L31,'Julio 2018'!K31,'Julio 2018'!L31)</f>
        <v>13.110000000000001</v>
      </c>
      <c r="BX29" s="89">
        <f>IF('Agosto 2018'!K31&gt;'Agosto 2018'!L31,'Agosto 2018'!K31,'Agosto 2018'!L31)</f>
        <v>14</v>
      </c>
      <c r="BY29" s="27">
        <f>IF('Setiembre 2018'!K31&gt;'Setiembre 2018'!L31,'Setiembre 2018'!K31,'Setiembre 2018'!L31)</f>
        <v>5.6300000000000008</v>
      </c>
      <c r="BZ29" s="89">
        <f>IF('Octubre 2018'!K31&gt;'Octubre 2018'!L31,'Octubre 2018'!K31,'Octubre 2018'!L31)</f>
        <v>8.6</v>
      </c>
      <c r="CA29" s="89">
        <f>IF('Noviembre 2018'!K31&gt;'Noviembre 2018'!L31,'Noviembre 2018'!K31,'Noviembre 2018'!L31)</f>
        <v>8.89</v>
      </c>
      <c r="CB29" s="89">
        <f>IF('Diciembre 2018'!K31&gt;'Diciembre 2018'!L31,'Diciembre 2018'!K31,'Diciembre 2018'!L31)</f>
        <v>9.9</v>
      </c>
      <c r="CC29" s="89">
        <f>IF('Enero 2019'!K31&gt;'Enero 2019'!L31,'Enero 2019'!K31,'Enero 2019'!L31)</f>
        <v>6.8000000000000007</v>
      </c>
      <c r="CD29" s="89">
        <f>IF('Febrero 2019'!K31&gt;'Febrero 2019'!L31,'Febrero 2019'!K31,'Febrero 2019'!L31)</f>
        <v>12.110000000000001</v>
      </c>
      <c r="CE29" s="89">
        <f>IF('Marzo 2019'!K31&gt;'Marzo 2019'!L31,'Marzo 2019'!K31,'Marzo 2019'!L31)</f>
        <v>13.280000000000001</v>
      </c>
      <c r="CF29" s="89">
        <f>IF('Abril 2019'!K31&gt;'Abril 2019'!L31,'Abril 2019'!K31,'Abril 2019'!L31)</f>
        <v>16.7</v>
      </c>
      <c r="CG29" s="89">
        <f>IF('Mayo 2019'!K31&gt;'Mayo 2019'!L31,'Mayo 2019'!K31,'Mayo 2019'!L31)</f>
        <v>26.799999999999997</v>
      </c>
      <c r="CH29" s="89">
        <f>IF('Junio 2019'!K31&gt;'Junio 2019'!L31,'Junio 2019'!K31,'Junio 2019'!L31)</f>
        <v>11.77</v>
      </c>
      <c r="CI29" s="89">
        <f>IF('Julio 2019'!K31&gt;'Julio 2019'!L31,'Julio 2019'!K31,'Julio 2019'!L31)</f>
        <v>11.57</v>
      </c>
      <c r="CJ29" s="27">
        <f>IF('Agosto 2019'!K31&gt;'Agosto 2019'!L31,'Agosto 2019'!K31,'Agosto 2019'!L31)</f>
        <v>12.59</v>
      </c>
      <c r="CK29" s="27">
        <f>IF('Setiembre 2019'!K31&gt;'Setiembre 2019'!L31,'Setiembre 2019'!K31,'Setiembre 2019'!L31)</f>
        <v>4.75</v>
      </c>
      <c r="CL29" s="27">
        <f>IF('Octubre 2019'!K31&gt;'Octubre 2019'!L31,'Octubre 2019'!K31,'Octubre 2019'!L31)</f>
        <v>8.34</v>
      </c>
      <c r="CM29" s="27">
        <f>IF('Noviembre 2019'!K31&gt;'Noviembre 2019'!L31,'Noviembre 2019'!K31,'Noviembre 2019'!L31)</f>
        <v>9.2100000000000009</v>
      </c>
      <c r="CN29" s="27">
        <f>IF('Diciembre 2019'!K31&gt;'Diciembre 2019'!L31,'Diciembre 2019'!K31,'Diciembre 2019'!L31)</f>
        <v>9.2900000000000009</v>
      </c>
      <c r="CO29" s="27">
        <f>IF('Enero 2020'!K31&gt;'Enero 2020'!L31,'Enero 2020'!K31,'Enero 2020'!L31)</f>
        <v>10.700000000000001</v>
      </c>
      <c r="CP29" s="27">
        <f>IF('Febrero 2020'!K31&gt;'Febrero 2020'!L31,'Febrero 2020'!K31,'Febrero 2020'!L31)</f>
        <v>11.38</v>
      </c>
      <c r="CQ29" s="27">
        <f>IF('Marzo 2020'!K31&gt;'Marzo 2020'!L31,'Marzo 2020'!K31,'Marzo 2020'!L31)</f>
        <v>12.63</v>
      </c>
      <c r="CR29" s="27">
        <f>IF('Abril 2020'!K31&gt;'Abril 2020'!L31,'Abril 2020'!K31,'Abril 2020'!L31)</f>
        <v>16.41</v>
      </c>
      <c r="CS29" s="27">
        <f>IF('Mayo 2020'!K31&gt;'Mayo 2020'!L31,'Mayo 2020'!K31,'Mayo 2020'!L31)</f>
        <v>18.059999999999999</v>
      </c>
      <c r="CT29" s="27">
        <f>IF('Junio 2020'!K31&gt;'Junio 2020'!L31,'Junio 2020'!K31,'Junio 2020'!L31)</f>
        <v>11.530000000000001</v>
      </c>
      <c r="CU29" s="27"/>
      <c r="CV29" s="27">
        <f>IF('Agosto 2020'!K31&gt;'Agosto 2020'!L31,'Agosto 2020'!K31,'Agosto 2020'!L31)</f>
        <v>2.9899999999999998</v>
      </c>
      <c r="CW29" s="27">
        <f>IF('Setiembre 2020'!K31&gt;'Setiembre 2020'!L31,'Setiembre 2020'!K31,'Setiembre 2020'!L31)</f>
        <v>8.9799999999999986</v>
      </c>
      <c r="CX29" s="27">
        <f>IF('Octubre 2020'!K31&gt;'Octubre 2020'!L31,'Octubre 2020'!K31,'Octubre 2020'!L31)</f>
        <v>9.09</v>
      </c>
      <c r="CY29" s="27">
        <f>IF('Noviembre 2020'!K31&gt;'Noviembre 2020'!L31,'Noviembre 2020'!K31,'Noviembre 2020'!L31)</f>
        <v>1.83</v>
      </c>
      <c r="CZ29" s="27">
        <f>IF('Diciembre 2020'!K31&gt;'Diciembre 2020'!L31,'Diciembre 2020'!K31,'Diciembre 2020'!L31)</f>
        <v>2.62</v>
      </c>
      <c r="DA29" s="27">
        <f>IF('Enero 2021'!K31&gt;'Enero 2021'!L31,'Enero 2021'!K31,'Enero 2021'!L31)</f>
        <v>2.9299999999999997</v>
      </c>
      <c r="DB29" s="27">
        <f>IF('Febrero 2021'!K31&gt;'Febrero 2021'!L31,'Febrero 2021'!K31,'Febrero 2021'!L31)</f>
        <v>9.7000000000000011</v>
      </c>
      <c r="DC29" s="27">
        <f>IF('Marzo 2021'!K31&gt;'Marzo 2021'!L31,'Marzo 2021'!K31,'Marzo 2021'!L31)</f>
        <v>10.73</v>
      </c>
      <c r="DD29">
        <f>IF('Abril 2021'!K31&gt;'Abril 2021'!L31,'Abril 2021'!K31,'Abril 2021'!L31)</f>
        <v>11.72</v>
      </c>
      <c r="DE29">
        <f>IF('Mayo 2021'!K31&gt;'Mayo 2021'!L31,'Mayo 2021'!K31,'Mayo 2021'!L31)</f>
        <v>12.540000000000001</v>
      </c>
      <c r="DF29">
        <f>IF('Junio 2021'!K31&gt;'Junio 2021'!L31,'Junio 2021'!K31,'Junio 2021'!L31)</f>
        <v>13.59</v>
      </c>
      <c r="DG29">
        <f>IF('Julio 2021'!K31&gt;'Julio 2021'!L31,'Julio 2021'!K31,'Julio 2021'!L31)</f>
        <v>13.860000000000001</v>
      </c>
      <c r="DH29">
        <f>IF('Agosto 2021'!K31&gt;'Agosto 2021'!L31,'Agosto 2021'!K31,'Agosto 2021'!L31)</f>
        <v>11.950000000000001</v>
      </c>
      <c r="DI29">
        <f>IF('Setiembre 2021'!K31&gt;'Setiembre 2021'!L31,'Setiembre 2021'!K31,'Setiembre 2021'!L31)</f>
        <v>10.01</v>
      </c>
      <c r="DJ29">
        <f>IF('Octubre 2021'!K31&gt;'Octubre 2021'!L31,'Octubre 2021'!K31,'Octubre 2021'!L31)</f>
        <v>8.99</v>
      </c>
      <c r="DK29">
        <f>IF('Noviembre 2021'!K31&gt;'Noviembre 2021'!L31,'Noviembre 2021'!K31,'Noviembre 2021'!L31)</f>
        <v>9.49</v>
      </c>
      <c r="DL29">
        <f>IF('Diciembre 2021'!K31&gt;'Diciembre 2021'!L31,'Diciembre 2021'!K31,'Diciembre 2021'!L31)</f>
        <v>9.4600000000000009</v>
      </c>
      <c r="DM29">
        <f>IF('Enero 2022'!K31&gt;'Enero 2022'!L31,'Enero 2022'!K31,'Enero 2022'!L31)</f>
        <v>11.32</v>
      </c>
      <c r="DN29">
        <f>IF('Febrero 2022'!K31&gt;'Febrero 2022'!L31,'Febrero 2022'!K31,'Febrero 2022'!L31)</f>
        <v>11.6</v>
      </c>
      <c r="DO29">
        <f>IF('Marzo 2022'!K31&gt;'Marzo 2022'!L31,'Marzo 2022'!K31,'Marzo 2022'!L31)</f>
        <v>12.55</v>
      </c>
      <c r="DP29">
        <f>IF('Abril 2022'!K31&gt;'Abril 2022'!L31,'Abril 2022'!K31,'Abril 2022'!L31)</f>
        <v>13.950000000000001</v>
      </c>
      <c r="DQ29">
        <f>IF('Mayo 2022'!K31&gt;'Mayo 2022'!L31,'Mayo 2022'!K31,'Mayo 2022'!L31)</f>
        <v>5.6300000000000008</v>
      </c>
      <c r="DR29">
        <f>IF('Junio 2022'!K31&gt;'Junio 2022'!L31,'Junio 2022'!K31,'Junio 2022'!L31)</f>
        <v>2.8</v>
      </c>
      <c r="DS29">
        <f>IF('Julio 2022'!K31&gt;'Julio 2022'!L31,'Julio 2022'!K31,'Julio 2022'!L31)</f>
        <v>2.2399999999999998</v>
      </c>
      <c r="DT29">
        <f>IF('Agosto 2022'!K31&gt;'Agosto 2022'!L31,'Agosto 2022'!K31,'Agosto 2022'!L31)</f>
        <v>2.96</v>
      </c>
      <c r="DU29">
        <f>IF('Setiembre 2022'!K31&gt;'Setiembre 2022'!L31,'Setiembre 2022'!K31,'Setiembre 2022'!L31)</f>
        <v>5.17</v>
      </c>
      <c r="DV29">
        <f>IF('Octubre 2022'!K31&gt;'Octubre 2022'!L31,'Octubre 2022'!K31,'Octubre 2022'!L31)</f>
        <v>6.07</v>
      </c>
      <c r="DW29">
        <f>IF('Noviembre 2022'!K31&gt;'Noviembre 2022'!L31,'Noviembre 2022'!K31,'Noviembre 2022'!L31)</f>
        <v>2.42</v>
      </c>
      <c r="DX29">
        <f>IF('Diciembre 2022'!K31&gt;'Diciembre 2022'!L31,'Diciembre 2022'!K31,'Diciembre 2022'!L31)</f>
        <v>3.65</v>
      </c>
      <c r="DY29">
        <f>IF('Enero 2023'!K31&gt;'Enero 2023'!L31,'Enero 2023'!K31,'Enero 2023'!L31)</f>
        <v>8.5</v>
      </c>
      <c r="DZ29">
        <f>IF('Febrero 2023'!K31&gt;'Febrero 2023'!L31,'Febrero 2023'!K31,'Febrero 2023'!L31)</f>
        <v>9.3800000000000008</v>
      </c>
      <c r="EA29">
        <f>IF('Marzo 2023'!K31&gt;'Marzo 2023'!L31,'Marzo 2023'!K31,'Marzo 2023'!L31)</f>
        <v>10.24</v>
      </c>
      <c r="EB29">
        <f>IF('Abril 2023'!K31&gt;'Abril 2023'!L31,'Abril 2023'!K31,'Abril 2023'!L31)</f>
        <v>11.6</v>
      </c>
      <c r="EC29">
        <f>IF('Mayo 2023'!K31&gt;'Mayo 2023'!L31,'Mayo 2023'!K31,'Mayo 2023'!L31)</f>
        <v>12.91</v>
      </c>
      <c r="ED29">
        <f>IF('Junio 2023'!K31&gt;'Junio 2023'!L31,'Junio 2023'!K31,'Junio 2023'!L31)</f>
        <v>4.75</v>
      </c>
      <c r="EE29">
        <f>IF('Julio 2023'!K31&gt;'Julio 2023'!L31,'Julio 2023'!K31,'Julio 2023'!L31)</f>
        <v>4.9700000000000006</v>
      </c>
      <c r="EF29">
        <f>IF('Agosto 2023'!K31&gt;'Agosto 2023'!L31,'Agosto 2023'!K31,'Agosto 2023'!L31)</f>
        <v>4.28</v>
      </c>
      <c r="EG29">
        <f>IF('Setiembre 2023'!K31&gt;'Setiembre 2023'!L31,'Setiembre 2023'!K31,'Setiembre 2023'!L31)</f>
        <v>3.02</v>
      </c>
      <c r="EH29">
        <f>IF('Octubre 2023'!K31&gt;'Octubre 2023'!L31,'Octubre 2023'!K31,'Octubre 2023'!L31)</f>
        <v>2.2799999999999998</v>
      </c>
      <c r="EI29">
        <f>IF('Noviembre 2023'!K31&gt;'Noviembre 2023'!L31,'Noviembre 2023'!K31,'Noviembre 2023'!L31)</f>
        <v>2.34</v>
      </c>
      <c r="EJ29">
        <f>IF('Diciembre 2023'!K31&gt;'Diciembre 2023'!L31,'Diciembre 2023'!K31,'Diciembre 2023'!L31)</f>
        <v>2.6</v>
      </c>
      <c r="EK29">
        <f>IF('Enero 2024'!K31&gt;'Enero 2024'!L31,'Enero 2024'!K31,'Enero 2024'!L31)</f>
        <v>2.9099999999999997</v>
      </c>
      <c r="EL29">
        <f>IF('Febrero 2024'!K31&gt;'Febrero 2024'!L31,'Febrero 2024'!K31,'Febrero 2024'!L31)</f>
        <v>3.3000000000000003</v>
      </c>
      <c r="EM29">
        <f>IF('Marzo 2024'!K31&gt;'Marzo 2024'!L31,'Marzo 2024'!K31,'Marzo 2024'!L31)</f>
        <v>10.780000000000001</v>
      </c>
      <c r="EN29">
        <f>IF('Abril 2024'!K31&gt;'Abril 2024'!L31,'Abril 2024'!K31,'Abril 2024'!L31)</f>
        <v>11.97</v>
      </c>
      <c r="EO29">
        <f>IF('Mayo 2024'!K31&gt;'Mayo 2024'!L31,'Mayo 2024'!K31,'Mayo 2024'!L31)</f>
        <v>12.71</v>
      </c>
      <c r="EP29">
        <f>IF('Junio 2024'!K31&gt;'Junio 2024'!L31,'Junio 2024'!K31,'Junio 2024'!L31)</f>
        <v>8</v>
      </c>
      <c r="EQ29">
        <f>IF('Julio 2024'!K31&gt;'Julio 2024'!L31,'Julio 2024'!K31,'Julio 2024'!L31)</f>
        <v>8.48</v>
      </c>
      <c r="ER29">
        <f>IF('Agosto 2024'!K31&gt;'Agosto 2024'!L31,'Agosto 2024'!K31,'Agosto 2024'!L31)</f>
        <v>9.27</v>
      </c>
      <c r="ES29">
        <f>IF('Setiembre 2024'!K31&gt;'Setiembre 2024'!L31,'Setiembre 2024'!K31,'Setiembre 2024'!L31)</f>
        <v>2.12</v>
      </c>
      <c r="ET29">
        <f>IF('Octubre 2024'!K31&gt;'Octubre 2024'!L31,'Octubre 2024'!K31,'Octubre 2024'!L31)</f>
        <v>8.02</v>
      </c>
      <c r="EU29">
        <f>IF('Noviembre 2024'!K31&gt;'Noviembre 2024'!L31,'Noviembre 2024'!K31,'Noviembre 2024'!L31)</f>
        <v>7.8000000000000007</v>
      </c>
      <c r="EV29">
        <f>IF('Diciembre 2024'!K31&gt;'Diciembre 2024'!L31,'Diciembre 2024'!K31,'Diciembre 2024'!L31)</f>
        <v>8.31</v>
      </c>
      <c r="EW29">
        <f>IF('Enero 2025'!K31&gt;'Enero 2025'!L31,'Enero 2025'!K31,'Enero 2025'!L31)</f>
        <v>8.73</v>
      </c>
      <c r="EX29">
        <f>IF('Febrero 2025'!K31&gt;'Febrero 2025'!L31,'Febrero 2025'!K31,'Febrero 2025'!L31)</f>
        <v>10.32</v>
      </c>
      <c r="EY29">
        <f>IF('Marzo 2025'!K31&gt;'Marzo 2025'!L31,'Marzo 2025'!K31,'Marzo 2025'!L31)</f>
        <v>11.110000000000001</v>
      </c>
      <c r="EZ29">
        <f>IF('Abril 2025'!K31&gt;'Abril 2025'!L31,'Abril 2025'!K31,'Abril 2025'!L31)</f>
        <v>11.790000000000001</v>
      </c>
    </row>
    <row r="30" spans="1:156" x14ac:dyDescent="0.25">
      <c r="A30" s="10">
        <v>28</v>
      </c>
      <c r="B30" s="16" t="s">
        <v>37</v>
      </c>
      <c r="C30" s="10" t="s">
        <v>14</v>
      </c>
      <c r="D30" s="7">
        <v>255461</v>
      </c>
      <c r="E30" s="7">
        <v>336874</v>
      </c>
      <c r="F30" s="7">
        <v>28</v>
      </c>
      <c r="G30" s="16" t="s">
        <v>17</v>
      </c>
      <c r="H30" s="16">
        <v>0.45</v>
      </c>
      <c r="I30" s="89">
        <v>5.05</v>
      </c>
      <c r="J30" s="42">
        <v>5.1099999999999994</v>
      </c>
      <c r="K30" s="89">
        <v>13.280000000000001</v>
      </c>
      <c r="L30" s="89">
        <v>13.08</v>
      </c>
      <c r="M30" s="89">
        <v>14.350000000000001</v>
      </c>
      <c r="N30" s="42" t="s">
        <v>72</v>
      </c>
      <c r="O30" s="42" t="s">
        <v>86</v>
      </c>
      <c r="P30" s="89">
        <v>12.770000000000001</v>
      </c>
      <c r="Q30" s="89">
        <v>6.1899999999999995</v>
      </c>
      <c r="R30" s="89">
        <v>5.01</v>
      </c>
      <c r="S30" s="89">
        <v>4.47</v>
      </c>
      <c r="T30" s="89">
        <v>4.3999999999999995</v>
      </c>
      <c r="U30" s="89">
        <v>11.780000000000001</v>
      </c>
      <c r="V30" s="89">
        <v>12.98</v>
      </c>
      <c r="W30" s="27"/>
      <c r="X30" s="89">
        <v>18.45</v>
      </c>
      <c r="Y30" s="89">
        <v>13.17</v>
      </c>
      <c r="Z30" s="27" t="s">
        <v>17</v>
      </c>
      <c r="AA30" s="42">
        <v>10.41</v>
      </c>
      <c r="AB30" s="42">
        <v>10.260000000000002</v>
      </c>
      <c r="AC30" s="42" t="s">
        <v>95</v>
      </c>
      <c r="AD30" s="89" t="s">
        <v>17</v>
      </c>
      <c r="AE30" s="89" t="s">
        <v>17</v>
      </c>
      <c r="AF30" s="27"/>
      <c r="AG30" s="89" t="s">
        <v>17</v>
      </c>
      <c r="AH30" s="42">
        <v>6.4799999999999995</v>
      </c>
      <c r="AI30" s="42">
        <v>7.1</v>
      </c>
      <c r="AJ30" s="89">
        <v>12.75</v>
      </c>
      <c r="AK30" s="89">
        <v>12.01</v>
      </c>
      <c r="AL30" s="42">
        <v>8.870000000000001</v>
      </c>
      <c r="AM30" s="42">
        <v>9.14</v>
      </c>
      <c r="AN30" s="42">
        <v>9.41</v>
      </c>
      <c r="AO30" s="42">
        <v>9.32</v>
      </c>
      <c r="AP30" s="42">
        <v>7.77</v>
      </c>
      <c r="AQ30" s="42">
        <v>5.61</v>
      </c>
      <c r="AR30" s="42">
        <v>4.74</v>
      </c>
      <c r="AS30" s="89">
        <v>13.33</v>
      </c>
      <c r="AT30" s="89">
        <v>13.350000000000001</v>
      </c>
      <c r="AU30" s="89">
        <v>10.020000000000001</v>
      </c>
      <c r="AV30" s="89">
        <v>10.47</v>
      </c>
      <c r="AW30" s="89">
        <v>10.790000000000001</v>
      </c>
      <c r="AX30" s="16">
        <v>9.1800000000000015</v>
      </c>
      <c r="AY30" s="105">
        <v>12.57</v>
      </c>
      <c r="AZ30" s="89">
        <v>12.950000000000001</v>
      </c>
      <c r="BA30" s="89">
        <v>6.63</v>
      </c>
      <c r="BB30" s="89">
        <f>IF('Octubre 2016'!K32&gt;'Octubre 2016'!L32,'Octubre 2016'!K32,'Octubre 2016'!L32)</f>
        <v>4.54</v>
      </c>
      <c r="BD30" s="89">
        <f>IF('Diciembre 2016'!K32&gt;'Diciembre 2016'!L32,'Diciembre 2016'!K32,'Diciembre 2016'!L32)</f>
        <v>3.6099999999999994</v>
      </c>
      <c r="BE30" s="89">
        <f>IF('Enero 2017'!K32&gt;'Enero 2017'!L32,'Enero 2017'!K32,'Enero 2017'!L32)</f>
        <v>4.2</v>
      </c>
      <c r="BF30" s="89">
        <f>IF('Febrero 2017'!K32&gt;'Febrero 2017'!L32,'Febrero 2017'!K32,'Febrero 2017'!L32)</f>
        <v>7.4799999999999995</v>
      </c>
      <c r="BG30" s="27">
        <f>IF('Marzo 2017'!K32&gt;'Marzo 2017'!L32,'Marzo 2017'!K32,'Marzo 2017'!L32)</f>
        <v>8.99</v>
      </c>
      <c r="BH30" s="89">
        <f>IF('Abril 2017'!K32&gt;'Abril 2017'!L32,'Abril 2017'!K32,'Abril 2017'!L32)</f>
        <v>12.010000000000002</v>
      </c>
      <c r="BI30" s="27">
        <f>IF('Mayo 2017'!K32&gt;'Mayo 2017'!L32,'Mayo 2017'!K32,'Mayo 2017'!L32)</f>
        <v>8.48</v>
      </c>
      <c r="BJ30" s="89"/>
      <c r="BK30" s="89">
        <f>IF('Julio 2017'!K32&gt;'Julio 2017'!L32,'Julio 2017'!K32,'Julio 2017'!L32)</f>
        <v>4.05</v>
      </c>
      <c r="BL30" s="89">
        <f>IF('Agosto 2017'!K32&gt;'Agosto 2017'!L32,'Agosto 2017'!K32,'Agosto 2017'!L32)</f>
        <v>5.01</v>
      </c>
      <c r="BM30" s="27">
        <f>IF('Setiembre 2017'!K32&gt;'Setiembre 2017'!L32,'Setiembre 2017'!K32,'Setiembre 2017'!L32)</f>
        <v>2.75</v>
      </c>
      <c r="BN30" s="27">
        <f>IF('Octubre 2017'!K32&gt;'Octubre 2017'!L32,'Octubre 2017'!K32,'Octubre 2017'!L32)</f>
        <v>4.5199999999999996</v>
      </c>
      <c r="BO30" s="27"/>
      <c r="BP30" s="27">
        <f>IF('Diciembre 2017'!K32&gt;'Diciembre 2017'!L32,'Diciembre 2017'!K32,'Diciembre 2017'!L32)</f>
        <v>7.47</v>
      </c>
      <c r="BQ30" s="89">
        <f>IF('Enero 2018'!K32&gt;'Enero 2018'!L32,'Enero 2018'!K32,'Enero 2018'!L32)</f>
        <v>5.56</v>
      </c>
      <c r="BR30" s="89">
        <f>IF('Febrero 2018'!K32&gt;'Febrero 2018'!L32,'Febrero 2018'!K32,'Febrero 2018'!L32)</f>
        <v>9.1100000000000012</v>
      </c>
      <c r="BS30" s="89">
        <f>IF('Marzo 2018'!K32&gt;'Marzo 2018'!L32,'Marzo 2018'!K32,'Marzo 2018'!L32)</f>
        <v>11.030000000000001</v>
      </c>
      <c r="BT30" s="89">
        <f>IF('Abril 2018'!K32&gt;'Abril 2018'!L32,'Abril 2018'!K32,'Abril 2018'!L32)</f>
        <v>10.850000000000001</v>
      </c>
      <c r="BU30" s="27">
        <f>IF('Mayo 2018'!K32&gt;'Mayo 2018'!L32,'Mayo 2018'!K32,'Mayo 2018'!L32)</f>
        <v>8.9600000000000009</v>
      </c>
      <c r="BV30" s="89">
        <f>IF('Junio 2018'!K32&gt;'Junio 2018'!L32,'Junio 2018'!K32,'Junio 2018'!L32)</f>
        <v>12.9</v>
      </c>
      <c r="BW30" s="89">
        <f>IF('Julio 2018'!K32&gt;'Julio 2018'!L32,'Julio 2018'!K32,'Julio 2018'!L32)</f>
        <v>12.92</v>
      </c>
      <c r="BX30" s="89">
        <f>IF('Agosto 2018'!K32&gt;'Agosto 2018'!L32,'Agosto 2018'!K32,'Agosto 2018'!L32)</f>
        <v>12.950000000000001</v>
      </c>
      <c r="BY30" s="89">
        <f>IF('Setiembre 2018'!K32&gt;'Setiembre 2018'!L32,'Setiembre 2018'!K32,'Setiembre 2018'!L32)</f>
        <v>12.96</v>
      </c>
      <c r="BZ30" s="89">
        <f>IF('Octubre 2018'!K32&gt;'Octubre 2018'!L32,'Octubre 2018'!K32,'Octubre 2018'!L32)</f>
        <v>4.83</v>
      </c>
      <c r="CA30" s="89">
        <f>IF('Noviembre 2018'!K32&gt;'Noviembre 2018'!L32,'Noviembre 2018'!K32,'Noviembre 2018'!L32)</f>
        <v>6.95</v>
      </c>
      <c r="CB30" s="89">
        <f>IF('Diciembre 2018'!K32&gt;'Diciembre 2018'!L32,'Diciembre 2018'!K32,'Diciembre 2018'!L32)</f>
        <v>4.7</v>
      </c>
      <c r="CC30" s="89">
        <f>IF('Enero 2019'!K32&gt;'Enero 2019'!L32,'Enero 2019'!K32,'Enero 2019'!L32)</f>
        <v>11.05</v>
      </c>
      <c r="CD30" s="89">
        <f>IF('Febrero 2019'!K32&gt;'Febrero 2019'!L32,'Febrero 2019'!K32,'Febrero 2019'!L32)</f>
        <v>12.88</v>
      </c>
      <c r="CE30" s="89">
        <f>IF('Marzo 2019'!K32&gt;'Marzo 2019'!L32,'Marzo 2019'!K32,'Marzo 2019'!L32)</f>
        <v>13.020000000000001</v>
      </c>
      <c r="CF30" s="89"/>
      <c r="CG30" s="89">
        <f>IF('Mayo 2019'!K32&gt;'Mayo 2019'!L32,'Mayo 2019'!K32,'Mayo 2019'!L32)</f>
        <v>12.690000000000001</v>
      </c>
      <c r="CH30" s="89">
        <f>IF('Junio 2019'!K32&gt;'Junio 2019'!L32,'Junio 2019'!K32,'Junio 2019'!L32)</f>
        <v>10.09</v>
      </c>
      <c r="CI30" s="89">
        <f>IF('Julio 2019'!K32&gt;'Julio 2019'!L32,'Julio 2019'!K32,'Julio 2019'!L32)</f>
        <v>7.04</v>
      </c>
      <c r="CJ30" s="27">
        <f>IF('Agosto 2019'!K32&gt;'Agosto 2019'!L32,'Agosto 2019'!K32,'Agosto 2019'!L32)</f>
        <v>12.58</v>
      </c>
      <c r="CK30" s="27">
        <f>IF('Setiembre 2019'!K32&gt;'Setiembre 2019'!L32,'Setiembre 2019'!K32,'Setiembre 2019'!L32)</f>
        <v>12.9</v>
      </c>
      <c r="CL30" s="27">
        <f>IF('Octubre 2019'!K32&gt;'Octubre 2019'!L32,'Octubre 2019'!K32,'Octubre 2019'!L32)</f>
        <v>2.8899999999999997</v>
      </c>
      <c r="CM30" s="27">
        <f>IF('Noviembre 2019'!K32&gt;'Noviembre 2019'!L32,'Noviembre 2019'!K32,'Noviembre 2019'!L32)</f>
        <v>3</v>
      </c>
      <c r="CN30" s="27">
        <f>IF('Diciembre 2019'!K32&gt;'Diciembre 2019'!L32,'Diciembre 2019'!K32,'Diciembre 2019'!L32)</f>
        <v>3.29</v>
      </c>
      <c r="CO30" s="27">
        <f>IF('Enero 2020'!K32&gt;'Enero 2020'!L32,'Enero 2020'!K32,'Enero 2020'!L32)</f>
        <v>4.21</v>
      </c>
      <c r="CP30" s="27">
        <f>IF('Febrero 2020'!K32&gt;'Febrero 2020'!L32,'Febrero 2020'!K32,'Febrero 2020'!L32)</f>
        <v>5.38</v>
      </c>
      <c r="CQ30" s="27">
        <f>IF('Marzo 2020'!K32&gt;'Marzo 2020'!L32,'Marzo 2020'!K32,'Marzo 2020'!L32)</f>
        <v>6.35</v>
      </c>
      <c r="CR30" s="27">
        <f>IF('Abril 2020'!K32&gt;'Abril 2020'!L32,'Abril 2020'!K32,'Abril 2020'!L32)</f>
        <v>6.41</v>
      </c>
      <c r="CS30" s="27">
        <f>IF('Mayo 2020'!K32&gt;'Mayo 2020'!L32,'Mayo 2020'!K32,'Mayo 2020'!L32)</f>
        <v>7.62</v>
      </c>
      <c r="CT30" s="27">
        <f>IF('Junio 2020'!K32&gt;'Junio 2020'!L32,'Junio 2020'!K32,'Junio 2020'!L32)</f>
        <v>6.43</v>
      </c>
      <c r="CU30" s="27">
        <f>IF('Julio 2020'!K32&gt;'Julio 2020'!L32,'Julio 2020'!K32,'Julio 2020'!L32)</f>
        <v>5.33</v>
      </c>
      <c r="CV30" s="27">
        <f>IF('Agosto 2020'!K32&gt;'Agosto 2020'!L32,'Agosto 2020'!K32,'Agosto 2020'!L32)</f>
        <v>3.7</v>
      </c>
      <c r="CW30" s="27">
        <f>IF('Setiembre 2020'!K32&gt;'Setiembre 2020'!L32,'Setiembre 2020'!K32,'Setiembre 2020'!L32)</f>
        <v>2.3599999999999985</v>
      </c>
      <c r="CX30" s="27">
        <f>IF('Octubre 2020'!K32&gt;'Octubre 2020'!L32,'Octubre 2020'!K32,'Octubre 2020'!L32)</f>
        <v>2.3299999999999996</v>
      </c>
      <c r="CY30" s="27">
        <f>IF('Noviembre 2020'!K32&gt;'Noviembre 2020'!L32,'Noviembre 2020'!K32,'Noviembre 2020'!L32)</f>
        <v>8.4500000000000011</v>
      </c>
      <c r="CZ30" s="27">
        <f>IF('Diciembre 2020'!K32&gt;'Diciembre 2020'!L32,'Diciembre 2020'!K32,'Diciembre 2020'!L32)</f>
        <v>2.6999999999999997</v>
      </c>
      <c r="DA30" s="27">
        <f>IF('Enero 2021'!K32&gt;'Enero 2021'!L32,'Enero 2021'!K32,'Enero 2021'!L32)</f>
        <v>3.5699999999999994</v>
      </c>
      <c r="DB30" s="27">
        <f>IF('Febrero 2021'!K32&gt;'Febrero 2021'!L32,'Febrero 2021'!K32,'Febrero 2021'!L32)</f>
        <v>4.3099999999999996</v>
      </c>
      <c r="DC30" s="27">
        <f>IF('Marzo 2021'!K32&gt;'Marzo 2021'!L32,'Marzo 2021'!K32,'Marzo 2021'!L32)</f>
        <v>4.9799999999999995</v>
      </c>
      <c r="DD30">
        <f>IF('Abril 2021'!K32&gt;'Abril 2021'!L32,'Abril 2021'!K32,'Abril 2021'!L32)</f>
        <v>5.6099999999999994</v>
      </c>
      <c r="DE30">
        <f>IF('Mayo 2021'!K32&gt;'Mayo 2021'!L32,'Mayo 2021'!K32,'Mayo 2021'!L32)</f>
        <v>5.7299999999999995</v>
      </c>
      <c r="DF30">
        <f>IF('Junio 2021'!K32&gt;'Junio 2021'!L32,'Junio 2021'!K32,'Junio 2021'!L32)</f>
        <v>5.9799999999999995</v>
      </c>
      <c r="DG30">
        <f>IF('Julio 2021'!K32&gt;'Julio 2021'!L32,'Julio 2021'!K32,'Julio 2021'!L32)</f>
        <v>5.92</v>
      </c>
      <c r="DH30">
        <f>IF('Agosto 2021'!K32&gt;'Agosto 2021'!L32,'Agosto 2021'!K32,'Agosto 2021'!L32)</f>
        <v>6.0699999999999994</v>
      </c>
      <c r="DI30">
        <f>IF('Setiembre 2021'!K32&gt;'Setiembre 2021'!L32,'Setiembre 2021'!K32,'Setiembre 2021'!L32)</f>
        <v>3.42</v>
      </c>
      <c r="DJ30">
        <f>IF('Octubre 2021'!K32&gt;'Octubre 2021'!L32,'Octubre 2021'!K32,'Octubre 2021'!L32)</f>
        <v>5.39</v>
      </c>
      <c r="DK30">
        <f>IF('Noviembre 2021'!K32&gt;'Noviembre 2021'!L32,'Noviembre 2021'!K32,'Noviembre 2021'!L32)</f>
        <v>5.43</v>
      </c>
      <c r="DL30">
        <f>IF('Diciembre 2021'!K32&gt;'Diciembre 2021'!L32,'Diciembre 2021'!K32,'Diciembre 2021'!L32)</f>
        <v>3.3099999999999996</v>
      </c>
      <c r="DM30">
        <f>IF('Enero 2022'!K32&gt;'Enero 2022'!L32,'Enero 2022'!K32,'Enero 2022'!L32)</f>
        <v>4.1099999999999994</v>
      </c>
      <c r="DN30">
        <f>IF('Febrero 2022'!K32&gt;'Febrero 2022'!L32,'Febrero 2022'!K32,'Febrero 2022'!L32)</f>
        <v>4.67</v>
      </c>
      <c r="DO30">
        <f>IF('Marzo 2022'!K32&gt;'Marzo 2022'!L32,'Marzo 2022'!K32,'Marzo 2022'!L32)</f>
        <v>4.93</v>
      </c>
      <c r="DP30">
        <f>IF('Abril 2022'!K32&gt;'Abril 2022'!L32,'Abril 2022'!K32,'Abril 2022'!L32)</f>
        <v>6.05</v>
      </c>
      <c r="DQ30">
        <f>IF('Mayo 2022'!K32&gt;'Mayo 2022'!L32,'Mayo 2022'!K32,'Mayo 2022'!L32)</f>
        <v>6.16</v>
      </c>
      <c r="DR30">
        <f>IF('Junio 2022'!K32&gt;'Junio 2022'!L32,'Junio 2022'!K32,'Junio 2022'!L32)</f>
        <v>3.32</v>
      </c>
      <c r="DS30">
        <f>IF('Julio 2022'!K32&gt;'Julio 2022'!L32,'Julio 2022'!K32,'Julio 2022'!L32)</f>
        <v>4.3499999999999996</v>
      </c>
      <c r="DT30">
        <f>IF('Agosto 2022'!K32&gt;'Agosto 2022'!L32,'Agosto 2022'!K32,'Agosto 2022'!L32)</f>
        <v>5.45</v>
      </c>
      <c r="DU30">
        <f>IF('Setiembre 2022'!K32&gt;'Setiembre 2022'!L32,'Setiembre 2022'!K32,'Setiembre 2022'!L32)</f>
        <v>2.2999999999999998</v>
      </c>
      <c r="DV30">
        <f>IF('Octubre 2022'!K32&gt;'Octubre 2022'!L32,'Octubre 2022'!K32,'Octubre 2022'!L32)</f>
        <v>2.7399999999999998</v>
      </c>
      <c r="DW30">
        <f>IF('Noviembre 2022'!K32&gt;'Noviembre 2022'!L32,'Noviembre 2022'!K32,'Noviembre 2022'!L32)</f>
        <v>2.61</v>
      </c>
      <c r="DX30">
        <f>IF('Diciembre 2022'!K32&gt;'Diciembre 2022'!L32,'Diciembre 2022'!K32,'Diciembre 2022'!L32)</f>
        <v>2.71</v>
      </c>
      <c r="DY30">
        <f>IF('Enero 2023'!K32&gt;'Enero 2023'!L32,'Enero 2023'!K32,'Enero 2023'!L32)</f>
        <v>4.5199999999999996</v>
      </c>
      <c r="DZ30">
        <f>IF('Febrero 2023'!K32&gt;'Febrero 2023'!L32,'Febrero 2023'!K32,'Febrero 2023'!L32)</f>
        <v>3.8499999999999996</v>
      </c>
      <c r="EA30">
        <f>IF('Marzo 2023'!K32&gt;'Marzo 2023'!L32,'Marzo 2023'!K32,'Marzo 2023'!L32)</f>
        <v>4.3</v>
      </c>
      <c r="EB30">
        <f>IF('Abril 2023'!K32&gt;'Abril 2023'!L32,'Abril 2023'!K32,'Abril 2023'!L32)</f>
        <v>4.93</v>
      </c>
      <c r="EC30">
        <f>IF('Mayo 2023'!K32&gt;'Mayo 2023'!L32,'Mayo 2023'!K32,'Mayo 2023'!L32)</f>
        <v>5.53</v>
      </c>
      <c r="ED30">
        <f>IF('Junio 2023'!K32&gt;'Junio 2023'!L32,'Junio 2023'!K32,'Junio 2023'!L32)</f>
        <v>5.6099999999999994</v>
      </c>
      <c r="EE30">
        <f>IF('Julio 2023'!K32&gt;'Julio 2023'!L32,'Julio 2023'!K32,'Julio 2023'!L32)</f>
        <v>5.84</v>
      </c>
      <c r="EF30">
        <f>IF('Agosto 2023'!K32&gt;'Agosto 2023'!L32,'Agosto 2023'!K32,'Agosto 2023'!L32)</f>
        <v>5.6</v>
      </c>
      <c r="EG30">
        <f>IF('Setiembre 2023'!K32&gt;'Setiembre 2023'!L32,'Setiembre 2023'!K32,'Setiembre 2023'!L32)</f>
        <v>3.95</v>
      </c>
      <c r="EH30">
        <f>IF('Octubre 2023'!K32&gt;'Octubre 2023'!L32,'Octubre 2023'!K32,'Octubre 2023'!L32)</f>
        <v>5.0199999999999996</v>
      </c>
      <c r="EI30">
        <f>IF('Noviembre 2023'!K32&gt;'Noviembre 2023'!L32,'Noviembre 2023'!K32,'Noviembre 2023'!L32)</f>
        <v>2.48</v>
      </c>
      <c r="EJ30">
        <f>IF('Diciembre 2023'!K32&gt;'Diciembre 2023'!L32,'Diciembre 2023'!K32,'Diciembre 2023'!L32)</f>
        <v>2.9099999999999997</v>
      </c>
      <c r="EK30">
        <f>IF('Enero 2024'!K32&gt;'Enero 2024'!L32,'Enero 2024'!K32,'Enero 2024'!L32)</f>
        <v>3.63</v>
      </c>
      <c r="EL30">
        <f>IF('Febrero 2024'!K32&gt;'Febrero 2024'!L32,'Febrero 2024'!K32,'Febrero 2024'!L32)</f>
        <v>4.38</v>
      </c>
      <c r="EM30">
        <f>IF('Marzo 2024'!K32&gt;'Marzo 2024'!L32,'Marzo 2024'!K32,'Marzo 2024'!L32)</f>
        <v>4.53</v>
      </c>
      <c r="EN30">
        <f>IF('Abril 2024'!K32&gt;'Abril 2024'!L32,'Abril 2024'!K32,'Abril 2024'!L32)</f>
        <v>6.63</v>
      </c>
      <c r="EO30">
        <f>IF('Mayo 2024'!K32&gt;'Mayo 2024'!L32,'Mayo 2024'!K32,'Mayo 2024'!L32)</f>
        <v>7.1499999999999995</v>
      </c>
      <c r="EP30">
        <f>IF('Junio 2024'!K32&gt;'Junio 2024'!L32,'Junio 2024'!K32,'Junio 2024'!L32)</f>
        <v>3.4699999999999998</v>
      </c>
      <c r="EQ30">
        <f>IF('Julio 2024'!K32&gt;'Julio 2024'!L32,'Julio 2024'!K32,'Julio 2024'!L32)</f>
        <v>2.42</v>
      </c>
      <c r="ER30">
        <f>IF('Agosto 2024'!K32&gt;'Agosto 2024'!L32,'Agosto 2024'!K32,'Agosto 2024'!L32)</f>
        <v>4.75</v>
      </c>
      <c r="ES30">
        <f>IF('Setiembre 2024'!K32&gt;'Setiembre 2024'!L32,'Setiembre 2024'!K32,'Setiembre 2024'!L32)</f>
        <v>4.6499999999999995</v>
      </c>
      <c r="ET30">
        <f>IF('Octubre 2024'!K32&gt;'Octubre 2024'!L32,'Octubre 2024'!K32,'Octubre 2024'!L32)</f>
        <v>2.78</v>
      </c>
      <c r="EU30">
        <f>IF('Noviembre 2024'!K32&gt;'Noviembre 2024'!L32,'Noviembre 2024'!K32,'Noviembre 2024'!L32)</f>
        <v>2.3499999999999996</v>
      </c>
      <c r="EV30">
        <f>IF('Diciembre 2024'!K32&gt;'Diciembre 2024'!L32,'Diciembre 2024'!K32,'Diciembre 2024'!L32)</f>
        <v>3.04</v>
      </c>
      <c r="EW30">
        <f>IF('Enero 2025'!K32&gt;'Enero 2025'!L32,'Enero 2025'!K32,'Enero 2025'!L32)</f>
        <v>4.16</v>
      </c>
      <c r="EX30">
        <f>IF('Febrero 2025'!K32&gt;'Febrero 2025'!L32,'Febrero 2025'!K32,'Febrero 2025'!L32)</f>
        <v>4.01</v>
      </c>
      <c r="EY30">
        <f>IF('Marzo 2025'!K32&gt;'Marzo 2025'!L32,'Marzo 2025'!K32,'Marzo 2025'!L32)</f>
        <v>5.1499999999999995</v>
      </c>
      <c r="EZ30">
        <f>IF('Abril 2025'!K32&gt;'Abril 2025'!L32,'Abril 2025'!K32,'Abril 2025'!L32)</f>
        <v>5.18</v>
      </c>
    </row>
    <row r="31" spans="1:156" x14ac:dyDescent="0.25">
      <c r="A31" s="10">
        <v>29</v>
      </c>
      <c r="B31" s="16" t="s">
        <v>39</v>
      </c>
      <c r="C31" s="10" t="s">
        <v>14</v>
      </c>
      <c r="D31" s="7">
        <v>255442</v>
      </c>
      <c r="E31" s="7">
        <v>336873</v>
      </c>
      <c r="F31" s="7">
        <v>26</v>
      </c>
      <c r="G31" s="16" t="s">
        <v>17</v>
      </c>
      <c r="H31" s="16">
        <v>0.45</v>
      </c>
      <c r="I31" s="27" t="s">
        <v>65</v>
      </c>
      <c r="J31" s="42">
        <v>4.8899999999999997</v>
      </c>
      <c r="K31" s="89">
        <v>13.81</v>
      </c>
      <c r="L31" s="89">
        <v>14.07</v>
      </c>
      <c r="M31" s="89">
        <v>17.07</v>
      </c>
      <c r="N31" s="89">
        <v>13.850000000000001</v>
      </c>
      <c r="O31" s="89">
        <v>18.420000000000002</v>
      </c>
      <c r="P31" s="89">
        <v>12.25</v>
      </c>
      <c r="Q31" s="42">
        <v>3.7299999999999995</v>
      </c>
      <c r="R31" s="89">
        <v>8.64</v>
      </c>
      <c r="S31" s="89">
        <v>8.48</v>
      </c>
      <c r="T31" s="42">
        <v>3.8499999999999996</v>
      </c>
      <c r="U31" s="89">
        <v>10.600000000000001</v>
      </c>
      <c r="V31" s="89">
        <v>14.55</v>
      </c>
      <c r="W31" s="27"/>
      <c r="X31" s="89">
        <v>18.05</v>
      </c>
      <c r="Y31" s="89">
        <v>17.810000000000002</v>
      </c>
      <c r="Z31" s="89">
        <v>13.67</v>
      </c>
      <c r="AA31" s="89">
        <v>17.2</v>
      </c>
      <c r="AB31" s="89">
        <v>18.25</v>
      </c>
      <c r="AC31" s="89">
        <v>18.55</v>
      </c>
      <c r="AD31" s="89">
        <v>16.7</v>
      </c>
      <c r="AE31" s="89">
        <v>16.350000000000001</v>
      </c>
      <c r="AF31" s="27"/>
      <c r="AG31" s="89">
        <v>16.740000000000002</v>
      </c>
      <c r="AH31" s="89">
        <v>16.8</v>
      </c>
      <c r="AI31" s="89">
        <v>16.920000000000002</v>
      </c>
      <c r="AJ31" s="89">
        <v>15.75</v>
      </c>
      <c r="AK31" s="89">
        <v>18.61</v>
      </c>
      <c r="AL31" s="89">
        <v>17.23</v>
      </c>
      <c r="AM31" s="89">
        <v>16.260000000000002</v>
      </c>
      <c r="AN31" s="89">
        <v>17.29</v>
      </c>
      <c r="AO31" s="89">
        <v>17.25</v>
      </c>
      <c r="AP31" s="42">
        <v>8.0500000000000007</v>
      </c>
      <c r="AQ31" s="42">
        <v>5.39</v>
      </c>
      <c r="AR31" s="42">
        <v>4.68</v>
      </c>
      <c r="AS31" s="89">
        <v>17</v>
      </c>
      <c r="AT31" s="89">
        <v>18.25</v>
      </c>
      <c r="AU31" s="89">
        <v>17.25</v>
      </c>
      <c r="AV31" s="89">
        <v>17.240000000000002</v>
      </c>
      <c r="AW31" s="89">
        <v>17.28</v>
      </c>
      <c r="AX31" s="16">
        <v>9.9300000000000015</v>
      </c>
      <c r="AY31" s="105">
        <v>12.030000000000001</v>
      </c>
      <c r="AZ31" s="89">
        <v>17.23</v>
      </c>
      <c r="BA31" s="89">
        <v>16.600000000000001</v>
      </c>
      <c r="BB31" s="89">
        <f>IF('Octubre 2016'!K33&gt;'Octubre 2016'!L33,'Octubre 2016'!K33,'Octubre 2016'!L33)</f>
        <v>12.600000000000001</v>
      </c>
      <c r="BD31" s="89">
        <f>IF('Diciembre 2016'!K33&gt;'Diciembre 2016'!L33,'Diciembre 2016'!K33,'Diciembre 2016'!L33)</f>
        <v>7.8</v>
      </c>
      <c r="BE31" s="89">
        <f>IF('Enero 2017'!K33&gt;'Enero 2017'!L33,'Enero 2017'!K33,'Enero 2017'!L33)</f>
        <v>8.98</v>
      </c>
      <c r="BF31" s="27">
        <f>IF('Febrero 2017'!K33&gt;'Febrero 2017'!L33,'Febrero 2017'!K33,'Febrero 2017'!L33)</f>
        <v>12.33</v>
      </c>
      <c r="BG31" s="89">
        <f>IF('Marzo 2017'!K33&gt;'Marzo 2017'!L33,'Marzo 2017'!K33,'Marzo 2017'!L33)</f>
        <v>13.88</v>
      </c>
      <c r="BH31" s="89">
        <f>IF('Abril 2017'!K33&gt;'Abril 2017'!L33,'Abril 2017'!K33,'Abril 2017'!L33)</f>
        <v>16.420000000000002</v>
      </c>
      <c r="BI31" s="27">
        <f>IF('Mayo 2017'!K33&gt;'Mayo 2017'!L33,'Mayo 2017'!K33,'Mayo 2017'!L33)</f>
        <v>16.580000000000002</v>
      </c>
      <c r="BJ31" s="27"/>
      <c r="BK31" s="89">
        <f>IF('Julio 2017'!K33&gt;'Julio 2017'!L33,'Julio 2017'!K33,'Julio 2017'!L33)</f>
        <v>9.9700000000000006</v>
      </c>
      <c r="BL31" s="89">
        <f>IF('Agosto 2017'!K33&gt;'Agosto 2017'!L33,'Agosto 2017'!K33,'Agosto 2017'!L33)</f>
        <v>8.2000000000000011</v>
      </c>
      <c r="BM31" s="27">
        <f>IF('Setiembre 2017'!K33&gt;'Setiembre 2017'!L33,'Setiembre 2017'!K33,'Setiembre 2017'!L33)</f>
        <v>2.8899999999999997</v>
      </c>
      <c r="BN31" s="27">
        <f>IF('Octubre 2017'!K33&gt;'Octubre 2017'!L33,'Octubre 2017'!K33,'Octubre 2017'!L33)</f>
        <v>3</v>
      </c>
      <c r="BO31" s="27"/>
      <c r="BP31" s="89">
        <f>IF('Diciembre 2017'!K33&gt;'Diciembre 2017'!L33,'Diciembre 2017'!K33,'Diciembre 2017'!L33)</f>
        <v>9.9400000000000013</v>
      </c>
      <c r="BQ31" s="89">
        <f>IF('Enero 2018'!K33&gt;'Enero 2018'!L33,'Enero 2018'!K33,'Enero 2018'!L33)</f>
        <v>13.040000000000001</v>
      </c>
      <c r="BR31" s="89">
        <f>IF('Febrero 2018'!K33&gt;'Febrero 2018'!L33,'Febrero 2018'!K33,'Febrero 2018'!L33)</f>
        <v>13.15</v>
      </c>
      <c r="BS31" s="89">
        <f>IF('Marzo 2018'!K33&gt;'Marzo 2018'!L33,'Marzo 2018'!K33,'Marzo 2018'!L33)</f>
        <v>17.170000000000002</v>
      </c>
      <c r="BT31" s="89">
        <f>IF('Abril 2018'!K33&gt;'Abril 2018'!L33,'Abril 2018'!K33,'Abril 2018'!L33)</f>
        <v>10.950000000000001</v>
      </c>
      <c r="BU31" s="27">
        <f>IF('Mayo 2018'!K33&gt;'Mayo 2018'!L33,'Mayo 2018'!K33,'Mayo 2018'!L33)</f>
        <v>9.0500000000000007</v>
      </c>
      <c r="BV31" s="89">
        <f>IF('Junio 2018'!K33&gt;'Junio 2018'!L33,'Junio 2018'!K33,'Junio 2018'!L33)</f>
        <v>17.2</v>
      </c>
      <c r="BW31" s="27" t="str">
        <f>IF('Julio 2018'!K33&gt;'Julio 2018'!L33,'Julio 2018'!K33,'Julio 2018'!L33)</f>
        <v>sonda no marca</v>
      </c>
      <c r="BX31" s="89">
        <f>IF('Agosto 2018'!K33&gt;'Agosto 2018'!L33,'Agosto 2018'!K33,'Agosto 2018'!L33)</f>
        <v>12.950000000000001</v>
      </c>
      <c r="BY31" s="89">
        <f>IF('Setiembre 2018'!K33&gt;'Setiembre 2018'!L33,'Setiembre 2018'!K33,'Setiembre 2018'!L33)</f>
        <v>13.05</v>
      </c>
      <c r="BZ31" s="89">
        <f>IF('Octubre 2018'!K33&gt;'Octubre 2018'!L33,'Octubre 2018'!K33,'Octubre 2018'!L33)</f>
        <v>8.1300000000000008</v>
      </c>
      <c r="CA31" s="89">
        <f>IF('Noviembre 2018'!K33&gt;'Noviembre 2018'!L33,'Noviembre 2018'!K33,'Noviembre 2018'!L33)</f>
        <v>3.92</v>
      </c>
      <c r="CB31" s="89">
        <f>IF('Diciembre 2018'!K33&gt;'Diciembre 2018'!L33,'Diciembre 2018'!K33,'Diciembre 2018'!L33)</f>
        <v>8.07</v>
      </c>
      <c r="CC31" s="89">
        <f>IF('Enero 2019'!K33&gt;'Enero 2019'!L33,'Enero 2019'!K33,'Enero 2019'!L33)</f>
        <v>11.65</v>
      </c>
      <c r="CD31" s="89">
        <f>IF('Febrero 2019'!K33&gt;'Febrero 2019'!L33,'Febrero 2019'!K33,'Febrero 2019'!L33)</f>
        <v>17.02</v>
      </c>
      <c r="CE31" s="89">
        <f>IF('Marzo 2019'!K33&gt;'Marzo 2019'!L33,'Marzo 2019'!K33,'Marzo 2019'!L33)</f>
        <v>17.46</v>
      </c>
      <c r="CF31" s="89">
        <f>IF('Abril 2019'!K33&gt;'Abril 2019'!L33,'Abril 2019'!K33,'Abril 2019'!L33)</f>
        <v>17.39</v>
      </c>
      <c r="CG31" s="89"/>
      <c r="CH31" s="27">
        <f>IF('Junio 2019'!K33&gt;'Junio 2019'!L33,'Junio 2019'!K33,'Junio 2019'!L33)</f>
        <v>5.13</v>
      </c>
      <c r="CI31" s="27">
        <f>IF('Julio 2019'!K33&gt;'Julio 2019'!L33,'Julio 2019'!K33,'Julio 2019'!L33)</f>
        <v>4.71</v>
      </c>
      <c r="CJ31" s="27">
        <f>IF('Agosto 2019'!K33&gt;'Agosto 2019'!L33,'Agosto 2019'!K33,'Agosto 2019'!L33)</f>
        <v>5.97</v>
      </c>
      <c r="CK31" s="27">
        <f>IF('Setiembre 2019'!K33&gt;'Setiembre 2019'!L33,'Setiembre 2019'!K33,'Setiembre 2019'!L33)</f>
        <v>5.3599999999999994</v>
      </c>
      <c r="CL31" s="27">
        <f>IF('Octubre 2019'!K33&gt;'Octubre 2019'!L33,'Octubre 2019'!K33,'Octubre 2019'!L33)</f>
        <v>5.17</v>
      </c>
      <c r="CM31" s="27">
        <f>IF('Noviembre 2019'!K33&gt;'Noviembre 2019'!L33,'Noviembre 2019'!K33,'Noviembre 2019'!L33)</f>
        <v>4.76</v>
      </c>
      <c r="CN31" s="27">
        <f>IF('Diciembre 2019'!K33&gt;'Diciembre 2019'!L33,'Diciembre 2019'!K33,'Diciembre 2019'!L33)</f>
        <v>5.41</v>
      </c>
      <c r="CO31" s="27">
        <f>IF('Enero 2020'!K33&gt;'Enero 2020'!L33,'Enero 2020'!K33,'Enero 2020'!L33)</f>
        <v>5.05</v>
      </c>
      <c r="CP31" s="27">
        <f>IF('Febrero 2020'!K33&gt;'Febrero 2020'!L33,'Febrero 2020'!K33,'Febrero 2020'!L33)</f>
        <v>8.33</v>
      </c>
      <c r="CQ31" s="27">
        <f>IF('Marzo 2020'!K33&gt;'Marzo 2020'!L33,'Marzo 2020'!K33,'Marzo 2020'!L33)</f>
        <v>9.65</v>
      </c>
      <c r="CR31" s="27">
        <f>IF('Abril 2020'!K33&gt;'Abril 2020'!L33,'Abril 2020'!K33,'Abril 2020'!L33)</f>
        <v>6.67</v>
      </c>
      <c r="CS31" s="27">
        <f>IF('Mayo 2020'!K33&gt;'Mayo 2020'!L33,'Mayo 2020'!K33,'Mayo 2020'!L33)</f>
        <v>12.520000000000001</v>
      </c>
      <c r="CT31" s="27">
        <f>IF('Junio 2020'!K33&gt;'Junio 2020'!L33,'Junio 2020'!K33,'Junio 2020'!L33)</f>
        <v>9.0300000000000011</v>
      </c>
      <c r="CU31" s="27">
        <f>IF('Julio 2020'!K33&gt;'Julio 2020'!L33,'Julio 2020'!K33,'Julio 2020'!L33)</f>
        <v>7.62</v>
      </c>
      <c r="CV31" s="27">
        <f>IF('Agosto 2020'!K33&gt;'Agosto 2020'!L33,'Agosto 2020'!K33,'Agosto 2020'!L33)</f>
        <v>3.8499999999999996</v>
      </c>
      <c r="CW31" s="27">
        <f>IF('Setiembre 2020'!K33&gt;'Setiembre 2020'!L33,'Setiembre 2020'!K33,'Setiembre 2020'!L33)</f>
        <v>2.5300000000000002</v>
      </c>
      <c r="CX31" s="27">
        <f>IF('Octubre 2020'!K33&gt;'Octubre 2020'!L33,'Octubre 2020'!K33,'Octubre 2020'!L33)</f>
        <v>2.48</v>
      </c>
      <c r="CY31" s="27">
        <f>IF('Noviembre 2020'!K33&gt;'Noviembre 2020'!L33,'Noviembre 2020'!K33,'Noviembre 2020'!L33)</f>
        <v>4.84</v>
      </c>
      <c r="CZ31" s="27">
        <f>IF('Diciembre 2020'!K33&gt;'Diciembre 2020'!L33,'Diciembre 2020'!K33,'Diciembre 2020'!L33)</f>
        <v>2.82</v>
      </c>
      <c r="DA31" s="27">
        <f>IF('Enero 2021'!K33&gt;'Enero 2021'!L33,'Enero 2021'!K33,'Enero 2021'!L33)</f>
        <v>7.9300000000000006</v>
      </c>
      <c r="DB31" s="27">
        <f>IF('Febrero 2021'!K33&gt;'Febrero 2021'!L33,'Febrero 2021'!K33,'Febrero 2021'!L33)</f>
        <v>6.79</v>
      </c>
      <c r="DC31" s="27">
        <f>IF('Marzo 2021'!K33&gt;'Marzo 2021'!L33,'Marzo 2021'!K33,'Marzo 2021'!L33)</f>
        <v>7.6499999999999995</v>
      </c>
      <c r="DD31">
        <f>IF('Abril 2021'!K33&gt;'Abril 2021'!L33,'Abril 2021'!K33,'Abril 2021'!L33)</f>
        <v>5.89</v>
      </c>
      <c r="DE31">
        <f>IF('Mayo 2021'!K33&gt;'Mayo 2021'!L33,'Mayo 2021'!K33,'Mayo 2021'!L33)</f>
        <v>5.93</v>
      </c>
      <c r="DF31">
        <f>IF('Junio 2021'!K33&gt;'Junio 2021'!L33,'Junio 2021'!K33,'Junio 2021'!L33)</f>
        <v>6.05</v>
      </c>
      <c r="DG31">
        <f>IF('Julio 2021'!K33&gt;'Julio 2021'!L33,'Julio 2021'!K33,'Julio 2021'!L33)</f>
        <v>6.16</v>
      </c>
      <c r="DH31">
        <f>IF('Agosto 2021'!K33&gt;'Agosto 2021'!L33,'Agosto 2021'!K33,'Agosto 2021'!L33)</f>
        <v>5</v>
      </c>
      <c r="DI31">
        <f>IF('Setiembre 2021'!K33&gt;'Setiembre 2021'!L33,'Setiembre 2021'!K33,'Setiembre 2021'!L33)</f>
        <v>3.9799999999999995</v>
      </c>
      <c r="DJ31">
        <f>IF('Octubre 2021'!K33&gt;'Octubre 2021'!L33,'Octubre 2021'!K33,'Octubre 2021'!L33)</f>
        <v>4.37</v>
      </c>
      <c r="DK31">
        <f>IF('Noviembre 2021'!K33&gt;'Noviembre 2021'!L33,'Noviembre 2021'!K33,'Noviembre 2021'!L33)</f>
        <v>4.53</v>
      </c>
      <c r="DL31">
        <f>IF('Diciembre 2021'!K33&gt;'Diciembre 2021'!L33,'Diciembre 2021'!K33,'Diciembre 2021'!L33)</f>
        <v>3.4499999999999997</v>
      </c>
      <c r="DM31">
        <f>IF('Enero 2022'!K33&gt;'Enero 2022'!L33,'Enero 2022'!K33,'Enero 2022'!L33)</f>
        <v>4.25</v>
      </c>
      <c r="DN31">
        <f>IF('Febrero 2022'!K33&gt;'Febrero 2022'!L33,'Febrero 2022'!K33,'Febrero 2022'!L33)</f>
        <v>4.8499999999999996</v>
      </c>
      <c r="DO31">
        <f>IF('Marzo 2022'!K33&gt;'Marzo 2022'!L33,'Marzo 2022'!K33,'Marzo 2022'!L33)</f>
        <v>5.25</v>
      </c>
      <c r="DP31">
        <f>IF('Abril 2022'!K33&gt;'Abril 2022'!L33,'Abril 2022'!K33,'Abril 2022'!L33)</f>
        <v>6.27</v>
      </c>
      <c r="DQ31">
        <f>IF('Mayo 2022'!K33&gt;'Mayo 2022'!L33,'Mayo 2022'!K33,'Mayo 2022'!L33)</f>
        <v>5.99</v>
      </c>
      <c r="DR31">
        <f>IF('Junio 2022'!K33&gt;'Junio 2022'!L33,'Junio 2022'!K33,'Junio 2022'!L33)</f>
        <v>3.4499999999999997</v>
      </c>
      <c r="DS31">
        <f>IF('Julio 2022'!K33&gt;'Julio 2022'!L33,'Julio 2022'!K33,'Julio 2022'!L33)</f>
        <v>4.3099999999999996</v>
      </c>
      <c r="DT31">
        <f>IF('Agosto 2022'!K33&gt;'Agosto 2022'!L33,'Agosto 2022'!K33,'Agosto 2022'!L33)</f>
        <v>4.92</v>
      </c>
      <c r="DU31">
        <f>IF('Setiembre 2022'!K33&gt;'Setiembre 2022'!L33,'Setiembre 2022'!K33,'Setiembre 2022'!L33)</f>
        <v>2.38</v>
      </c>
      <c r="DV31">
        <f>IF('Octubre 2022'!K33&gt;'Octubre 2022'!L33,'Octubre 2022'!K33,'Octubre 2022'!L33)</f>
        <v>2.6399999999999997</v>
      </c>
      <c r="DW31">
        <f>IF('Noviembre 2022'!K33&gt;'Noviembre 2022'!L33,'Noviembre 2022'!K33,'Noviembre 2022'!L33)</f>
        <v>2.5799999999999996</v>
      </c>
      <c r="DX31">
        <f>IF('Diciembre 2022'!K33&gt;'Diciembre 2022'!L33,'Diciembre 2022'!K33,'Diciembre 2022'!L33)</f>
        <v>2.9</v>
      </c>
      <c r="DY31">
        <f>IF('Enero 2023'!K33&gt;'Enero 2023'!L33,'Enero 2023'!K33,'Enero 2023'!L33)</f>
        <v>3.5999999999999996</v>
      </c>
      <c r="DZ31">
        <f>IF('Febrero 2023'!K33&gt;'Febrero 2023'!L33,'Febrero 2023'!K33,'Febrero 2023'!L33)</f>
        <v>4.01</v>
      </c>
      <c r="EA31">
        <f>IF('Marzo 2023'!K33&gt;'Marzo 2023'!L33,'Marzo 2023'!K33,'Marzo 2023'!L33)</f>
        <v>4.12</v>
      </c>
      <c r="EB31">
        <f>IF('Abril 2023'!K33&gt;'Abril 2023'!L33,'Abril 2023'!K33,'Abril 2023'!L33)</f>
        <v>5.1499999999999995</v>
      </c>
      <c r="EC31">
        <f>IF('Mayo 2023'!K33&gt;'Mayo 2023'!L33,'Mayo 2023'!K33,'Mayo 2023'!L33)</f>
        <v>5.7299999999999995</v>
      </c>
      <c r="ED31">
        <f>IF('Junio 2023'!K33&gt;'Junio 2023'!L33,'Junio 2023'!K33,'Junio 2023'!L33)</f>
        <v>5.8</v>
      </c>
      <c r="EE31">
        <f>IF('Julio 2023'!K33&gt;'Julio 2023'!L33,'Julio 2023'!K33,'Julio 2023'!L33)</f>
        <v>5.0599999999999996</v>
      </c>
      <c r="EF31">
        <f>IF('Agosto 2023'!K33&gt;'Agosto 2023'!L33,'Agosto 2023'!K33,'Agosto 2023'!L33)</f>
        <v>5.6899999999999995</v>
      </c>
      <c r="EG31">
        <f>IF('Setiembre 2023'!K33&gt;'Setiembre 2023'!L33,'Setiembre 2023'!K33,'Setiembre 2023'!L33)</f>
        <v>4.9399999999999995</v>
      </c>
      <c r="EH31">
        <f>IF('Octubre 2023'!K33&gt;'Octubre 2023'!L33,'Octubre 2023'!K33,'Octubre 2023'!L33)</f>
        <v>4.84</v>
      </c>
      <c r="EI31">
        <f>IF('Noviembre 2023'!K33&gt;'Noviembre 2023'!L33,'Noviembre 2023'!K33,'Noviembre 2023'!L33)</f>
        <v>5.45</v>
      </c>
      <c r="EJ31">
        <f>IF('Diciembre 2023'!K33&gt;'Diciembre 2023'!L33,'Diciembre 2023'!K33,'Diciembre 2023'!L33)</f>
        <v>3.1399999999999997</v>
      </c>
      <c r="EK31">
        <f>IF('Enero 2024'!K33&gt;'Enero 2024'!L33,'Enero 2024'!K33,'Enero 2024'!L33)</f>
        <v>3.8099999999999996</v>
      </c>
      <c r="EL31">
        <f>IF('Febrero 2024'!K33&gt;'Febrero 2024'!L33,'Febrero 2024'!K33,'Febrero 2024'!L33)</f>
        <v>4.5999999999999996</v>
      </c>
      <c r="EM31">
        <f>IF('Marzo 2024'!K33&gt;'Marzo 2024'!L33,'Marzo 2024'!K33,'Marzo 2024'!L33)</f>
        <v>7.6000000000000005</v>
      </c>
      <c r="EN31">
        <f>IF('Abril 2024'!K33&gt;'Abril 2024'!L33,'Abril 2024'!K33,'Abril 2024'!L33)</f>
        <v>8.7200000000000006</v>
      </c>
      <c r="EO31">
        <f>IF('Mayo 2024'!K33&gt;'Mayo 2024'!L33,'Mayo 2024'!K33,'Mayo 2024'!L33)</f>
        <v>9.8800000000000008</v>
      </c>
      <c r="EP31">
        <f>IF('Junio 2024'!K33&gt;'Junio 2024'!L33,'Junio 2024'!K33,'Junio 2024'!L33)</f>
        <v>5.0999999999999996</v>
      </c>
      <c r="EQ31">
        <f>IF('Julio 2024'!K33&gt;'Julio 2024'!L33,'Julio 2024'!K33,'Julio 2024'!L33)</f>
        <v>4.5999999999999996</v>
      </c>
      <c r="ER31">
        <f>IF('Agosto 2024'!K33&gt;'Agosto 2024'!L33,'Agosto 2024'!K33,'Agosto 2024'!L33)</f>
        <v>5.27</v>
      </c>
      <c r="ES31">
        <f>IF('Setiembre 2024'!K33&gt;'Setiembre 2024'!L33,'Setiembre 2024'!K33,'Setiembre 2024'!L33)</f>
        <v>5.87</v>
      </c>
      <c r="ET31">
        <f>IF('Octubre 2024'!K33&gt;'Octubre 2024'!L33,'Octubre 2024'!K33,'Octubre 2024'!L33)</f>
        <v>5.18</v>
      </c>
      <c r="EU31">
        <f>IF('Noviembre 2024'!K33&gt;'Noviembre 2024'!L33,'Noviembre 2024'!K33,'Noviembre 2024'!L33)</f>
        <v>9.3000000000000007</v>
      </c>
      <c r="EV31">
        <f>IF('Diciembre 2024'!K33&gt;'Diciembre 2024'!L33,'Diciembre 2024'!K33,'Diciembre 2024'!L33)</f>
        <v>12.850000000000001</v>
      </c>
      <c r="EW31">
        <f>IF('Enero 2025'!K33&gt;'Enero 2025'!L33,'Enero 2025'!K33,'Enero 2025'!L33)</f>
        <v>12.370000000000001</v>
      </c>
      <c r="EX31">
        <f>IF('Febrero 2025'!K33&gt;'Febrero 2025'!L33,'Febrero 2025'!K33,'Febrero 2025'!L33)</f>
        <v>4.2299999999999995</v>
      </c>
      <c r="EY31">
        <f>IF('Marzo 2025'!K33&gt;'Marzo 2025'!L33,'Marzo 2025'!K33,'Marzo 2025'!L33)</f>
        <v>4.88</v>
      </c>
      <c r="EZ31">
        <f>IF('Abril 2025'!K33&gt;'Abril 2025'!L33,'Abril 2025'!K33,'Abril 2025'!L33)</f>
        <v>5.39</v>
      </c>
    </row>
    <row r="32" spans="1:156" x14ac:dyDescent="0.25">
      <c r="A32" s="10">
        <v>30</v>
      </c>
      <c r="B32" s="16" t="s">
        <v>38</v>
      </c>
      <c r="C32" s="10" t="s">
        <v>14</v>
      </c>
      <c r="D32" s="7">
        <v>255477</v>
      </c>
      <c r="E32" s="7">
        <v>337058</v>
      </c>
      <c r="F32" s="7">
        <v>27</v>
      </c>
      <c r="G32" s="16" t="s">
        <v>17</v>
      </c>
      <c r="H32" s="7">
        <v>0.2</v>
      </c>
      <c r="I32" s="89">
        <v>12.3</v>
      </c>
      <c r="J32" s="42">
        <v>4.0199999999999996</v>
      </c>
      <c r="K32" s="89">
        <v>23.88</v>
      </c>
      <c r="L32" s="89">
        <v>23.900000000000002</v>
      </c>
      <c r="M32" s="89">
        <v>23.900000000000002</v>
      </c>
      <c r="N32" s="42">
        <v>4.1099999999999994</v>
      </c>
      <c r="O32" s="89">
        <v>24</v>
      </c>
      <c r="P32" s="89">
        <v>20.220000000000002</v>
      </c>
      <c r="Q32" s="89">
        <v>17.220000000000002</v>
      </c>
      <c r="R32" s="89">
        <v>21</v>
      </c>
      <c r="S32" s="89">
        <v>19.400000000000002</v>
      </c>
      <c r="T32" s="42">
        <v>3.27</v>
      </c>
      <c r="U32" s="89">
        <v>8.3600000000000012</v>
      </c>
      <c r="V32" s="89">
        <v>22.5</v>
      </c>
      <c r="W32" s="27"/>
      <c r="X32" s="89">
        <v>16.13</v>
      </c>
      <c r="Y32" s="89">
        <v>15.42</v>
      </c>
      <c r="Z32" s="89">
        <v>22.62</v>
      </c>
      <c r="AA32" s="89">
        <v>19.760000000000002</v>
      </c>
      <c r="AB32" s="42">
        <v>8.25</v>
      </c>
      <c r="AC32" s="89">
        <v>13.4</v>
      </c>
      <c r="AD32" s="89">
        <v>7.1499999999999995</v>
      </c>
      <c r="AE32" s="89">
        <v>6.3</v>
      </c>
      <c r="AF32" s="27"/>
      <c r="AG32" s="89">
        <v>10.440000000000001</v>
      </c>
      <c r="AH32" s="89">
        <v>22.34</v>
      </c>
      <c r="AI32" s="89">
        <v>8.8800000000000008</v>
      </c>
      <c r="AJ32" s="89">
        <v>17.93</v>
      </c>
      <c r="AK32" s="89">
        <v>21.33</v>
      </c>
      <c r="AL32" s="42">
        <v>9.75</v>
      </c>
      <c r="AM32" s="89">
        <v>19</v>
      </c>
      <c r="AN32" s="89">
        <v>21.59</v>
      </c>
      <c r="AO32" s="89">
        <v>17.8</v>
      </c>
      <c r="AP32" s="42">
        <v>7.25</v>
      </c>
      <c r="AQ32" s="42">
        <v>5.9</v>
      </c>
      <c r="AR32" s="42">
        <v>5.0599999999999996</v>
      </c>
      <c r="AS32" s="89">
        <v>21.13</v>
      </c>
      <c r="AT32" s="89">
        <v>21.080000000000002</v>
      </c>
      <c r="AU32" s="89">
        <v>21.09</v>
      </c>
      <c r="AV32" s="89">
        <v>21.080000000000002</v>
      </c>
      <c r="AW32" s="89">
        <v>15.67</v>
      </c>
      <c r="AX32" s="16">
        <v>9.0300000000000011</v>
      </c>
      <c r="AY32" s="105">
        <v>23.34</v>
      </c>
      <c r="AZ32" s="16">
        <v>18.760000000000002</v>
      </c>
      <c r="BA32" s="89">
        <v>11.16</v>
      </c>
      <c r="BB32" s="27">
        <f>IF('Octubre 2016'!K34&gt;'Octubre 2016'!L34,'Octubre 2016'!K34,'Octubre 2016'!L34)</f>
        <v>3.54</v>
      </c>
      <c r="BD32" s="27">
        <f>IF('Diciembre 2016'!K34&gt;'Diciembre 2016'!L34,'Diciembre 2016'!K34,'Diciembre 2016'!L34)</f>
        <v>3.13</v>
      </c>
      <c r="BE32" s="27">
        <f>IF('Enero 2017'!K34&gt;'Enero 2017'!L34,'Enero 2017'!K34,'Enero 2017'!L34)</f>
        <v>3.6599999999999997</v>
      </c>
      <c r="BF32" s="27">
        <f>IF('Febrero 2017'!K34&gt;'Febrero 2017'!L34,'Febrero 2017'!K34,'Febrero 2017'!L34)</f>
        <v>4.34</v>
      </c>
      <c r="BG32" s="89">
        <f>IF('Marzo 2017'!K34&gt;'Marzo 2017'!L34,'Marzo 2017'!K34,'Marzo 2017'!L34)</f>
        <v>10.440000000000001</v>
      </c>
      <c r="BH32" s="27">
        <f>IF('Abril 2017'!K34&gt;'Abril 2017'!L34,'Abril 2017'!K34,'Abril 2017'!L34)</f>
        <v>6.6</v>
      </c>
      <c r="BI32" s="27">
        <f>IF('Mayo 2017'!K34&gt;'Mayo 2017'!L34,'Mayo 2017'!K34,'Mayo 2017'!L34)</f>
        <v>7.41</v>
      </c>
      <c r="BJ32" s="27">
        <f>IF('Junio 2017'!K34&gt;'Junio 2017'!L34,'Junio 2017'!K34,'Junio 2017'!L34)</f>
        <v>6.63</v>
      </c>
      <c r="BK32" s="27">
        <f>IF('Julio 2017'!K34&gt;'Julio 2017'!L34,'Julio 2017'!K34,'Julio 2017'!L34)</f>
        <v>2.92</v>
      </c>
      <c r="BL32" s="89">
        <f>IF('Agosto 2017'!K34&gt;'Agosto 2017'!L34,'Agosto 2017'!K34,'Agosto 2017'!L34)</f>
        <v>7.17</v>
      </c>
      <c r="BM32" s="89">
        <f>IF('Setiembre 2017'!K34&gt;'Setiembre 2017'!L34,'Setiembre 2017'!K34,'Setiembre 2017'!L34)</f>
        <v>5.1499999999999995</v>
      </c>
      <c r="BN32" s="27"/>
      <c r="BO32" s="27">
        <f>IF('Noviembre 2017'!K34&gt;'Noviembre 2017'!L34,'Noviembre 2017'!K34,'Noviembre 2017'!L34)</f>
        <v>2.1999999999999997</v>
      </c>
      <c r="BP32" s="27">
        <f>IF('Diciembre 2017'!K34&gt;'Diciembre 2017'!L34,'Diciembre 2017'!K34,'Diciembre 2017'!L34)</f>
        <v>3.29</v>
      </c>
      <c r="BQ32" s="27">
        <f>IF('Enero 2018'!K34&gt;'Enero 2018'!L34,'Enero 2018'!K34,'Enero 2018'!L34)</f>
        <v>4.17</v>
      </c>
      <c r="BR32" s="89">
        <f>IF('Febrero 2018'!K34&gt;'Febrero 2018'!L34,'Febrero 2018'!K34,'Febrero 2018'!L34)</f>
        <v>7.3199999999999994</v>
      </c>
      <c r="BS32" s="89">
        <f>IF('Marzo 2018'!K34&gt;'Marzo 2018'!L34,'Marzo 2018'!K34,'Marzo 2018'!L34)</f>
        <v>12.65</v>
      </c>
      <c r="BT32" s="89">
        <f>IF('Abril 2018'!K34&gt;'Abril 2018'!L34,'Abril 2018'!K34,'Abril 2018'!L34)</f>
        <v>17.75</v>
      </c>
      <c r="BU32" s="27">
        <f>IF('Mayo 2018'!K34&gt;'Mayo 2018'!L34,'Mayo 2018'!K34,'Mayo 2018'!L34)</f>
        <v>8.2000000000000011</v>
      </c>
      <c r="BV32" s="89">
        <f>IF('Junio 2018'!K34&gt;'Junio 2018'!L34,'Junio 2018'!K34,'Junio 2018'!L34)</f>
        <v>16.3</v>
      </c>
      <c r="BW32" s="89">
        <f>IF('Julio 2018'!K34&gt;'Julio 2018'!L34,'Julio 2018'!K34,'Julio 2018'!L34)</f>
        <v>16.3</v>
      </c>
      <c r="BX32" s="27">
        <f>IF('Agosto 2018'!K34&gt;'Agosto 2018'!L34,'Agosto 2018'!K34,'Agosto 2018'!L34)</f>
        <v>7.29</v>
      </c>
      <c r="BY32" s="89">
        <f>IF('Setiembre 2018'!K34&gt;'Setiembre 2018'!L34,'Setiembre 2018'!K34,'Setiembre 2018'!L34)</f>
        <v>18.68</v>
      </c>
      <c r="BZ32" s="27">
        <f>IF('Octubre 2018'!K34&gt;'Octubre 2018'!L34,'Octubre 2018'!K34,'Octubre 2018'!L34)</f>
        <v>1.84</v>
      </c>
      <c r="CA32" s="89">
        <f>IF('Noviembre 2018'!K34&gt;'Noviembre 2018'!L34,'Noviembre 2018'!K34,'Noviembre 2018'!L34)</f>
        <v>10.770000000000001</v>
      </c>
      <c r="CB32" s="27">
        <f>IF('Diciembre 2018'!K34&gt;'Diciembre 2018'!L34,'Diciembre 2018'!K34,'Diciembre 2018'!L34)</f>
        <v>3.9299999999999997</v>
      </c>
      <c r="CC32" s="89">
        <f>IF('Enero 2019'!K34&gt;'Enero 2019'!L34,'Enero 2019'!K34,'Enero 2019'!L34)</f>
        <v>16.66</v>
      </c>
      <c r="CD32" s="27">
        <f>IF('Febrero 2019'!K34&gt;'Febrero 2019'!L34,'Febrero 2019'!K34,'Febrero 2019'!L34)</f>
        <v>6.04</v>
      </c>
      <c r="CE32" s="89">
        <f>IF('Marzo 2019'!K34&gt;'Marzo 2019'!L34,'Marzo 2019'!K34,'Marzo 2019'!L34)</f>
        <v>19.400000000000002</v>
      </c>
      <c r="CF32" s="89">
        <f>IF('Abril 2019'!K34&gt;'Abril 2019'!L34,'Abril 2019'!K34,'Abril 2019'!L34)</f>
        <v>25.1</v>
      </c>
      <c r="CG32" s="89">
        <f>IF('Mayo 2019'!K34&gt;'Mayo 2019'!L34,'Mayo 2019'!K34,'Mayo 2019'!L34)</f>
        <v>21.09</v>
      </c>
      <c r="CH32" s="89">
        <f>IF('Junio 2019'!K34&gt;'Junio 2019'!L34,'Junio 2019'!K34,'Junio 2019'!L34)</f>
        <v>17.66</v>
      </c>
      <c r="CI32" s="89">
        <f>IF('Julio 2019'!K34&gt;'Julio 2019'!L34,'Julio 2019'!K34,'Julio 2019'!L34)</f>
        <v>16.54</v>
      </c>
      <c r="CJ32" s="27">
        <f>IF('Agosto 2019'!K34&gt;'Agosto 2019'!L34,'Agosto 2019'!K34,'Agosto 2019'!L34)</f>
        <v>12.32</v>
      </c>
      <c r="CK32" s="27"/>
      <c r="CL32" s="27">
        <f>IF('Octubre 2019'!K34&gt;'Octubre 2019'!L34,'Octubre 2019'!K34,'Octubre 2019'!L34)</f>
        <v>6.58</v>
      </c>
      <c r="CM32" s="27">
        <f>IF('Noviembre 2019'!K34&gt;'Noviembre 2019'!L34,'Noviembre 2019'!K34,'Noviembre 2019'!L34)</f>
        <v>7.68</v>
      </c>
      <c r="CN32" s="27">
        <f>IF('Diciembre 2019'!K34&gt;'Diciembre 2019'!L34,'Diciembre 2019'!K34,'Diciembre 2019'!L34)</f>
        <v>8.32</v>
      </c>
      <c r="CO32" s="27">
        <f>IF('Enero 2020'!K34&gt;'Enero 2020'!L34,'Enero 2020'!K34,'Enero 2020'!L34)</f>
        <v>13.23</v>
      </c>
      <c r="CP32" s="27">
        <f>IF('Febrero 2020'!K34&gt;'Febrero 2020'!L34,'Febrero 2020'!K34,'Febrero 2020'!L34)</f>
        <v>12.440000000000001</v>
      </c>
      <c r="CQ32" s="27">
        <f>IF('Marzo 2020'!K34&gt;'Marzo 2020'!L34,'Marzo 2020'!K34,'Marzo 2020'!L34)</f>
        <v>13.280000000000001</v>
      </c>
      <c r="CR32" s="27">
        <f>IF('Abril 2020'!K34&gt;'Abril 2020'!L34,'Abril 2020'!K34,'Abril 2020'!L34)</f>
        <v>5.41</v>
      </c>
      <c r="CS32" s="27">
        <f>IF('Mayo 2020'!K34&gt;'Mayo 2020'!L34,'Mayo 2020'!K34,'Mayo 2020'!L34)</f>
        <v>22.66</v>
      </c>
      <c r="CT32" s="27">
        <f>IF('Junio 2020'!K34&gt;'Junio 2020'!L34,'Junio 2020'!K34,'Junio 2020'!L34)</f>
        <v>7.95</v>
      </c>
      <c r="CU32" s="27"/>
      <c r="CV32" s="27">
        <f>IF('Agosto 2020'!K34&gt;'Agosto 2020'!L34,'Agosto 2020'!K34,'Agosto 2020'!L34)</f>
        <v>2.5499999999999998</v>
      </c>
      <c r="CW32" s="27"/>
      <c r="CX32" s="27"/>
      <c r="CY32" s="27"/>
      <c r="CZ32" s="27">
        <f>IF('Diciembre 2020'!K34&gt;'Diciembre 2020'!L34,'Diciembre 2020'!K34,'Diciembre 2020'!L34)</f>
        <v>2.36</v>
      </c>
      <c r="DA32" s="27">
        <f>IF('Enero 2021'!K34&gt;'Enero 2021'!L34,'Enero 2021'!K34,'Enero 2021'!L34)</f>
        <v>8.34</v>
      </c>
      <c r="DB32" s="27">
        <f>IF('Febrero 2021'!K34&gt;'Febrero 2021'!L34,'Febrero 2021'!K34,'Febrero 2021'!L34)</f>
        <v>10.030000000000001</v>
      </c>
      <c r="DC32" s="27">
        <f>IF('Marzo 2021'!K34&gt;'Marzo 2021'!L34,'Marzo 2021'!K34,'Marzo 2021'!L34)</f>
        <v>11.9</v>
      </c>
      <c r="DD32">
        <f>IF('Abril 2021'!K34&gt;'Abril 2021'!L34,'Abril 2021'!K34,'Abril 2021'!L34)</f>
        <v>4.34</v>
      </c>
      <c r="DE32">
        <f>IF('Mayo 2021'!K34&gt;'Mayo 2021'!L34,'Mayo 2021'!K34,'Mayo 2021'!L34)</f>
        <v>14.58</v>
      </c>
      <c r="DF32">
        <f>IF('Junio 2021'!K34&gt;'Junio 2021'!L34,'Junio 2021'!K34,'Junio 2021'!L34)</f>
        <v>5.2299999999999995</v>
      </c>
      <c r="DG32">
        <f>IF('Julio 2021'!K34&gt;'Julio 2021'!L34,'Julio 2021'!K34,'Julio 2021'!L34)</f>
        <v>4.97</v>
      </c>
      <c r="DI32">
        <f>IF('Setiembre 2021'!K34&gt;'Setiembre 2021'!L34,'Setiembre 2021'!K34,'Setiembre 2021'!L34)</f>
        <v>2.3299999999999996</v>
      </c>
      <c r="DJ32">
        <f>IF('Octubre 2021'!K34&gt;'Octubre 2021'!L34,'Octubre 2021'!K34,'Octubre 2021'!L34)</f>
        <v>2.9299999999999997</v>
      </c>
      <c r="DK32">
        <f>IF('Noviembre 2021'!K34&gt;'Noviembre 2021'!L34,'Noviembre 2021'!K34,'Noviembre 2021'!L34)</f>
        <v>2.57</v>
      </c>
      <c r="DL32">
        <f>IF('Diciembre 2021'!K34&gt;'Diciembre 2021'!L34,'Diciembre 2021'!K34,'Diciembre 2021'!L34)</f>
        <v>2.6599999999999997</v>
      </c>
      <c r="DM32">
        <f>IF('Enero 2022'!K34&gt;'Enero 2022'!L34,'Enero 2022'!K34,'Enero 2022'!L34)</f>
        <v>3.1999999999999997</v>
      </c>
      <c r="DN32">
        <f>IF('Febrero 2022'!K34&gt;'Febrero 2022'!L34,'Febrero 2022'!K34,'Febrero 2022'!L34)</f>
        <v>3.7399999999999998</v>
      </c>
      <c r="DO32">
        <f>IF('Marzo 2022'!K34&gt;'Marzo 2022'!L34,'Marzo 2022'!K34,'Marzo 2022'!L34)</f>
        <v>10.100000000000001</v>
      </c>
      <c r="DP32">
        <f>IF('Abril 2022'!K34&gt;'Abril 2022'!L34,'Abril 2022'!K34,'Abril 2022'!L34)</f>
        <v>10.74</v>
      </c>
      <c r="DQ32">
        <f>IF('Mayo 2022'!K34&gt;'Mayo 2022'!L34,'Mayo 2022'!K34,'Mayo 2022'!L34)</f>
        <v>5.31</v>
      </c>
      <c r="DR32">
        <f>IF('Junio 2022'!K34&gt;'Junio 2022'!L34,'Junio 2022'!K34,'Junio 2022'!L34)</f>
        <v>2.5799999999999996</v>
      </c>
      <c r="DS32" t="s">
        <v>267</v>
      </c>
      <c r="DT32" t="s">
        <v>267</v>
      </c>
      <c r="DU32" t="s">
        <v>267</v>
      </c>
      <c r="DV32" t="s">
        <v>267</v>
      </c>
      <c r="DW32" t="s">
        <v>267</v>
      </c>
      <c r="DX32">
        <f>IF('Diciembre 2022'!K34&gt;'Diciembre 2022'!L34,'Diciembre 2022'!K34,'Diciembre 2022'!L34)</f>
        <v>5.91</v>
      </c>
      <c r="DY32">
        <f>IF('Enero 2023'!K34&gt;'Enero 2023'!L34,'Enero 2023'!K34,'Enero 2023'!L34)</f>
        <v>6.6099999999999994</v>
      </c>
      <c r="DZ32">
        <f>IF('Febrero 2023'!K34&gt;'Febrero 2023'!L34,'Febrero 2023'!K34,'Febrero 2023'!L34)</f>
        <v>7.53</v>
      </c>
      <c r="EA32">
        <f>IF('Marzo 2023'!K34&gt;'Marzo 2023'!L34,'Marzo 2023'!K34,'Marzo 2023'!L34)</f>
        <v>7.67</v>
      </c>
      <c r="EB32">
        <f>IF('Abril 2023'!K34&gt;'Abril 2023'!L34,'Abril 2023'!K34,'Abril 2023'!L34)</f>
        <v>5.28</v>
      </c>
      <c r="EC32">
        <f>IF('Mayo 2023'!K34&gt;'Mayo 2023'!L34,'Mayo 2023'!K34,'Mayo 2023'!L34)</f>
        <v>7.77</v>
      </c>
      <c r="ED32">
        <f>IF('Junio 2023'!K34&gt;'Junio 2023'!L34,'Junio 2023'!K34,'Junio 2023'!L34)</f>
        <v>12.4</v>
      </c>
      <c r="EE32">
        <f>IF('Julio 2023'!K34&gt;'Julio 2023'!L34,'Julio 2023'!K34,'Julio 2023'!L34)</f>
        <v>13.520000000000001</v>
      </c>
      <c r="EF32">
        <f>IF('Agosto 2023'!K34&gt;'Agosto 2023'!L34,'Agosto 2023'!K34,'Agosto 2023'!L34)</f>
        <v>10.780000000000001</v>
      </c>
      <c r="EG32">
        <f>IF('Setiembre 2023'!K34&gt;'Setiembre 2023'!L34,'Setiembre 2023'!K34,'Setiembre 2023'!L34)</f>
        <v>8.0500000000000007</v>
      </c>
      <c r="EI32">
        <f>IF('Noviembre 2023'!K34&gt;'Noviembre 2023'!L34,'Noviembre 2023'!K34,'Noviembre 2023'!L34)</f>
        <v>1.9000000000000001</v>
      </c>
      <c r="EJ32">
        <f>IF('Diciembre 2023'!K34&gt;'Diciembre 2023'!L34,'Diciembre 2023'!K34,'Diciembre 2023'!L34)</f>
        <v>2.3899999999999997</v>
      </c>
      <c r="EK32">
        <f>IF('Enero 2024'!K34&gt;'Enero 2024'!L34,'Enero 2024'!K34,'Enero 2024'!L34)</f>
        <v>7.78</v>
      </c>
      <c r="EL32">
        <f>IF('Febrero 2024'!K34&gt;'Febrero 2024'!L34,'Febrero 2024'!K34,'Febrero 2024'!L34)</f>
        <v>11.530000000000001</v>
      </c>
      <c r="EM32">
        <f>IF('Marzo 2024'!K34&gt;'Marzo 2024'!L34,'Marzo 2024'!K34,'Marzo 2024'!L34)</f>
        <v>12.280000000000001</v>
      </c>
      <c r="EN32">
        <f>IF('Abril 2024'!K34&gt;'Abril 2024'!L34,'Abril 2024'!K34,'Abril 2024'!L34)</f>
        <v>14.63</v>
      </c>
      <c r="EO32">
        <f>IF('Mayo 2024'!K34&gt;'Mayo 2024'!L34,'Mayo 2024'!K34,'Mayo 2024'!L34)</f>
        <v>6.9399999999999995</v>
      </c>
      <c r="ET32">
        <f>IF('Octubre 2024'!K34&gt;'Octubre 2024'!L34,'Octubre 2024'!K34,'Octubre 2024'!L34)</f>
        <v>6.87</v>
      </c>
      <c r="EV32">
        <f>IF('Diciembre 2024'!K34&gt;'Diciembre 2024'!L34,'Diciembre 2024'!K34,'Diciembre 2024'!L34)</f>
        <v>7.7</v>
      </c>
      <c r="EW32">
        <f>IF('Enero 2025'!K34&gt;'Enero 2025'!L34,'Enero 2025'!K34,'Enero 2025'!L34)</f>
        <v>10.25</v>
      </c>
      <c r="EX32">
        <f>IF('Febrero 2025'!K34&gt;'Febrero 2025'!L34,'Febrero 2025'!K34,'Febrero 2025'!L34)</f>
        <v>11.370000000000001</v>
      </c>
      <c r="EY32">
        <f>IF('Marzo 2025'!K34&gt;'Marzo 2025'!L34,'Marzo 2025'!K34,'Marzo 2025'!L34)</f>
        <v>14.96</v>
      </c>
      <c r="EZ32">
        <f>IF('Abril 2025'!K34&gt;'Abril 2025'!L34,'Abril 2025'!K34,'Abril 2025'!L34)</f>
        <v>19.350000000000001</v>
      </c>
    </row>
    <row r="33" spans="1:156" x14ac:dyDescent="0.25">
      <c r="A33" s="10">
        <v>31</v>
      </c>
      <c r="B33" s="16" t="s">
        <v>71</v>
      </c>
      <c r="C33" s="10" t="s">
        <v>15</v>
      </c>
      <c r="D33" s="7">
        <v>260752</v>
      </c>
      <c r="E33" s="7">
        <v>337937</v>
      </c>
      <c r="F33" s="7">
        <v>43</v>
      </c>
      <c r="G33" s="16" t="s">
        <v>17</v>
      </c>
      <c r="H33" s="7">
        <v>0.68</v>
      </c>
      <c r="I33" s="27"/>
      <c r="J33" s="42">
        <v>4.42</v>
      </c>
      <c r="K33" s="42">
        <v>4.6900000000000004</v>
      </c>
      <c r="L33" s="42">
        <v>5</v>
      </c>
      <c r="M33" s="42">
        <v>4.96</v>
      </c>
      <c r="N33" s="42">
        <v>4.32</v>
      </c>
      <c r="O33" s="42">
        <v>4.25</v>
      </c>
      <c r="P33" s="42">
        <v>4.2</v>
      </c>
      <c r="Q33" s="42">
        <v>3.56</v>
      </c>
      <c r="R33" s="42">
        <v>3.17</v>
      </c>
      <c r="S33" s="42">
        <v>3.4599999999999995</v>
      </c>
      <c r="T33" s="42">
        <v>3.8699999999999997</v>
      </c>
      <c r="U33" s="42">
        <v>4.17</v>
      </c>
      <c r="V33" s="42">
        <v>4.42</v>
      </c>
      <c r="W33" s="27"/>
      <c r="X33" s="42" t="s">
        <v>122</v>
      </c>
      <c r="Y33" s="42">
        <v>5.57</v>
      </c>
      <c r="Z33" s="27">
        <v>5.6400000000000006</v>
      </c>
      <c r="AA33" s="42">
        <v>6.08</v>
      </c>
      <c r="AB33" s="42">
        <v>7.3800000000000008</v>
      </c>
      <c r="AC33" s="42">
        <v>4.12</v>
      </c>
      <c r="AD33" s="42">
        <v>2.94</v>
      </c>
      <c r="AE33" s="42">
        <v>3.6599999999999997</v>
      </c>
      <c r="AF33" s="89" t="s">
        <v>17</v>
      </c>
      <c r="AG33" s="27">
        <v>4.09</v>
      </c>
      <c r="AH33" s="42">
        <v>4.41</v>
      </c>
      <c r="AI33" s="42">
        <v>4.6500000000000004</v>
      </c>
      <c r="AJ33" s="42">
        <v>5.0600000000000005</v>
      </c>
      <c r="AK33" s="42">
        <v>7.2</v>
      </c>
      <c r="AL33" s="42">
        <v>5.74</v>
      </c>
      <c r="AM33" s="42">
        <v>6.2</v>
      </c>
      <c r="AN33" s="42">
        <v>6.46</v>
      </c>
      <c r="AO33" s="42">
        <v>6.63</v>
      </c>
      <c r="AP33" s="42">
        <v>5.83</v>
      </c>
      <c r="AQ33" s="42">
        <v>5.55</v>
      </c>
      <c r="AR33" s="42">
        <v>5.72</v>
      </c>
      <c r="AS33" s="42">
        <v>5.5</v>
      </c>
      <c r="AT33" s="16">
        <v>5.9300000000000006</v>
      </c>
      <c r="AU33" s="42">
        <v>6.61</v>
      </c>
      <c r="AV33" s="42">
        <v>6.74</v>
      </c>
      <c r="AW33" s="27">
        <v>7.3100000000000005</v>
      </c>
      <c r="AX33" s="16">
        <v>5.5500000000000007</v>
      </c>
      <c r="AY33" s="16">
        <v>5.5600000000000005</v>
      </c>
      <c r="AZ33" s="16">
        <v>5.25</v>
      </c>
      <c r="BA33" s="42">
        <v>3.82</v>
      </c>
      <c r="BB33" s="27">
        <f>IF('Octubre 2016'!K35&gt;'Octubre 2016'!L35,'Octubre 2016'!K35,'Octubre 2016'!L35)</f>
        <v>3.28</v>
      </c>
      <c r="BD33" s="27">
        <f>IF('Diciembre 2016'!K35&gt;'Diciembre 2016'!L35,'Diciembre 2016'!K35,'Diciembre 2016'!L35)</f>
        <v>3.4099999999999997</v>
      </c>
      <c r="BE33" s="27">
        <f>IF('Enero 2017'!K35&gt;'Enero 2017'!L35,'Enero 2017'!K35,'Enero 2017'!L35)</f>
        <v>3.8699999999999997</v>
      </c>
      <c r="BF33" s="27">
        <f>IF('Febrero 2017'!K35&gt;'Febrero 2017'!L35,'Febrero 2017'!K35,'Febrero 2017'!L35)</f>
        <v>4.12</v>
      </c>
      <c r="BG33" s="27">
        <f>IF('Marzo 2017'!K35&gt;'Marzo 2017'!L35,'Marzo 2017'!K35,'Marzo 2017'!L35)</f>
        <v>4.3900000000000006</v>
      </c>
      <c r="BH33" s="27">
        <f>IF('Abril 2017'!K35&gt;'Abril 2017'!L35,'Abril 2017'!K35,'Abril 2017'!L35)</f>
        <v>4.6400000000000006</v>
      </c>
      <c r="BI33" s="27">
        <f>IF('Mayo 2017'!K35&gt;'Mayo 2017'!L35,'Mayo 2017'!K35,'Mayo 2017'!L35)</f>
        <v>4.57</v>
      </c>
      <c r="BJ33" s="27">
        <f>IF('Junio 2017'!K35&gt;'Junio 2017'!L35,'Junio 2017'!K35,'Junio 2017'!L35)</f>
        <v>3.03</v>
      </c>
      <c r="BK33" s="27">
        <f>IF('Julio 2017'!K35&gt;'Julio 2017'!L35,'Julio 2017'!K35,'Julio 2017'!L35)</f>
        <v>3.64</v>
      </c>
      <c r="BL33" s="27">
        <f>IF('Agosto 2017'!K35&gt;'Agosto 2017'!L35,'Agosto 2017'!K35,'Agosto 2017'!L35)</f>
        <v>3.7399999999999998</v>
      </c>
      <c r="BM33" s="27">
        <f>IF('Setiembre 2017'!K35&gt;'Setiembre 2017'!L35,'Setiembre 2017'!K35,'Setiembre 2017'!L35)</f>
        <v>2.96</v>
      </c>
      <c r="BN33" s="27">
        <f>IF('Octubre 2017'!K35&gt;'Octubre 2017'!L35,'Octubre 2017'!K35,'Octubre 2017'!L35)</f>
        <v>2.2199999999999998</v>
      </c>
      <c r="BO33" s="27"/>
      <c r="BP33" s="27">
        <f>IF('Diciembre 2017'!K35&gt;'Diciembre 2017'!L35,'Diciembre 2017'!K35,'Diciembre 2017'!L35)</f>
        <v>3.5100000000000002</v>
      </c>
      <c r="BQ33" s="27">
        <f>IF('Enero 2018'!K35&gt;'Enero 2018'!L35,'Enero 2018'!K35,'Enero 2018'!L35)</f>
        <v>4.1400000000000006</v>
      </c>
      <c r="BR33" s="27">
        <f>IF('Febrero 2018'!K35&gt;'Febrero 2018'!L35,'Febrero 2018'!K35,'Febrero 2018'!L35)</f>
        <v>4.1100000000000003</v>
      </c>
      <c r="BS33" s="27">
        <f>IF('Marzo 2018'!K35&gt;'Marzo 2018'!L35,'Marzo 2018'!K35,'Marzo 2018'!L35)</f>
        <v>4.3500000000000005</v>
      </c>
      <c r="BT33" s="27">
        <f>IF('Abril 2018'!K35&gt;'Abril 2018'!L35,'Abril 2018'!K35,'Abril 2018'!L35)</f>
        <v>4.7600000000000007</v>
      </c>
      <c r="BU33" s="27">
        <f>IF('Mayo 2018'!K35&gt;'Mayo 2018'!L35,'Mayo 2018'!K35,'Mayo 2018'!L35)</f>
        <v>4.9400000000000004</v>
      </c>
      <c r="BV33" s="27">
        <f>IF('Junio 2018'!K35&gt;'Junio 2018'!L35,'Junio 2018'!K35,'Junio 2018'!L35)</f>
        <v>3.5500000000000003</v>
      </c>
      <c r="BW33" s="27">
        <f>IF('Julio 2018'!K35&gt;'Julio 2018'!L35,'Julio 2018'!K35,'Julio 2018'!L35)</f>
        <v>4.21</v>
      </c>
      <c r="BX33" s="27">
        <f>IF('Agosto 2018'!K35&gt;'Agosto 2018'!L35,'Agosto 2018'!K35,'Agosto 2018'!L35)</f>
        <v>3.9099999999999997</v>
      </c>
      <c r="BY33" s="27">
        <f>IF('Setiembre 2018'!K35&gt;'Setiembre 2018'!L35,'Setiembre 2018'!K35,'Setiembre 2018'!L35)</f>
        <v>4.74</v>
      </c>
      <c r="BZ33" s="27">
        <f>IF('Octubre 2018'!K35&gt;'Octubre 2018'!L35,'Octubre 2018'!K35,'Octubre 2018'!L35)</f>
        <v>2.3199999999999998</v>
      </c>
      <c r="CA33" s="27"/>
      <c r="CB33" s="27">
        <f>IF('Diciembre 2018'!K35&gt;'Diciembre 2018'!L35,'Diciembre 2018'!K35,'Diciembre 2018'!L35)</f>
        <v>3.7099999999999995</v>
      </c>
      <c r="CC33" s="27">
        <f>IF('Enero 2019'!K35&gt;'Enero 2019'!L35,'Enero 2019'!K35,'Enero 2019'!L35)</f>
        <v>4.12</v>
      </c>
      <c r="CD33" s="27">
        <f>IF('Febrero 2019'!K35&gt;'Febrero 2019'!L35,'Febrero 2019'!K35,'Febrero 2019'!L35)</f>
        <v>7.17</v>
      </c>
      <c r="CE33" s="27">
        <f>IF('Marzo 2019'!K35&gt;'Marzo 2019'!L35,'Marzo 2019'!K35,'Marzo 2019'!L35)</f>
        <v>4.74</v>
      </c>
      <c r="CF33" s="27">
        <f>IF('Abril 2019'!K35&gt;'Abril 2019'!L35,'Abril 2019'!K35,'Abril 2019'!L35)</f>
        <v>5.12</v>
      </c>
      <c r="CG33" s="27">
        <f>IF('Mayo 2019'!K35&gt;'Mayo 2019'!L35,'Mayo 2019'!K35,'Mayo 2019'!L35)</f>
        <v>4.8900000000000006</v>
      </c>
      <c r="CH33" s="27">
        <f>IF('Junio 2019'!K35&gt;'Junio 2019'!L35,'Junio 2019'!K35,'Junio 2019'!L35)</f>
        <v>4.5600000000000005</v>
      </c>
      <c r="CI33" s="27">
        <f>IF('Julio 2019'!K35&gt;'Julio 2019'!L35,'Julio 2019'!K35,'Julio 2019'!L35)</f>
        <v>5.04</v>
      </c>
      <c r="CJ33" s="27">
        <f>IF('Agosto 2019'!K35&gt;'Agosto 2019'!L35,'Agosto 2019'!K35,'Agosto 2019'!L35)</f>
        <v>5.37</v>
      </c>
      <c r="CK33" s="27">
        <f>IF('Setiembre 2019'!K35&gt;'Setiembre 2019'!L35,'Setiembre 2019'!K35,'Setiembre 2019'!L35)</f>
        <v>3.32</v>
      </c>
      <c r="CL33" s="27">
        <f>IF('Octubre 2019'!K35&gt;'Octubre 2019'!L35,'Octubre 2019'!K35,'Octubre 2019'!L35)</f>
        <v>2.3499999999999996</v>
      </c>
      <c r="CM33" s="27">
        <f>IF('Noviembre 2019'!K35&gt;'Noviembre 2019'!L35,'Noviembre 2019'!K35,'Noviembre 2019'!L35)</f>
        <v>3.39</v>
      </c>
      <c r="CN33" s="27">
        <f>IF('Diciembre 2019'!K35&gt;'Diciembre 2019'!L35,'Diciembre 2019'!K35,'Diciembre 2019'!L35)</f>
        <v>3.77</v>
      </c>
      <c r="CO33" s="27">
        <f>IF('Enero 2020'!K35&gt;'Enero 2020'!L35,'Enero 2020'!K35,'Enero 2020'!L35)</f>
        <v>4.1000000000000005</v>
      </c>
      <c r="CP33" s="27">
        <f>IF('Febrero 2020'!K35&gt;'Febrero 2020'!L35,'Febrero 2020'!K35,'Febrero 2020'!L35)</f>
        <v>4.3600000000000003</v>
      </c>
      <c r="CQ33" s="27">
        <f>IF('Marzo 2020'!K35&gt;'Marzo 2020'!L35,'Marzo 2020'!K35,'Marzo 2020'!L35)</f>
        <v>4.75</v>
      </c>
      <c r="CR33" s="27">
        <f>IF('Abril 2020'!K35&gt;'Abril 2020'!L35,'Abril 2020'!K35,'Abril 2020'!L35)</f>
        <v>5.04</v>
      </c>
      <c r="CS33" s="27">
        <f>IF('Mayo 2020'!K35&gt;'Mayo 2020'!L35,'Mayo 2020'!K35,'Mayo 2020'!L35)</f>
        <v>5.49</v>
      </c>
      <c r="CT33" s="27">
        <f>IF('Junio 2020'!K35&gt;'Junio 2020'!L35,'Junio 2020'!K35,'Junio 2020'!L35)</f>
        <v>5.07</v>
      </c>
      <c r="CU33" s="27">
        <f>IF('Julio 2020'!K35&gt;'Julio 2020'!L35,'Julio 2020'!K35,'Julio 2020'!L35)</f>
        <v>2.8299999999999996</v>
      </c>
      <c r="CV33" s="27">
        <f>IF('Agosto 2020'!K35&gt;'Agosto 2020'!L35,'Agosto 2020'!K35,'Agosto 2020'!L35)</f>
        <v>3.69</v>
      </c>
      <c r="CW33" s="27">
        <f>IF('Setiembre 2020'!K35&gt;'Setiembre 2020'!L35,'Setiembre 2020'!K35,'Setiembre 2020'!L35)</f>
        <v>2.359999999999999</v>
      </c>
      <c r="CX33" s="27">
        <f>IF('Octubre 2020'!K35&gt;'Octubre 2020'!L35,'Octubre 2020'!K35,'Octubre 2020'!L35)</f>
        <v>3.1399999999999997</v>
      </c>
      <c r="CY33" s="27">
        <f>IF('Noviembre 2020'!K35&gt;'Noviembre 2020'!L35,'Noviembre 2020'!K35,'Noviembre 2020'!L35)</f>
        <v>1.6999999999999997</v>
      </c>
      <c r="CZ33" s="27">
        <f>IF('Diciembre 2020'!K35&gt;'Diciembre 2020'!L35,'Diciembre 2020'!K35,'Diciembre 2020'!L35)</f>
        <v>3.27</v>
      </c>
      <c r="DA33" s="27">
        <f>IF('Enero 2021'!K35&gt;'Enero 2021'!L35,'Enero 2021'!K35,'Enero 2021'!L35)</f>
        <v>3.77</v>
      </c>
      <c r="DB33" s="27">
        <f>IF('Febrero 2021'!K35&gt;'Febrero 2021'!L35,'Febrero 2021'!K35,'Febrero 2021'!L35)</f>
        <v>3.9099999999999997</v>
      </c>
      <c r="DC33" s="27">
        <f>IF('Marzo 2021'!K35&gt;'Marzo 2021'!L35,'Marzo 2021'!K35,'Marzo 2021'!L35)</f>
        <v>4.29</v>
      </c>
      <c r="DD33">
        <f>IF('Abril 2021'!K35&gt;'Abril 2021'!L35,'Abril 2021'!K35,'Abril 2021'!L35)</f>
        <v>4.38</v>
      </c>
      <c r="DE33">
        <f>IF('Mayo 2021'!K35&gt;'Mayo 2021'!L35,'Mayo 2021'!K35,'Mayo 2021'!L35)</f>
        <v>4.82</v>
      </c>
      <c r="DF33">
        <f>IF('Junio 2021'!K35&gt;'Junio 2021'!L35,'Junio 2021'!K35,'Junio 2021'!L35)</f>
        <v>4.74</v>
      </c>
      <c r="DG33">
        <f>IF('Julio 2021'!K35&gt;'Julio 2021'!L35,'Julio 2021'!K35,'Julio 2021'!L35)</f>
        <v>4.6900000000000004</v>
      </c>
      <c r="DH33">
        <f>IF('Agosto 2021'!K35&gt;'Agosto 2021'!L35,'Agosto 2021'!K35,'Agosto 2021'!L35)</f>
        <v>3.02</v>
      </c>
      <c r="DI33">
        <f>IF('Setiembre 2021'!K35&gt;'Setiembre 2021'!L35,'Setiembre 2021'!K35,'Setiembre 2021'!L35)</f>
        <v>3.21</v>
      </c>
      <c r="DJ33">
        <f>IF('Octubre 2021'!K35&gt;'Octubre 2021'!L35,'Octubre 2021'!K35,'Octubre 2021'!L35)</f>
        <v>2.8299999999999996</v>
      </c>
      <c r="DK33">
        <f>IF('Noviembre 2021'!K35&gt;'Noviembre 2021'!L35,'Noviembre 2021'!K35,'Noviembre 2021'!L35)</f>
        <v>3.5500000000000003</v>
      </c>
      <c r="DL33">
        <f>IF('Diciembre 2021'!K35&gt;'Diciembre 2021'!L35,'Diciembre 2021'!K35,'Diciembre 2021'!L35)</f>
        <v>3.86</v>
      </c>
      <c r="DM33">
        <f>IF('Enero 2022'!K35&gt;'Enero 2022'!L35,'Enero 2022'!K35,'Enero 2022'!L35)</f>
        <v>4.63</v>
      </c>
      <c r="DN33">
        <f>IF('Febrero 2022'!K35&gt;'Febrero 2022'!L35,'Febrero 2022'!K35,'Febrero 2022'!L35)</f>
        <v>4.5200000000000005</v>
      </c>
      <c r="DO33">
        <f>IF('Marzo 2022'!K35&gt;'Marzo 2022'!L35,'Marzo 2022'!K35,'Marzo 2022'!L35)</f>
        <v>4.62</v>
      </c>
      <c r="DP33">
        <f>IF('Abril 2022'!K35&gt;'Abril 2022'!L35,'Abril 2022'!K35,'Abril 2022'!L35)</f>
        <v>5.16</v>
      </c>
      <c r="DQ33">
        <f>IF('Mayo 2022'!K35&gt;'Mayo 2022'!L35,'Mayo 2022'!K35,'Mayo 2022'!L35)</f>
        <v>4.59</v>
      </c>
      <c r="DR33">
        <f>IF('Junio 2022'!K35&gt;'Junio 2022'!L35,'Junio 2022'!K35,'Junio 2022'!L35)</f>
        <v>2.9</v>
      </c>
      <c r="DS33">
        <f>IF('Julio 2022'!K35&gt;'Julio 2022'!L35,'Julio 2022'!K35,'Julio 2022'!L35)</f>
        <v>2.8299999999999996</v>
      </c>
      <c r="DT33">
        <f>IF('Agosto 2022'!K35&gt;'Agosto 2022'!L35,'Agosto 2022'!K35,'Agosto 2022'!L35)</f>
        <v>2.4499999999999997</v>
      </c>
      <c r="DU33">
        <f>IF('Setiembre 2022'!K35&gt;'Setiembre 2022'!L35,'Setiembre 2022'!K35,'Setiembre 2022'!L35)</f>
        <v>1.8599999999999999</v>
      </c>
      <c r="DV33">
        <f>IF('Octubre 2022'!K35&gt;'Octubre 2022'!L35,'Octubre 2022'!K35,'Octubre 2022'!L35)</f>
        <v>2.6599999999999997</v>
      </c>
      <c r="DW33">
        <f>IF('Noviembre 2022'!K35&gt;'Noviembre 2022'!L35,'Noviembre 2022'!K35,'Noviembre 2022'!L35)</f>
        <v>2.59</v>
      </c>
      <c r="DX33">
        <f>IF('Diciembre 2022'!K35&gt;'Diciembre 2022'!L35,'Diciembre 2022'!K35,'Diciembre 2022'!L35)</f>
        <v>2.76</v>
      </c>
      <c r="DY33">
        <f>IF('Enero 2023'!K35&gt;'Enero 2023'!L35,'Enero 2023'!K35,'Enero 2023'!L35)</f>
        <v>3.78</v>
      </c>
      <c r="DZ33">
        <f>IF('Febrero 2023'!K35&gt;'Febrero 2023'!L35,'Febrero 2023'!K35,'Febrero 2023'!L35)</f>
        <v>4.0100000000000007</v>
      </c>
      <c r="EA33">
        <f>IF('Marzo 2023'!K35&gt;'Marzo 2023'!L35,'Marzo 2023'!K35,'Marzo 2023'!L35)</f>
        <v>4.1100000000000003</v>
      </c>
      <c r="EB33">
        <f>IF('Abril 2023'!K35&gt;'Abril 2023'!L35,'Abril 2023'!K35,'Abril 2023'!L35)</f>
        <v>4.4700000000000006</v>
      </c>
      <c r="EC33">
        <f>IF('Mayo 2023'!K35&gt;'Mayo 2023'!L35,'Mayo 2023'!K35,'Mayo 2023'!L35)</f>
        <v>4.82</v>
      </c>
      <c r="ED33">
        <f>IF('Junio 2023'!K35&gt;'Junio 2023'!L35,'Junio 2023'!K35,'Junio 2023'!L35)</f>
        <v>3.47</v>
      </c>
      <c r="EE33">
        <f>IF('Julio 2023'!K35&gt;'Julio 2023'!L35,'Julio 2023'!K35,'Julio 2023'!L35)</f>
        <v>3.8399999999999994</v>
      </c>
      <c r="EF33">
        <f>IF('Agosto 2023'!K35&gt;'Agosto 2023'!L35,'Agosto 2023'!K35,'Agosto 2023'!L35)</f>
        <v>4.0500000000000007</v>
      </c>
      <c r="EG33">
        <f>IF('Setiembre 2023'!K35&gt;'Setiembre 2023'!L35,'Setiembre 2023'!K35,'Setiembre 2023'!L35)</f>
        <v>3.86</v>
      </c>
      <c r="EH33">
        <f>IF('Octubre 2023'!K35&gt;'Octubre 2023'!L35,'Octubre 2023'!K35,'Octubre 2023'!L35)</f>
        <v>2.6399999999999997</v>
      </c>
      <c r="EI33">
        <f>IF('Noviembre 2023'!K35&gt;'Noviembre 2023'!L35,'Noviembre 2023'!K35,'Noviembre 2023'!L35)</f>
        <v>2.96</v>
      </c>
      <c r="EJ33">
        <f>IF('Diciembre 2023'!K35&gt;'Diciembre 2023'!L35,'Diciembre 2023'!K35,'Diciembre 2023'!L35)</f>
        <v>3.53</v>
      </c>
      <c r="EO33" t="e">
        <f>IF('Mayo 2024'!K35&gt;'Mayo 2024'!L35,'Mayo 2024'!K35,'Mayo 2024'!L35)</f>
        <v>#VALUE!</v>
      </c>
      <c r="EP33" t="e">
        <f>IF('Junio 2024'!K35&gt;'Junio 2024'!L35,'Junio 2024'!K35,'Junio 2024'!L35)</f>
        <v>#VALUE!</v>
      </c>
      <c r="ES33" t="e">
        <f>IF('Setiembre 2024'!K35&gt;'Setiembre 2024'!L35,'Setiembre 2024'!K35,'Setiembre 2024'!L35)</f>
        <v>#VALUE!</v>
      </c>
      <c r="ET33" t="e">
        <f>IF('Octubre 2024'!K35&gt;'Octubre 2024'!L35,'Octubre 2024'!K35,'Octubre 2024'!L35)</f>
        <v>#VALUE!</v>
      </c>
      <c r="EU33" t="e">
        <f>IF('Noviembre 2024'!K35&gt;'Noviembre 2024'!L35,'Noviembre 2024'!K35,'Noviembre 2024'!L35)</f>
        <v>#VALUE!</v>
      </c>
      <c r="EV33" t="e">
        <f>IF('Diciembre 2024'!K35&gt;'Diciembre 2024'!L35,'Diciembre 2024'!K35,'Diciembre 2024'!L35)</f>
        <v>#VALUE!</v>
      </c>
      <c r="EW33" t="e">
        <f>IF('Enero 2025'!K35&gt;'Enero 2025'!L35,'Enero 2025'!K35,'Enero 2025'!L35)</f>
        <v>#VALUE!</v>
      </c>
      <c r="EX33" t="e">
        <f>IF('Febrero 2025'!K35&gt;'Febrero 2025'!L35,'Febrero 2025'!K35,'Febrero 2025'!L35)</f>
        <v>#VALUE!</v>
      </c>
      <c r="EY33" t="e">
        <f>IF('Marzo 2025'!K35&gt;'Marzo 2025'!L35,'Marzo 2025'!K35,'Marzo 2025'!L35)</f>
        <v>#VALUE!</v>
      </c>
      <c r="EZ33" t="e">
        <f>IF('Abril 2025'!K35&gt;'Abril 2025'!L35,'Abril 2025'!K35,'Abril 2025'!L35)</f>
        <v>#VALUE!</v>
      </c>
    </row>
    <row r="34" spans="1:156" x14ac:dyDescent="0.25">
      <c r="A34" s="10">
        <v>32</v>
      </c>
      <c r="B34" s="16" t="s">
        <v>66</v>
      </c>
      <c r="C34" s="10" t="s">
        <v>14</v>
      </c>
      <c r="D34" s="7">
        <v>260776</v>
      </c>
      <c r="E34" s="7">
        <v>338205</v>
      </c>
      <c r="F34" s="7">
        <v>17</v>
      </c>
      <c r="G34" s="16" t="s">
        <v>17</v>
      </c>
      <c r="H34" s="7">
        <v>0.38</v>
      </c>
      <c r="I34" s="27"/>
      <c r="J34" s="89">
        <v>12.459999999999999</v>
      </c>
      <c r="K34" s="89">
        <v>11.26</v>
      </c>
      <c r="L34" s="42">
        <v>4.7</v>
      </c>
      <c r="M34" s="42">
        <v>5.14</v>
      </c>
      <c r="N34" s="42">
        <v>4.53</v>
      </c>
      <c r="O34" s="89">
        <v>9.9599999999999991</v>
      </c>
      <c r="P34" s="42">
        <v>4.62</v>
      </c>
      <c r="Q34" s="42">
        <v>4.5200000000000005</v>
      </c>
      <c r="R34" s="42">
        <v>4.4800000000000004</v>
      </c>
      <c r="S34" s="42">
        <v>3.92</v>
      </c>
      <c r="T34" s="42">
        <v>4.57</v>
      </c>
      <c r="U34" s="42" t="s">
        <v>72</v>
      </c>
      <c r="V34" s="42">
        <v>5.24</v>
      </c>
      <c r="W34" s="27"/>
      <c r="X34" s="89">
        <v>10.639999999999999</v>
      </c>
      <c r="Y34" s="89">
        <v>10.059999999999999</v>
      </c>
      <c r="Z34" s="27" t="s">
        <v>17</v>
      </c>
      <c r="AA34" s="42">
        <v>7.3</v>
      </c>
      <c r="AB34" s="42">
        <v>8.4599999999999991</v>
      </c>
      <c r="AC34" s="89">
        <v>12.75</v>
      </c>
      <c r="AD34" s="42">
        <v>4.3899999999999997</v>
      </c>
      <c r="AE34" s="42">
        <v>4.6100000000000003</v>
      </c>
      <c r="AF34" s="89" t="s">
        <v>17</v>
      </c>
      <c r="AG34" s="27">
        <v>4.4000000000000004</v>
      </c>
      <c r="AH34" s="89">
        <v>10.909999999999998</v>
      </c>
      <c r="AI34" s="89">
        <v>9.09</v>
      </c>
      <c r="AJ34" s="42">
        <v>6.34</v>
      </c>
      <c r="AK34" s="42">
        <v>7.89</v>
      </c>
      <c r="AL34" s="89">
        <v>10.62</v>
      </c>
      <c r="AM34" s="42">
        <v>7.62</v>
      </c>
      <c r="AN34" s="42">
        <v>8.1199999999999992</v>
      </c>
      <c r="AO34" s="89">
        <v>13.18</v>
      </c>
      <c r="AP34" s="89">
        <v>13.01</v>
      </c>
      <c r="AQ34" s="89">
        <v>10.52</v>
      </c>
      <c r="AR34" s="89">
        <v>11.4</v>
      </c>
      <c r="AS34" s="89">
        <v>12.7</v>
      </c>
      <c r="AT34" s="105">
        <v>13.2</v>
      </c>
      <c r="AU34" s="42">
        <v>9.3199999999999985</v>
      </c>
      <c r="AV34" s="42">
        <v>9.35</v>
      </c>
      <c r="AW34" s="27">
        <v>9.4499999999999993</v>
      </c>
      <c r="AX34" s="16">
        <v>6.0600000000000005</v>
      </c>
      <c r="AY34" s="16">
        <v>7.43</v>
      </c>
      <c r="AZ34" s="16">
        <v>5.68</v>
      </c>
      <c r="BA34" s="42">
        <v>8.0499999999999989</v>
      </c>
      <c r="BB34" s="27">
        <f>IF('Octubre 2016'!K36&gt;'Octubre 2016'!L36,'Octubre 2016'!K36,'Octubre 2016'!L36)</f>
        <v>3.8899999999999997</v>
      </c>
      <c r="BD34" s="27">
        <f>IF('Diciembre 2016'!K36&gt;'Diciembre 2016'!L36,'Diciembre 2016'!K36,'Diciembre 2016'!L36)</f>
        <v>3.8899999999999997</v>
      </c>
      <c r="BE34" s="27">
        <f>IF('Enero 2017'!K36&gt;'Enero 2017'!L36,'Enero 2017'!K36,'Enero 2017'!L36)</f>
        <v>3.9699999999999998</v>
      </c>
      <c r="BF34" s="27">
        <f>IF('Febrero 2017'!K36&gt;'Febrero 2017'!L36,'Febrero 2017'!K36,'Febrero 2017'!L36)</f>
        <v>4.22</v>
      </c>
      <c r="BG34" s="27">
        <f>IF('Marzo 2017'!K36&gt;'Marzo 2017'!L36,'Marzo 2017'!K36,'Marzo 2017'!L36)</f>
        <v>4.3100000000000005</v>
      </c>
      <c r="BH34" s="27">
        <f>IF('Abril 2017'!K36&gt;'Abril 2017'!L36,'Abril 2017'!K36,'Abril 2017'!L36)</f>
        <v>5.0600000000000005</v>
      </c>
      <c r="BI34" s="27">
        <f>IF('Mayo 2017'!K36&gt;'Mayo 2017'!L36,'Mayo 2017'!K36,'Mayo 2017'!L36)</f>
        <v>4.66</v>
      </c>
      <c r="BJ34" s="89">
        <f>IF('Junio 2017'!K36&gt;'Junio 2017'!L36,'Junio 2017'!K36,'Junio 2017'!L36)</f>
        <v>3.9699999999999998</v>
      </c>
      <c r="BK34" s="27">
        <f>IF('Julio 2017'!K36&gt;'Julio 2017'!L36,'Julio 2017'!K36,'Julio 2017'!L36)</f>
        <v>4.33</v>
      </c>
      <c r="BL34" s="27">
        <f>IF('Agosto 2017'!K36&gt;'Agosto 2017'!L36,'Agosto 2017'!K36,'Agosto 2017'!L36)</f>
        <v>4.03</v>
      </c>
      <c r="BM34" s="27">
        <f>IF('Setiembre 2017'!K36&gt;'Setiembre 2017'!L36,'Setiembre 2017'!K36,'Setiembre 2017'!L36)</f>
        <v>3.75</v>
      </c>
      <c r="BN34" s="27">
        <f>IF('Octubre 2017'!K36&gt;'Octubre 2017'!L36,'Octubre 2017'!K36,'Octubre 2017'!L36)</f>
        <v>3.6500000000000004</v>
      </c>
      <c r="BO34" s="27">
        <f>IF('Noviembre 2017'!K36&gt;'Noviembre 2017'!L36,'Noviembre 2017'!K36,'Noviembre 2017'!L36)</f>
        <v>4.17</v>
      </c>
      <c r="BP34" s="27">
        <f>IF('Diciembre 2017'!K36&gt;'Diciembre 2017'!L36,'Diciembre 2017'!K36,'Diciembre 2017'!L36)</f>
        <v>3.91</v>
      </c>
      <c r="BQ34" s="27">
        <f>IF('Enero 2018'!K36&gt;'Enero 2018'!L36,'Enero 2018'!K36,'Enero 2018'!L36)</f>
        <v>4.3899999999999997</v>
      </c>
      <c r="BR34" s="27">
        <f>IF('Febrero 2018'!K36&gt;'Febrero 2018'!L36,'Febrero 2018'!K36,'Febrero 2018'!L36)</f>
        <v>5.2</v>
      </c>
      <c r="BS34" s="27">
        <f>IF('Marzo 2018'!K36&gt;'Marzo 2018'!L36,'Marzo 2018'!K36,'Marzo 2018'!L36)</f>
        <v>6.05</v>
      </c>
      <c r="BT34" s="27">
        <f>IF('Abril 2018'!K36&gt;'Abril 2018'!L36,'Abril 2018'!K36,'Abril 2018'!L36)</f>
        <v>6.45</v>
      </c>
      <c r="BU34" s="27">
        <f>IF('Mayo 2018'!K36&gt;'Mayo 2018'!L36,'Mayo 2018'!K36,'Mayo 2018'!L36)</f>
        <v>5.23</v>
      </c>
      <c r="BV34" s="27">
        <f>IF('Junio 2018'!K36&gt;'Junio 2018'!L36,'Junio 2018'!K36,'Junio 2018'!L36)</f>
        <v>4.5</v>
      </c>
      <c r="BW34" s="27">
        <f>IF('Julio 2018'!K36&gt;'Julio 2018'!L36,'Julio 2018'!K36,'Julio 2018'!L36)</f>
        <v>4.71</v>
      </c>
      <c r="BX34" s="27">
        <f>IF('Agosto 2018'!K36&gt;'Agosto 2018'!L36,'Agosto 2018'!K36,'Agosto 2018'!L36)</f>
        <v>4.7</v>
      </c>
      <c r="BY34" s="27">
        <f>IF('Setiembre 2018'!K36&gt;'Setiembre 2018'!L36,'Setiembre 2018'!K36,'Setiembre 2018'!L36)</f>
        <v>4.38</v>
      </c>
      <c r="BZ34" s="27">
        <f>IF('Octubre 2018'!K36&gt;'Octubre 2018'!L36,'Octubre 2018'!K36,'Octubre 2018'!L36)</f>
        <v>3.92</v>
      </c>
      <c r="CA34" s="27">
        <f>IF('Noviembre 2018'!K36&gt;'Noviembre 2018'!L36,'Noviembre 2018'!K36,'Noviembre 2018'!L36)</f>
        <v>4.01</v>
      </c>
      <c r="CB34" s="27">
        <f>IF('Diciembre 2018'!K36&gt;'Diciembre 2018'!L36,'Diciembre 2018'!K36,'Diciembre 2018'!L36)</f>
        <v>4.1500000000000004</v>
      </c>
      <c r="CC34" s="27">
        <f>IF('Enero 2019'!K36&gt;'Enero 2019'!L36,'Enero 2019'!K36,'Enero 2019'!L36)</f>
        <v>4.37</v>
      </c>
      <c r="CD34" s="27">
        <f>IF('Febrero 2019'!K36&gt;'Febrero 2019'!L36,'Febrero 2019'!K36,'Febrero 2019'!L36)</f>
        <v>5.22</v>
      </c>
      <c r="CE34" s="27">
        <f>IF('Marzo 2019'!K36&gt;'Marzo 2019'!L36,'Marzo 2019'!K36,'Marzo 2019'!L36)</f>
        <v>7.5200000000000005</v>
      </c>
      <c r="CF34" s="27">
        <f>IF('Abril 2019'!K36&gt;'Abril 2019'!L36,'Abril 2019'!K36,'Abril 2019'!L36)</f>
        <v>7.7</v>
      </c>
      <c r="CG34" s="27">
        <f>IF('Mayo 2019'!K36&gt;'Mayo 2019'!L36,'Mayo 2019'!K36,'Mayo 2019'!L36)</f>
        <v>8.6</v>
      </c>
      <c r="CH34" s="27">
        <f>IF('Junio 2019'!K36&gt;'Junio 2019'!L36,'Junio 2019'!K36,'Junio 2019'!L36)</f>
        <v>5.04</v>
      </c>
      <c r="CI34" s="27">
        <f>IF('Julio 2019'!K36&gt;'Julio 2019'!L36,'Julio 2019'!K36,'Julio 2019'!L36)</f>
        <v>5.59</v>
      </c>
      <c r="CJ34" s="27">
        <f>IF('Agosto 2019'!K36&gt;'Agosto 2019'!L36,'Agosto 2019'!K36,'Agosto 2019'!L36)</f>
        <v>6.22</v>
      </c>
      <c r="CK34" s="27">
        <f>IF('Setiembre 2019'!K36&gt;'Setiembre 2019'!L36,'Setiembre 2019'!K36,'Setiembre 2019'!L36)</f>
        <v>4.5600000000000005</v>
      </c>
      <c r="CL34" s="27">
        <f>IF('Octubre 2019'!K36&gt;'Octubre 2019'!L36,'Octubre 2019'!K36,'Octubre 2019'!L36)</f>
        <v>3.56</v>
      </c>
      <c r="CM34" s="27">
        <f>IF('Noviembre 2019'!K36&gt;'Noviembre 2019'!L36,'Noviembre 2019'!K36,'Noviembre 2019'!L36)</f>
        <v>3.8500000000000005</v>
      </c>
      <c r="CN34" s="27">
        <f>IF('Diciembre 2019'!K36&gt;'Diciembre 2019'!L36,'Diciembre 2019'!K36,'Diciembre 2019'!L36)</f>
        <v>3.9800000000000004</v>
      </c>
      <c r="CO34" s="27">
        <f>IF('Enero 2020'!K36&gt;'Enero 2020'!L36,'Enero 2020'!K36,'Enero 2020'!L36)</f>
        <v>4.0200000000000005</v>
      </c>
      <c r="CP34" s="27">
        <f>IF('Febrero 2020'!K36&gt;'Febrero 2020'!L36,'Febrero 2020'!K36,'Febrero 2020'!L36)</f>
        <v>4.76</v>
      </c>
      <c r="CQ34" s="27">
        <f>IF('Marzo 2020'!K36&gt;'Marzo 2020'!L36,'Marzo 2020'!K36,'Marzo 2020'!L36)</f>
        <v>4.49</v>
      </c>
      <c r="CR34" s="27">
        <f>IF('Abril 2020'!K36&gt;'Abril 2020'!L36,'Abril 2020'!K36,'Abril 2020'!L36)</f>
        <v>5.57</v>
      </c>
      <c r="CS34" s="27">
        <f>IF('Mayo 2020'!K36&gt;'Mayo 2020'!L36,'Mayo 2020'!K36,'Mayo 2020'!L36)</f>
        <v>7.04</v>
      </c>
      <c r="CT34" s="27">
        <f>IF('Junio 2020'!K36&gt;'Junio 2020'!L36,'Junio 2020'!K36,'Junio 2020'!L36)</f>
        <v>5.2700000000000005</v>
      </c>
      <c r="CU34" s="27">
        <f>IF('Julio 2020'!K36&gt;'Julio 2020'!L36,'Julio 2020'!K36,'Julio 2020'!L36)</f>
        <v>4.2</v>
      </c>
      <c r="CV34" s="27">
        <f>IF('Agosto 2020'!K36&gt;'Agosto 2020'!L36,'Agosto 2020'!K36,'Agosto 2020'!L36)</f>
        <v>4.47</v>
      </c>
      <c r="CW34" s="27">
        <f>IF('Setiembre 2020'!K36&gt;'Setiembre 2020'!L36,'Setiembre 2020'!K36,'Setiembre 2020'!L36)</f>
        <v>4.0400000000000018</v>
      </c>
      <c r="CX34" s="27"/>
      <c r="CY34" s="27">
        <f>IF('Noviembre 2020'!K36&gt;'Noviembre 2020'!L36,'Noviembre 2020'!K36,'Noviembre 2020'!L36)</f>
        <v>3.39</v>
      </c>
      <c r="CZ34" s="27">
        <f>IF('Diciembre 2020'!K36&gt;'Diciembre 2020'!L36,'Diciembre 2020'!K36,'Diciembre 2020'!L36)</f>
        <v>4.12</v>
      </c>
      <c r="DA34" s="27">
        <f>IF('Enero 2021'!K36&gt;'Enero 2021'!L36,'Enero 2021'!K36,'Enero 2021'!L36)</f>
        <v>4.42</v>
      </c>
      <c r="DB34" s="27">
        <f>IF('Febrero 2021'!K36&gt;'Febrero 2021'!L36,'Febrero 2021'!K36,'Febrero 2021'!L36)</f>
        <v>4.28</v>
      </c>
      <c r="DC34" s="27">
        <f>IF('Marzo 2021'!K36&gt;'Marzo 2021'!L36,'Marzo 2021'!K36,'Marzo 2021'!L36)</f>
        <v>4.38</v>
      </c>
      <c r="DD34">
        <f>IF('Abril 2021'!K36&gt;'Abril 2021'!L36,'Abril 2021'!K36,'Abril 2021'!L36)</f>
        <v>3.9800000000000004</v>
      </c>
      <c r="DE34">
        <f>IF('Mayo 2021'!K36&gt;'Mayo 2021'!L36,'Mayo 2021'!K36,'Mayo 2021'!L36)</f>
        <v>5.16</v>
      </c>
      <c r="DF34">
        <f>IF('Junio 2021'!K36&gt;'Junio 2021'!L36,'Junio 2021'!K36,'Junio 2021'!L36)</f>
        <v>5.2</v>
      </c>
      <c r="DG34">
        <f>IF('Julio 2021'!K36&gt;'Julio 2021'!L36,'Julio 2021'!K36,'Julio 2021'!L36)</f>
        <v>4.4400000000000004</v>
      </c>
      <c r="DH34">
        <f>IF('Agosto 2021'!K36&gt;'Agosto 2021'!L36,'Agosto 2021'!K36,'Agosto 2021'!L36)</f>
        <v>3.92</v>
      </c>
      <c r="DI34">
        <f>IF('Setiembre 2021'!K36&gt;'Setiembre 2021'!L36,'Setiembre 2021'!K36,'Setiembre 2021'!L36)</f>
        <v>4.1500000000000004</v>
      </c>
      <c r="DJ34">
        <f>IF('Octubre 2021'!K36&gt;'Octubre 2021'!L36,'Octubre 2021'!K36,'Octubre 2021'!L36)</f>
        <v>4</v>
      </c>
      <c r="DK34">
        <f>IF('Noviembre 2021'!K36&gt;'Noviembre 2021'!L36,'Noviembre 2021'!K36,'Noviembre 2021'!L36)</f>
        <v>4.0600000000000005</v>
      </c>
      <c r="DL34">
        <f>IF('Diciembre 2021'!K36&gt;'Diciembre 2021'!L36,'Diciembre 2021'!K36,'Diciembre 2021'!L36)</f>
        <v>4.16</v>
      </c>
      <c r="DM34">
        <f>IF('Enero 2022'!K36&gt;'Enero 2022'!L36,'Enero 2022'!K36,'Enero 2022'!L36)</f>
        <v>4.71</v>
      </c>
      <c r="DN34">
        <f>IF('Febrero 2022'!K36&gt;'Febrero 2022'!L36,'Febrero 2022'!K36,'Febrero 2022'!L36)</f>
        <v>5.0200000000000005</v>
      </c>
      <c r="DO34">
        <f>IF('Marzo 2022'!K36&gt;'Marzo 2022'!L36,'Marzo 2022'!K36,'Marzo 2022'!L36)</f>
        <v>5.82</v>
      </c>
      <c r="DP34">
        <f>IF('Abril 2022'!K36&gt;'Abril 2022'!L36,'Abril 2022'!K36,'Abril 2022'!L36)</f>
        <v>6.19</v>
      </c>
      <c r="DQ34">
        <f>IF('Mayo 2022'!K36&gt;'Mayo 2022'!L36,'Mayo 2022'!K36,'Mayo 2022'!L36)</f>
        <v>4.8500000000000005</v>
      </c>
      <c r="DR34">
        <f>IF('Junio 2022'!K36&gt;'Junio 2022'!L36,'Junio 2022'!K36,'Junio 2022'!L36)</f>
        <v>3.4</v>
      </c>
      <c r="DS34">
        <f>IF('Julio 2022'!K36&gt;'Julio 2022'!L36,'Julio 2022'!K36,'Julio 2022'!L36)</f>
        <v>3.92</v>
      </c>
      <c r="DT34">
        <f>IF('Agosto 2022'!K36&gt;'Agosto 2022'!L36,'Agosto 2022'!K36,'Agosto 2022'!L36)</f>
        <v>3.58</v>
      </c>
      <c r="DU34">
        <f>IF('Setiembre 2022'!K36&gt;'Setiembre 2022'!L36,'Setiembre 2022'!K36,'Setiembre 2022'!L36)</f>
        <v>3.7199999999999998</v>
      </c>
      <c r="DV34">
        <f>IF('Octubre 2022'!K36&gt;'Octubre 2022'!L36,'Octubre 2022'!K36,'Octubre 2022'!L36)</f>
        <v>3.96</v>
      </c>
      <c r="DW34">
        <f>IF('Noviembre 2022'!K36&gt;'Noviembre 2022'!L36,'Noviembre 2022'!K36,'Noviembre 2022'!L36)</f>
        <v>3.9299999999999997</v>
      </c>
      <c r="DX34">
        <f>IF('Diciembre 2022'!K36&gt;'Diciembre 2022'!L36,'Diciembre 2022'!K36,'Diciembre 2022'!L36)</f>
        <v>4.17</v>
      </c>
      <c r="DY34">
        <f>IF('Enero 2023'!K36&gt;'Enero 2023'!L36,'Enero 2023'!K36,'Enero 2023'!L36)</f>
        <v>4.29</v>
      </c>
      <c r="DZ34">
        <f>IF('Febrero 2023'!K36&gt;'Febrero 2023'!L36,'Febrero 2023'!K36,'Febrero 2023'!L36)</f>
        <v>4.5200000000000005</v>
      </c>
      <c r="EA34">
        <f>IF('Marzo 2023'!K36&gt;'Marzo 2023'!L36,'Marzo 2023'!K36,'Marzo 2023'!L36)</f>
        <v>4.51</v>
      </c>
      <c r="EB34">
        <f>IF('Abril 2023'!K36&gt;'Abril 2023'!L36,'Abril 2023'!K36,'Abril 2023'!L36)</f>
        <v>4.95</v>
      </c>
      <c r="EC34">
        <f>IF('Mayo 2023'!K36&gt;'Mayo 2023'!L36,'Mayo 2023'!K36,'Mayo 2023'!L36)</f>
        <v>5.42</v>
      </c>
      <c r="ED34">
        <f>IF('Junio 2023'!K36&gt;'Junio 2023'!L36,'Junio 2023'!K36,'Junio 2023'!L36)</f>
        <v>5.1100000000000003</v>
      </c>
      <c r="EE34">
        <f>IF('Julio 2023'!K36&gt;'Julio 2023'!L36,'Julio 2023'!K36,'Julio 2023'!L36)</f>
        <v>5.04</v>
      </c>
      <c r="EF34">
        <f>IF('Agosto 2023'!K36&gt;'Agosto 2023'!L36,'Agosto 2023'!K36,'Agosto 2023'!L36)</f>
        <v>4.4400000000000004</v>
      </c>
      <c r="EG34">
        <f>IF('Setiembre 2023'!K36&gt;'Setiembre 2023'!L36,'Setiembre 2023'!K36,'Setiembre 2023'!L36)</f>
        <v>4.22</v>
      </c>
      <c r="EH34">
        <f>IF('Octubre 2023'!K36&gt;'Octubre 2023'!L36,'Octubre 2023'!K36,'Octubre 2023'!L36)</f>
        <v>4.0200000000000005</v>
      </c>
      <c r="EI34">
        <f>IF('Noviembre 2023'!K36&gt;'Noviembre 2023'!L36,'Noviembre 2023'!K36,'Noviembre 2023'!L36)</f>
        <v>4.0600000000000005</v>
      </c>
      <c r="EJ34">
        <f>IF('Diciembre 2023'!K36&gt;'Diciembre 2023'!L36,'Diciembre 2023'!K36,'Diciembre 2023'!L36)</f>
        <v>4.26</v>
      </c>
      <c r="EK34">
        <f>IF('Enero 2024'!K36&gt;'Enero 2024'!L36,'Enero 2024'!K36,'Enero 2024'!L36)</f>
        <v>4.3899999999999997</v>
      </c>
      <c r="EL34">
        <f>IF('Febrero 2024'!K36&gt;'Febrero 2024'!L36,'Febrero 2024'!K36,'Febrero 2024'!L36)</f>
        <v>4.87</v>
      </c>
      <c r="EM34">
        <f>IF('Marzo 2024'!K36&gt;'Marzo 2024'!L36,'Marzo 2024'!K36,'Marzo 2024'!L36)</f>
        <v>5.2700000000000005</v>
      </c>
      <c r="EN34">
        <f>IF('Abril 2024'!K36&gt;'Abril 2024'!L36,'Abril 2024'!K36,'Abril 2024'!L36)</f>
        <v>6.33</v>
      </c>
      <c r="EO34">
        <f>IF('Mayo 2024'!K36&gt;'Mayo 2024'!L36,'Mayo 2024'!K36,'Mayo 2024'!L36)</f>
        <v>5.88</v>
      </c>
      <c r="EP34">
        <f>IF('Junio 2024'!K36&gt;'Junio 2024'!L36,'Junio 2024'!K36,'Junio 2024'!L36)</f>
        <v>3.62</v>
      </c>
      <c r="EQ34">
        <f>IF('Julio 2024'!K36&gt;'Julio 2024'!L36,'Julio 2024'!K36,'Julio 2024'!L36)</f>
        <v>3.87</v>
      </c>
      <c r="ER34">
        <f>IF('Agosto 2024'!K36&gt;'Agosto 2024'!L36,'Agosto 2024'!K36,'Agosto 2024'!L36)</f>
        <v>4.12</v>
      </c>
      <c r="ES34">
        <f>IF('Setiembre 2024'!K36&gt;'Setiembre 2024'!L36,'Setiembre 2024'!K36,'Setiembre 2024'!L36)</f>
        <v>3.7</v>
      </c>
      <c r="ET34">
        <f>IF('Octubre 2024'!K36&gt;'Octubre 2024'!L36,'Octubre 2024'!K36,'Octubre 2024'!L36)</f>
        <v>3.9699999999999998</v>
      </c>
      <c r="EU34">
        <f>IF('Noviembre 2024'!K36&gt;'Noviembre 2024'!L36,'Noviembre 2024'!K36,'Noviembre 2024'!L36)</f>
        <v>3.8200000000000003</v>
      </c>
      <c r="EV34">
        <f>IF('Diciembre 2024'!K36&gt;'Diciembre 2024'!L36,'Diciembre 2024'!K36,'Diciembre 2024'!L36)</f>
        <v>4.09</v>
      </c>
      <c r="EW34">
        <f>IF('Enero 2025'!K36&gt;'Enero 2025'!L36,'Enero 2025'!K36,'Enero 2025'!L36)</f>
        <v>4.21</v>
      </c>
      <c r="EX34">
        <f>IF('Febrero 2025'!K36&gt;'Febrero 2025'!L36,'Febrero 2025'!K36,'Febrero 2025'!L36)</f>
        <v>4.3600000000000003</v>
      </c>
      <c r="EY34">
        <f>IF('Marzo 2025'!K36&gt;'Marzo 2025'!L36,'Marzo 2025'!K36,'Marzo 2025'!L36)</f>
        <v>4.43</v>
      </c>
      <c r="EZ34">
        <f>IF('Abril 2025'!K36&gt;'Abril 2025'!L36,'Abril 2025'!K36,'Abril 2025'!L36)</f>
        <v>4.82</v>
      </c>
    </row>
    <row r="35" spans="1:156" x14ac:dyDescent="0.25">
      <c r="A35" s="10">
        <v>33</v>
      </c>
      <c r="B35" s="16" t="s">
        <v>67</v>
      </c>
      <c r="C35" s="10" t="s">
        <v>14</v>
      </c>
      <c r="D35" s="7">
        <v>260777</v>
      </c>
      <c r="E35" s="7">
        <v>338205</v>
      </c>
      <c r="F35" s="7">
        <v>12</v>
      </c>
      <c r="G35" s="16" t="s">
        <v>17</v>
      </c>
      <c r="H35" s="7">
        <v>0.52</v>
      </c>
      <c r="I35" s="27"/>
      <c r="J35" s="42">
        <v>5.48</v>
      </c>
      <c r="K35" s="42">
        <v>5.65</v>
      </c>
      <c r="L35" s="89">
        <v>6.85</v>
      </c>
      <c r="M35" s="89">
        <v>6.26</v>
      </c>
      <c r="N35" s="89">
        <v>5.4399999999999995</v>
      </c>
      <c r="O35" s="42">
        <v>4.9800000000000004</v>
      </c>
      <c r="P35" s="89">
        <v>5.23</v>
      </c>
      <c r="Q35" s="89">
        <v>5.4499999999999993</v>
      </c>
      <c r="R35" s="89">
        <v>5.5</v>
      </c>
      <c r="S35" s="89">
        <v>5.1300000000000008</v>
      </c>
      <c r="T35" s="89">
        <v>5.8900000000000006</v>
      </c>
      <c r="U35" s="89">
        <v>5.51</v>
      </c>
      <c r="V35" s="89">
        <v>6.4600000000000009</v>
      </c>
      <c r="W35" s="27"/>
      <c r="X35" s="89">
        <v>7.98</v>
      </c>
      <c r="Y35" s="89">
        <v>8.41</v>
      </c>
      <c r="Z35" s="89">
        <v>7.6900000000000013</v>
      </c>
      <c r="AA35" s="89">
        <v>8.5</v>
      </c>
      <c r="AB35" s="42">
        <v>8.32</v>
      </c>
      <c r="AC35" s="89">
        <v>7.1</v>
      </c>
      <c r="AD35" s="89">
        <v>5.41</v>
      </c>
      <c r="AE35" s="89">
        <v>5.58</v>
      </c>
      <c r="AF35" s="27"/>
      <c r="AG35" s="89">
        <v>5.26</v>
      </c>
      <c r="AH35" s="89">
        <v>7.25</v>
      </c>
      <c r="AI35" s="89">
        <v>7.15</v>
      </c>
      <c r="AJ35" s="89">
        <v>7.48</v>
      </c>
      <c r="AK35" s="42">
        <v>7.89</v>
      </c>
      <c r="AL35" s="89">
        <v>10.030000000000001</v>
      </c>
      <c r="AM35" s="89">
        <v>10.31</v>
      </c>
      <c r="AN35" s="42">
        <v>8.1300000000000008</v>
      </c>
      <c r="AO35" s="89">
        <v>9.48</v>
      </c>
      <c r="AP35" s="89">
        <v>7.83</v>
      </c>
      <c r="AQ35" s="89">
        <v>6.97</v>
      </c>
      <c r="AR35" s="42">
        <v>6.7</v>
      </c>
      <c r="AS35" s="89">
        <v>9.56</v>
      </c>
      <c r="AT35" s="16">
        <v>9.4600000000000009</v>
      </c>
      <c r="AU35" s="42" t="s">
        <v>140</v>
      </c>
      <c r="AV35" s="42" t="s">
        <v>140</v>
      </c>
      <c r="AW35" s="27" t="s">
        <v>140</v>
      </c>
      <c r="AX35" s="105">
        <v>6.6999999999999993</v>
      </c>
      <c r="AY35" s="105">
        <v>8.2000000000000011</v>
      </c>
      <c r="AZ35" s="16">
        <v>6.43</v>
      </c>
      <c r="BA35" s="42">
        <v>3.9999999999999996</v>
      </c>
      <c r="BB35" s="27">
        <f>IF('Octubre 2016'!K37&gt;'Octubre 2016'!L37,'Octubre 2016'!K37,'Octubre 2016'!L37)</f>
        <v>3.8800000000000003</v>
      </c>
      <c r="BD35" s="27">
        <f>IF('Diciembre 2016'!K37&gt;'Diciembre 2016'!L37,'Diciembre 2016'!K37,'Diciembre 2016'!L37)</f>
        <v>3.8299999999999996</v>
      </c>
      <c r="BE35" s="27">
        <f>IF('Enero 2017'!K37&gt;'Enero 2017'!L37,'Enero 2017'!K37,'Enero 2017'!L37)</f>
        <v>3.9099999999999997</v>
      </c>
      <c r="BF35" s="27">
        <f>IF('Febrero 2017'!K37&gt;'Febrero 2017'!L37,'Febrero 2017'!K37,'Febrero 2017'!L37)</f>
        <v>4.2200000000000006</v>
      </c>
      <c r="BG35" s="27">
        <f>IF('Marzo 2017'!K37&gt;'Marzo 2017'!L37,'Marzo 2017'!K37,'Marzo 2017'!L37)</f>
        <v>4.1400000000000006</v>
      </c>
      <c r="BH35" s="89">
        <f>IF('Abril 2017'!K37&gt;'Abril 2017'!L37,'Abril 2017'!K37,'Abril 2017'!L37)</f>
        <v>5.7899999999999991</v>
      </c>
      <c r="BI35" s="89">
        <f>IF('Mayo 2017'!K37&gt;'Mayo 2017'!L37,'Mayo 2017'!K37,'Mayo 2017'!L37)</f>
        <v>5.3800000000000008</v>
      </c>
      <c r="BJ35" s="27">
        <f>IF('Junio 2017'!K37&gt;'Junio 2017'!L37,'Junio 2017'!K37,'Junio 2017'!L37)</f>
        <v>3.52</v>
      </c>
      <c r="BK35" s="27">
        <f>IF('Julio 2017'!K37&gt;'Julio 2017'!L37,'Julio 2017'!K37,'Julio 2017'!L37)</f>
        <v>4.9700000000000006</v>
      </c>
      <c r="BL35" s="89">
        <f>IF('Agosto 2017'!K37&gt;'Agosto 2017'!L37,'Agosto 2017'!K37,'Agosto 2017'!L37)</f>
        <v>3.9899999999999998</v>
      </c>
      <c r="BM35" s="27">
        <f>IF('Setiembre 2017'!K37&gt;'Setiembre 2017'!L37,'Setiembre 2017'!K37,'Setiembre 2017'!L37)</f>
        <v>3.78</v>
      </c>
      <c r="BN35" s="27">
        <f>IF('Octubre 2017'!K37&gt;'Octubre 2017'!L37,'Octubre 2017'!K37,'Octubre 2017'!L37)</f>
        <v>3.8299999999999996</v>
      </c>
      <c r="BO35" s="27">
        <f>IF('Noviembre 2017'!K37&gt;'Noviembre 2017'!L37,'Noviembre 2017'!K37,'Noviembre 2017'!L37)</f>
        <v>5.07</v>
      </c>
      <c r="BP35" s="27">
        <f>IF('Diciembre 2017'!K37&gt;'Diciembre 2017'!L37,'Diciembre 2017'!K37,'Diciembre 2017'!L37)</f>
        <v>3.89</v>
      </c>
      <c r="BQ35" s="27">
        <f>IF('Enero 2018'!K37&gt;'Enero 2018'!L37,'Enero 2018'!K37,'Enero 2018'!L37)</f>
        <v>4.07</v>
      </c>
      <c r="BR35" s="89">
        <f>IF('Febrero 2018'!K37&gt;'Febrero 2018'!L37,'Febrero 2018'!K37,'Febrero 2018'!L37)</f>
        <v>5</v>
      </c>
      <c r="BS35" s="27">
        <f>IF('Marzo 2018'!K37&gt;'Marzo 2018'!L37,'Marzo 2018'!K37,'Marzo 2018'!L37)</f>
        <v>6.98</v>
      </c>
      <c r="BT35" s="27">
        <f>IF('Abril 2018'!K37&gt;'Abril 2018'!L37,'Abril 2018'!K37,'Abril 2018'!L37)</f>
        <v>6.34</v>
      </c>
      <c r="BU35" s="89">
        <f>IF('Mayo 2018'!K37&gt;'Mayo 2018'!L37,'Mayo 2018'!K37,'Mayo 2018'!L37)</f>
        <v>5.58</v>
      </c>
      <c r="BV35" s="27">
        <f>IF('Junio 2018'!K37&gt;'Junio 2018'!L37,'Junio 2018'!K37,'Junio 2018'!L37)</f>
        <v>4.3599999999999994</v>
      </c>
      <c r="BW35" s="89">
        <f>IF('Julio 2018'!K37&gt;'Julio 2018'!L37,'Julio 2018'!K37,'Julio 2018'!L37)</f>
        <v>5.3800000000000008</v>
      </c>
      <c r="BX35" s="27"/>
      <c r="BY35" s="89">
        <f>IF('Setiembre 2018'!K37&gt;'Setiembre 2018'!L37,'Setiembre 2018'!K37,'Setiembre 2018'!L37)</f>
        <v>5.1999999999999993</v>
      </c>
      <c r="BZ35" s="89">
        <f>IF('Octubre 2018'!K37&gt;'Octubre 2018'!L37,'Octubre 2018'!K37,'Octubre 2018'!L37)</f>
        <v>4.8100000000000005</v>
      </c>
      <c r="CA35" s="27">
        <f>IF('Noviembre 2018'!K37&gt;'Noviembre 2018'!L37,'Noviembre 2018'!K37,'Noviembre 2018'!L37)</f>
        <v>3.7899999999999996</v>
      </c>
      <c r="CB35" s="89">
        <f>IF('Diciembre 2018'!K37&gt;'Diciembre 2018'!L37,'Diciembre 2018'!K37,'Diciembre 2018'!L37)</f>
        <v>4.1199999999999992</v>
      </c>
      <c r="CC35" s="27">
        <f>IF('Enero 2019'!K37&gt;'Enero 2019'!L37,'Enero 2019'!K37,'Enero 2019'!L37)</f>
        <v>4.33</v>
      </c>
      <c r="CD35" s="27">
        <f>IF('Febrero 2019'!K37&gt;'Febrero 2019'!L37,'Febrero 2019'!K37,'Febrero 2019'!L37)</f>
        <v>5.16</v>
      </c>
      <c r="CE35" s="89">
        <f>IF('Marzo 2019'!K37&gt;'Marzo 2019'!L37,'Marzo 2019'!K37,'Marzo 2019'!L37)</f>
        <v>8.09</v>
      </c>
      <c r="CF35" s="27"/>
      <c r="CG35" s="89">
        <f>IF('Mayo 2019'!K37&gt;'Mayo 2019'!L37,'Mayo 2019'!K37,'Mayo 2019'!L37)</f>
        <v>7.870000000000001</v>
      </c>
      <c r="CH35" s="89">
        <f>IF('Junio 2019'!K37&gt;'Junio 2019'!L37,'Junio 2019'!K37,'Junio 2019'!L37)</f>
        <v>5.23</v>
      </c>
      <c r="CI35" s="89">
        <f>IF('Julio 2019'!K37&gt;'Julio 2019'!L37,'Julio 2019'!K37,'Julio 2019'!L37)</f>
        <v>5.6</v>
      </c>
      <c r="CJ35" s="27">
        <f>IF('Agosto 2019'!K37&gt;'Agosto 2019'!L37,'Agosto 2019'!K37,'Agosto 2019'!L37)</f>
        <v>6.17</v>
      </c>
      <c r="CK35" s="27">
        <f>IF('Setiembre 2019'!K37&gt;'Setiembre 2019'!L37,'Setiembre 2019'!K37,'Setiembre 2019'!L37)</f>
        <v>4.51</v>
      </c>
      <c r="CL35" s="27">
        <f>IF('Octubre 2019'!K37&gt;'Octubre 2019'!L37,'Octubre 2019'!K37,'Octubre 2019'!L37)</f>
        <v>3.5399999999999996</v>
      </c>
      <c r="CM35" s="27">
        <f>IF('Noviembre 2019'!K37&gt;'Noviembre 2019'!L37,'Noviembre 2019'!K37,'Noviembre 2019'!L37)</f>
        <v>3.8299999999999996</v>
      </c>
      <c r="CN35" s="27">
        <f>IF('Diciembre 2019'!K37&gt;'Diciembre 2019'!L37,'Diciembre 2019'!K37,'Diciembre 2019'!L37)</f>
        <v>4.1500000000000004</v>
      </c>
      <c r="CO35" s="27">
        <f>IF('Enero 2020'!K37&gt;'Enero 2020'!L37,'Enero 2020'!K37,'Enero 2020'!L37)</f>
        <v>4.09</v>
      </c>
      <c r="CP35" s="27">
        <f>IF('Febrero 2020'!K37&gt;'Febrero 2020'!L37,'Febrero 2020'!K37,'Febrero 2020'!L37)</f>
        <v>5.58</v>
      </c>
      <c r="CQ35" s="27">
        <f>IF('Marzo 2020'!K37&gt;'Marzo 2020'!L37,'Marzo 2020'!K37,'Marzo 2020'!L37)</f>
        <v>4.2799999999999994</v>
      </c>
      <c r="CR35" s="27">
        <f>IF('Abril 2020'!K37&gt;'Abril 2020'!L37,'Abril 2020'!K37,'Abril 2020'!L37)</f>
        <v>5.6099999999999994</v>
      </c>
      <c r="CS35" s="27">
        <f>IF('Mayo 2020'!K37&gt;'Mayo 2020'!L37,'Mayo 2020'!K37,'Mayo 2020'!L37)</f>
        <v>7.01</v>
      </c>
      <c r="CT35" s="27">
        <f>IF('Junio 2020'!K37&gt;'Junio 2020'!L37,'Junio 2020'!K37,'Junio 2020'!L37)</f>
        <v>4.43</v>
      </c>
      <c r="CU35" s="27">
        <f>IF('Julio 2020'!K37&gt;'Julio 2020'!L37,'Julio 2020'!K37,'Julio 2020'!L37)</f>
        <v>4.99</v>
      </c>
      <c r="CV35" s="27">
        <f>IF('Agosto 2020'!K37&gt;'Agosto 2020'!L37,'Agosto 2020'!K37,'Agosto 2020'!L37)</f>
        <v>5.5399999999999991</v>
      </c>
      <c r="CW35" s="27">
        <f>IF('Setiembre 2020'!K37&gt;'Setiembre 2020'!L37,'Setiembre 2020'!K37,'Setiembre 2020'!L37)</f>
        <v>5.490000000000002</v>
      </c>
      <c r="CX35" s="27"/>
      <c r="CY35" s="27">
        <f>IF('Noviembre 2020'!K37&gt;'Noviembre 2020'!L37,'Noviembre 2020'!K37,'Noviembre 2020'!L37)</f>
        <v>3.05</v>
      </c>
      <c r="CZ35" s="27">
        <f>IF('Diciembre 2020'!K37&gt;'Diciembre 2020'!L37,'Diciembre 2020'!K37,'Diciembre 2020'!L37)</f>
        <v>4.82</v>
      </c>
      <c r="DA35" s="27">
        <f>IF('Enero 2021'!K37&gt;'Enero 2021'!L37,'Enero 2021'!K37,'Enero 2021'!L37)</f>
        <v>4.7300000000000004</v>
      </c>
      <c r="DB35" s="27">
        <f>IF('Febrero 2021'!K37&gt;'Febrero 2021'!L37,'Febrero 2021'!K37,'Febrero 2021'!L37)</f>
        <v>4.5399999999999991</v>
      </c>
      <c r="DC35" s="27">
        <f>IF('Marzo 2021'!K37&gt;'Marzo 2021'!L37,'Marzo 2021'!K37,'Marzo 2021'!L37)</f>
        <v>4.75</v>
      </c>
      <c r="DD35">
        <f>IF('Abril 2021'!K37&gt;'Abril 2021'!L37,'Abril 2021'!K37,'Abril 2021'!L37)</f>
        <v>4.2899999999999991</v>
      </c>
      <c r="DE35">
        <f>IF('Mayo 2021'!K37&gt;'Mayo 2021'!L37,'Mayo 2021'!K37,'Mayo 2021'!L37)</f>
        <v>4.4700000000000006</v>
      </c>
      <c r="DF35">
        <f>IF('Junio 2021'!K37&gt;'Junio 2021'!L37,'Junio 2021'!K37,'Junio 2021'!L37)</f>
        <v>4.5399999999999991</v>
      </c>
      <c r="DG35">
        <f>IF('Julio 2021'!K37&gt;'Julio 2021'!L37,'Julio 2021'!K37,'Julio 2021'!L37)</f>
        <v>4.43</v>
      </c>
      <c r="DH35">
        <f>IF('Agosto 2021'!K37&gt;'Agosto 2021'!L37,'Agosto 2021'!K37,'Agosto 2021'!L37)</f>
        <v>4.0399999999999991</v>
      </c>
      <c r="DI35">
        <f>IF('Setiembre 2021'!K37&gt;'Setiembre 2021'!L37,'Setiembre 2021'!K37,'Setiembre 2021'!L37)</f>
        <v>3.86</v>
      </c>
      <c r="DJ35">
        <f>IF('Octubre 2021'!K37&gt;'Octubre 2021'!L37,'Octubre 2021'!K37,'Octubre 2021'!L37)</f>
        <v>3.7100000000000004</v>
      </c>
      <c r="DK35">
        <f>IF('Noviembre 2021'!K37&gt;'Noviembre 2021'!L37,'Noviembre 2021'!K37,'Noviembre 2021'!L37)</f>
        <v>4.0500000000000007</v>
      </c>
      <c r="DL35">
        <f>IF('Diciembre 2021'!K37&gt;'Diciembre 2021'!L37,'Diciembre 2021'!K37,'Diciembre 2021'!L37)</f>
        <v>3.9999999999999996</v>
      </c>
      <c r="DM35">
        <f>IF('Enero 2022'!K37&gt;'Enero 2022'!L37,'Enero 2022'!K37,'Enero 2022'!L37)</f>
        <v>4.5</v>
      </c>
      <c r="DN35">
        <f>IF('Febrero 2022'!K37&gt;'Febrero 2022'!L37,'Febrero 2022'!K37,'Febrero 2022'!L37)</f>
        <v>5.3800000000000008</v>
      </c>
      <c r="DO35">
        <f>IF('Marzo 2022'!K37&gt;'Marzo 2022'!L37,'Marzo 2022'!K37,'Marzo 2022'!L37)</f>
        <v>6.18</v>
      </c>
      <c r="DP35">
        <f>IF('Abril 2022'!K37&gt;'Abril 2022'!L37,'Abril 2022'!K37,'Abril 2022'!L37)</f>
        <v>8.0500000000000007</v>
      </c>
      <c r="DQ35">
        <f>IF('Mayo 2022'!K37&gt;'Mayo 2022'!L37,'Mayo 2022'!K37,'Mayo 2022'!L37)</f>
        <v>4.4800000000000004</v>
      </c>
      <c r="DR35">
        <f>IF('Junio 2022'!K37&gt;'Junio 2022'!L37,'Junio 2022'!K37,'Junio 2022'!L37)</f>
        <v>3.94</v>
      </c>
      <c r="DS35">
        <f>IF('Julio 2022'!K37&gt;'Julio 2022'!L37,'Julio 2022'!K37,'Julio 2022'!L37)</f>
        <v>3.9099999999999997</v>
      </c>
      <c r="DT35">
        <f>IF('Agosto 2022'!K37&gt;'Agosto 2022'!L37,'Agosto 2022'!K37,'Agosto 2022'!L37)</f>
        <v>3.8400000000000003</v>
      </c>
      <c r="DU35">
        <f>IF('Setiembre 2022'!K37&gt;'Setiembre 2022'!L37,'Setiembre 2022'!K37,'Setiembre 2022'!L37)</f>
        <v>3.7100000000000004</v>
      </c>
      <c r="DV35">
        <f>IF('Octubre 2022'!K37&gt;'Octubre 2022'!L37,'Octubre 2022'!K37,'Octubre 2022'!L37)</f>
        <v>4.3800000000000008</v>
      </c>
      <c r="DW35">
        <f>IF('Noviembre 2022'!K37&gt;'Noviembre 2022'!L37,'Noviembre 2022'!K37,'Noviembre 2022'!L37)</f>
        <v>3.8000000000000003</v>
      </c>
      <c r="DX35">
        <f>IF('Diciembre 2022'!K37&gt;'Diciembre 2022'!L37,'Diciembre 2022'!K37,'Diciembre 2022'!L37)</f>
        <v>4.4000000000000004</v>
      </c>
      <c r="DY35">
        <f>IF('Enero 2023'!K37&gt;'Enero 2023'!L37,'Enero 2023'!K37,'Enero 2023'!L37)</f>
        <v>4.26</v>
      </c>
      <c r="DZ35">
        <f>IF('Febrero 2023'!K37&gt;'Febrero 2023'!L37,'Febrero 2023'!K37,'Febrero 2023'!L37)</f>
        <v>4.9499999999999993</v>
      </c>
      <c r="EA35">
        <f>IF('Marzo 2023'!K37&gt;'Marzo 2023'!L37,'Marzo 2023'!K37,'Marzo 2023'!L37)</f>
        <v>4.57</v>
      </c>
      <c r="EB35">
        <f>IF('Abril 2023'!K37&gt;'Abril 2023'!L37,'Abril 2023'!K37,'Abril 2023'!L37)</f>
        <v>4.91</v>
      </c>
      <c r="EC35">
        <f>IF('Mayo 2023'!K37&gt;'Mayo 2023'!L37,'Mayo 2023'!K37,'Mayo 2023'!L37)</f>
        <v>5.7799999999999994</v>
      </c>
      <c r="ED35">
        <f>IF('Junio 2023'!K37&gt;'Junio 2023'!L37,'Junio 2023'!K37,'Junio 2023'!L37)</f>
        <v>4.68</v>
      </c>
      <c r="EE35">
        <f>IF('Julio 2023'!K37&gt;'Julio 2023'!L37,'Julio 2023'!K37,'Julio 2023'!L37)</f>
        <v>5.57</v>
      </c>
      <c r="EF35">
        <f>IF('Agosto 2023'!K37&gt;'Agosto 2023'!L37,'Agosto 2023'!K37,'Agosto 2023'!L37)</f>
        <v>5.3000000000000007</v>
      </c>
      <c r="EG35">
        <f>IF('Setiembre 2023'!K37&gt;'Setiembre 2023'!L37,'Setiembre 2023'!K37,'Setiembre 2023'!L37)</f>
        <v>6.48</v>
      </c>
      <c r="EH35">
        <f>IF('Octubre 2023'!K37&gt;'Octubre 2023'!L37,'Octubre 2023'!K37,'Octubre 2023'!L37)</f>
        <v>4.9499999999999993</v>
      </c>
      <c r="EI35">
        <f>IF('Noviembre 2023'!K37&gt;'Noviembre 2023'!L37,'Noviembre 2023'!K37,'Noviembre 2023'!L37)</f>
        <v>5.09</v>
      </c>
      <c r="EJ35">
        <f>IF('Diciembre 2023'!K37&gt;'Diciembre 2023'!L37,'Diciembre 2023'!K37,'Diciembre 2023'!L37)</f>
        <v>5.2899999999999991</v>
      </c>
      <c r="EK35">
        <f>IF('Enero 2024'!K37&gt;'Enero 2024'!L37,'Enero 2024'!K37,'Enero 2024'!L37)</f>
        <v>5.99</v>
      </c>
      <c r="EL35">
        <f>IF('Febrero 2024'!K37&gt;'Febrero 2024'!L37,'Febrero 2024'!K37,'Febrero 2024'!L37)</f>
        <v>7.73</v>
      </c>
      <c r="EM35">
        <f>IF('Marzo 2024'!K37&gt;'Marzo 2024'!L37,'Marzo 2024'!K37,'Marzo 2024'!L37)</f>
        <v>5.0299999999999994</v>
      </c>
      <c r="EN35">
        <f>IF('Abril 2024'!K37&gt;'Abril 2024'!L37,'Abril 2024'!K37,'Abril 2024'!L37)</f>
        <v>8.33</v>
      </c>
      <c r="EO35">
        <f>IF('Mayo 2024'!K37&gt;'Mayo 2024'!L37,'Mayo 2024'!K37,'Mayo 2024'!L37)</f>
        <v>4.8699999999999992</v>
      </c>
      <c r="EP35">
        <f>IF('Junio 2024'!K37&gt;'Junio 2024'!L37,'Junio 2024'!K37,'Junio 2024'!L37)</f>
        <v>4.4800000000000004</v>
      </c>
      <c r="EQ35">
        <f>IF('Julio 2024'!K37&gt;'Julio 2024'!L37,'Julio 2024'!K37,'Julio 2024'!L37)</f>
        <v>4.7100000000000009</v>
      </c>
      <c r="ER35">
        <f>IF('Agosto 2024'!K37&gt;'Agosto 2024'!L37,'Agosto 2024'!K37,'Agosto 2024'!L37)</f>
        <v>5</v>
      </c>
      <c r="ES35">
        <f>IF('Setiembre 2024'!K37&gt;'Setiembre 2024'!L37,'Setiembre 2024'!K37,'Setiembre 2024'!L37)</f>
        <v>4.67</v>
      </c>
      <c r="ET35">
        <f>IF('Octubre 2024'!K37&gt;'Octubre 2024'!L37,'Octubre 2024'!K37,'Octubre 2024'!L37)</f>
        <v>4.7899999999999991</v>
      </c>
      <c r="EU35">
        <f>IF('Noviembre 2024'!K37&gt;'Noviembre 2024'!L37,'Noviembre 2024'!K37,'Noviembre 2024'!L37)</f>
        <v>4.7699999999999996</v>
      </c>
      <c r="EV35">
        <f>IF('Diciembre 2024'!K37&gt;'Diciembre 2024'!L37,'Diciembre 2024'!K37,'Diciembre 2024'!L37)</f>
        <v>5</v>
      </c>
      <c r="EW35">
        <f>IF('Enero 2025'!K37&gt;'Enero 2025'!L37,'Enero 2025'!K37,'Enero 2025'!L37)</f>
        <v>5.0600000000000005</v>
      </c>
      <c r="EX35">
        <f>IF('Febrero 2025'!K37&gt;'Febrero 2025'!L37,'Febrero 2025'!K37,'Febrero 2025'!L37)</f>
        <v>5.26</v>
      </c>
      <c r="EY35">
        <f>IF('Marzo 2025'!K37&gt;'Marzo 2025'!L37,'Marzo 2025'!K37,'Marzo 2025'!L37)</f>
        <v>5.48</v>
      </c>
      <c r="EZ35">
        <f>IF('Abril 2025'!K37&gt;'Abril 2025'!L37,'Abril 2025'!K37,'Abril 2025'!L37)</f>
        <v>5.74</v>
      </c>
    </row>
    <row r="36" spans="1:156" x14ac:dyDescent="0.25">
      <c r="A36" s="10">
        <v>34</v>
      </c>
      <c r="B36" s="16" t="s">
        <v>74</v>
      </c>
      <c r="C36" s="10" t="s">
        <v>14</v>
      </c>
      <c r="D36" s="7">
        <v>260686</v>
      </c>
      <c r="E36" s="7">
        <v>338490</v>
      </c>
      <c r="F36" s="7">
        <v>31</v>
      </c>
      <c r="G36" s="16" t="s">
        <v>17</v>
      </c>
      <c r="H36" s="7">
        <v>0.75</v>
      </c>
      <c r="I36" s="27"/>
      <c r="J36" s="89"/>
      <c r="K36" s="89">
        <v>5.25</v>
      </c>
      <c r="L36" s="89">
        <v>6.75</v>
      </c>
      <c r="M36" s="89">
        <v>8.1300000000000008</v>
      </c>
      <c r="N36" s="89">
        <v>6.3</v>
      </c>
      <c r="O36" s="42">
        <v>4.16</v>
      </c>
      <c r="P36" s="89">
        <v>4.79</v>
      </c>
      <c r="Q36" s="89">
        <v>4.12</v>
      </c>
      <c r="R36" s="89">
        <v>2.59</v>
      </c>
      <c r="S36" s="42">
        <v>1.63</v>
      </c>
      <c r="T36" s="89">
        <v>2.29</v>
      </c>
      <c r="U36" s="89">
        <v>3.25</v>
      </c>
      <c r="V36" s="89">
        <v>4.24</v>
      </c>
      <c r="W36" s="27"/>
      <c r="X36" s="89">
        <v>5.87</v>
      </c>
      <c r="Y36" s="89">
        <v>7.25</v>
      </c>
      <c r="Z36" s="89">
        <v>9.2100000000000009</v>
      </c>
      <c r="AA36" s="89">
        <v>10.050000000000001</v>
      </c>
      <c r="AB36" s="89">
        <v>13.79</v>
      </c>
      <c r="AC36" s="42" t="s">
        <v>17</v>
      </c>
      <c r="AD36" s="89">
        <v>8.19</v>
      </c>
      <c r="AE36" s="89">
        <v>4.55</v>
      </c>
      <c r="AF36" s="27"/>
      <c r="AG36" s="89">
        <v>4.67</v>
      </c>
      <c r="AH36" s="42">
        <v>2.76</v>
      </c>
      <c r="AI36" s="42">
        <v>5.09</v>
      </c>
      <c r="AJ36" s="89">
        <v>8.35</v>
      </c>
      <c r="AK36" s="89">
        <v>9.5500000000000007</v>
      </c>
      <c r="AL36" s="89">
        <v>8.69</v>
      </c>
      <c r="AM36" s="89">
        <v>9.14</v>
      </c>
      <c r="AN36" s="89">
        <v>9.73</v>
      </c>
      <c r="AO36" s="89">
        <v>10.55</v>
      </c>
      <c r="AP36" s="89">
        <v>7.72</v>
      </c>
      <c r="AQ36" s="42">
        <v>6.72</v>
      </c>
      <c r="AR36" s="89">
        <v>7.75</v>
      </c>
      <c r="AS36" s="89">
        <v>9.1</v>
      </c>
      <c r="AT36" s="16">
        <v>7.99</v>
      </c>
      <c r="AU36" s="89">
        <v>9.8699999999999992</v>
      </c>
      <c r="AV36" s="16">
        <v>8.5500000000000007</v>
      </c>
      <c r="AW36" s="89">
        <v>8.26</v>
      </c>
      <c r="AX36" s="105">
        <v>9.56</v>
      </c>
      <c r="AY36" s="105">
        <v>10.56</v>
      </c>
      <c r="AZ36" s="89">
        <v>18.190000000000001</v>
      </c>
      <c r="BA36" s="89">
        <v>12.06</v>
      </c>
      <c r="BB36" s="89">
        <f>IF('Octubre 2016'!K38&gt;'Octubre 2016'!L38,'Octubre 2016'!K38,'Octubre 2016'!L38)</f>
        <v>7.5</v>
      </c>
      <c r="BD36" s="89">
        <f>IF('Diciembre 2016'!K38&gt;'Diciembre 2016'!L38,'Diciembre 2016'!K38,'Diciembre 2016'!L38)</f>
        <v>3.7800000000000002</v>
      </c>
      <c r="BE36" s="89">
        <f>IF('Enero 2017'!K38&gt;'Enero 2017'!L38,'Enero 2017'!K38,'Enero 2017'!L38)</f>
        <v>4.16</v>
      </c>
      <c r="BF36" s="27">
        <f>IF('Febrero 2017'!K38&gt;'Febrero 2017'!L38,'Febrero 2017'!K38,'Febrero 2017'!L38)</f>
        <v>4.82</v>
      </c>
      <c r="BG36" s="89">
        <f>IF('Marzo 2017'!K38&gt;'Marzo 2017'!L38,'Marzo 2017'!K38,'Marzo 2017'!L38)</f>
        <v>6.29</v>
      </c>
      <c r="BH36" s="27">
        <f>IF('Abril 2017'!K38&gt;'Abril 2017'!L38,'Abril 2017'!K38,'Abril 2017'!L38)</f>
        <v>5.59</v>
      </c>
      <c r="BI36" s="89">
        <f>IF('Mayo 2017'!K38&gt;'Mayo 2017'!L38,'Mayo 2017'!K38,'Mayo 2017'!L38)</f>
        <v>12.05</v>
      </c>
      <c r="BJ36" s="27">
        <f>IF('Junio 2017'!K38&gt;'Junio 2017'!L38,'Junio 2017'!K38,'Junio 2017'!L38)</f>
        <v>5.26</v>
      </c>
      <c r="BK36" s="27">
        <f>IF('Julio 2017'!K38&gt;'Julio 2017'!L38,'Julio 2017'!K38,'Julio 2017'!L38)</f>
        <v>3.76</v>
      </c>
      <c r="BL36" s="27">
        <f>IF('Agosto 2017'!K38&gt;'Agosto 2017'!L38,'Agosto 2017'!K38,'Agosto 2017'!L38)</f>
        <v>3.5199999999999996</v>
      </c>
      <c r="BM36" s="89">
        <f>IF('Setiembre 2017'!K38&gt;'Setiembre 2017'!L38,'Setiembre 2017'!K38,'Setiembre 2017'!L38)</f>
        <v>1.5499999999999998</v>
      </c>
      <c r="BN36" s="89">
        <f>IF('Octubre 2017'!K38&gt;'Octubre 2017'!L38,'Octubre 2017'!K38,'Octubre 2017'!L38)</f>
        <v>1.1200000000000001</v>
      </c>
      <c r="BO36" s="27">
        <f>IF('Noviembre 2017'!K38&gt;'Noviembre 2017'!L38,'Noviembre 2017'!K38,'Noviembre 2017'!L38)</f>
        <v>0.85000000000000009</v>
      </c>
      <c r="BP36" s="89">
        <f>IF('Diciembre 2017'!K38&gt;'Diciembre 2017'!L38,'Diciembre 2017'!K38,'Diciembre 2017'!L38)</f>
        <v>1.7599999999999998</v>
      </c>
      <c r="BQ36" s="27">
        <f>IF('Enero 2018'!K38&gt;'Enero 2018'!L38,'Enero 2018'!K38,'Enero 2018'!L38)</f>
        <v>3.14</v>
      </c>
      <c r="BR36" s="27">
        <f>IF('Febrero 2018'!K38&gt;'Febrero 2018'!L38,'Febrero 2018'!K38,'Febrero 2018'!L38)</f>
        <v>3.06</v>
      </c>
      <c r="BS36" s="89">
        <f>IF('Marzo 2018'!K38&gt;'Marzo 2018'!L38,'Marzo 2018'!K38,'Marzo 2018'!L38)</f>
        <v>3.84</v>
      </c>
      <c r="BT36" s="89">
        <f>IF('Abril 2018'!K38&gt;'Abril 2018'!L38,'Abril 2018'!K38,'Abril 2018'!L38)</f>
        <v>5.05</v>
      </c>
      <c r="BU36" s="89">
        <f>IF('Mayo 2018'!K38&gt;'Mayo 2018'!L38,'Mayo 2018'!K38,'Mayo 2018'!L38)</f>
        <v>5.98</v>
      </c>
      <c r="BV36" s="27">
        <f>IF('Junio 2018'!K38&gt;'Junio 2018'!L38,'Junio 2018'!K38,'Junio 2018'!L38)</f>
        <v>4.9400000000000004</v>
      </c>
      <c r="BW36" s="89">
        <f>IF('Julio 2018'!K38&gt;'Julio 2018'!L38,'Julio 2018'!K38,'Julio 2018'!L38)</f>
        <v>4.99</v>
      </c>
      <c r="BX36" s="27">
        <f>IF('Agosto 2018'!K38&gt;'Agosto 2018'!L38,'Agosto 2018'!K38,'Agosto 2018'!L38)</f>
        <v>4.6500000000000004</v>
      </c>
      <c r="BY36" s="27">
        <f>IF('Setiembre 2018'!K38&gt;'Setiembre 2018'!L38,'Setiembre 2018'!K38,'Setiembre 2018'!L38)</f>
        <v>4.62</v>
      </c>
      <c r="BZ36" s="27">
        <f>IF('Octubre 2018'!K38&gt;'Octubre 2018'!L38,'Octubre 2018'!K38,'Octubre 2018'!L38)</f>
        <v>0.81</v>
      </c>
      <c r="CA36" s="89">
        <f>IF('Noviembre 2018'!K38&gt;'Noviembre 2018'!L38,'Noviembre 2018'!K38,'Noviembre 2018'!L38)</f>
        <v>2.16</v>
      </c>
      <c r="CB36" s="89">
        <f>IF('Diciembre 2018'!K38&gt;'Diciembre 2018'!L38,'Diciembre 2018'!K38,'Diciembre 2018'!L38)</f>
        <v>2.6</v>
      </c>
      <c r="CC36" s="89">
        <f>IF('Enero 2019'!K38&gt;'Enero 2019'!L38,'Enero 2019'!K38,'Enero 2019'!L38)</f>
        <v>3.8499999999999996</v>
      </c>
      <c r="CD36" s="27">
        <f>IF('Febrero 2019'!K38&gt;'Febrero 2019'!L38,'Febrero 2019'!K38,'Febrero 2019'!L38)</f>
        <v>3.8899999999999997</v>
      </c>
      <c r="CE36" s="89">
        <f>IF('Marzo 2019'!K38&gt;'Marzo 2019'!L38,'Marzo 2019'!K38,'Marzo 2019'!L38)</f>
        <v>6.4</v>
      </c>
      <c r="CF36" s="27">
        <f>IF('Abril 2019'!K38&gt;'Abril 2019'!L38,'Abril 2019'!K38,'Abril 2019'!L38)</f>
        <v>5.71</v>
      </c>
      <c r="CG36" s="89">
        <f>IF('Mayo 2019'!K38&gt;'Mayo 2019'!L38,'Mayo 2019'!K38,'Mayo 2019'!L38)</f>
        <v>10.92</v>
      </c>
      <c r="CH36" s="89">
        <f>IF('Junio 2019'!K38&gt;'Junio 2019'!L38,'Junio 2019'!K38,'Junio 2019'!L38)</f>
        <v>8.52</v>
      </c>
      <c r="CI36" s="89">
        <f>IF('Julio 2019'!K38&gt;'Julio 2019'!L38,'Julio 2019'!K38,'Julio 2019'!L38)</f>
        <v>9.14</v>
      </c>
      <c r="CJ36" s="27">
        <f>IF('Agosto 2019'!K38&gt;'Agosto 2019'!L38,'Agosto 2019'!K38,'Agosto 2019'!L38)</f>
        <v>9.16</v>
      </c>
      <c r="CK36" s="27">
        <f>IF('Setiembre 2019'!K38&gt;'Setiembre 2019'!L38,'Setiembre 2019'!K38,'Setiembre 2019'!L38)</f>
        <v>10.25</v>
      </c>
      <c r="CL36" s="27">
        <f>IF('Octubre 2019'!K38&gt;'Octubre 2019'!L38,'Octubre 2019'!K38,'Octubre 2019'!L38)</f>
        <v>1.83</v>
      </c>
      <c r="CM36" s="27">
        <f>IF('Noviembre 2019'!K38&gt;'Noviembre 2019'!L38,'Noviembre 2019'!K38,'Noviembre 2019'!L38)</f>
        <v>2.7</v>
      </c>
      <c r="CN36" s="27">
        <f>IF('Diciembre 2019'!K38&gt;'Diciembre 2019'!L38,'Diciembre 2019'!K38,'Diciembre 2019'!L38)</f>
        <v>3.45</v>
      </c>
      <c r="CO36" s="27">
        <f>IF('Enero 2020'!K38&gt;'Enero 2020'!L38,'Enero 2020'!K38,'Enero 2020'!L38)</f>
        <v>4.6500000000000004</v>
      </c>
      <c r="CP36" s="27">
        <f>IF('Febrero 2020'!K38&gt;'Febrero 2020'!L38,'Febrero 2020'!K38,'Febrero 2020'!L38)</f>
        <v>5.55</v>
      </c>
      <c r="CQ36" s="27"/>
      <c r="CR36" s="27">
        <f>IF('Abril 2020'!K38&gt;'Abril 2020'!L38,'Abril 2020'!K38,'Abril 2020'!L38)</f>
        <v>9.6999999999999993</v>
      </c>
      <c r="CS36" s="27">
        <f>IF('Mayo 2020'!K38&gt;'Mayo 2020'!L38,'Mayo 2020'!K38,'Mayo 2020'!L38)</f>
        <v>26.9</v>
      </c>
      <c r="CT36" s="27">
        <f>IF('Junio 2020'!K38&gt;'Junio 2020'!L38,'Junio 2020'!K38,'Junio 2020'!L38)</f>
        <v>5.52</v>
      </c>
      <c r="CU36" s="27">
        <f>IF('Julio 2020'!K38&gt;'Julio 2020'!L38,'Julio 2020'!K38,'Julio 2020'!L38)</f>
        <v>4.45</v>
      </c>
      <c r="CV36" s="27">
        <f>IF('Agosto 2020'!K38&gt;'Agosto 2020'!L38,'Agosto 2020'!K38,'Agosto 2020'!L38)</f>
        <v>3.5199999999999996</v>
      </c>
      <c r="CW36" s="27">
        <f>IF('Setiembre 2020'!K38&gt;'Setiembre 2020'!L38,'Setiembre 2020'!K38,'Setiembre 2020'!L38)</f>
        <v>0.83999999999999986</v>
      </c>
      <c r="CX36" s="27"/>
      <c r="CY36" s="27">
        <f>IF('Noviembre 2020'!K38&gt;'Noviembre 2020'!L38,'Noviembre 2020'!K38,'Noviembre 2020'!L38)</f>
        <v>0.98</v>
      </c>
      <c r="CZ36" s="27">
        <f>IF('Diciembre 2020'!K38&gt;'Diciembre 2020'!L38,'Diciembre 2020'!K38,'Diciembre 2020'!L38)</f>
        <v>1.18</v>
      </c>
      <c r="DA36" s="27">
        <f>IF('Enero 2021'!K38&gt;'Enero 2021'!L38,'Enero 2021'!K38,'Enero 2021'!L38)</f>
        <v>3.12</v>
      </c>
      <c r="DB36" s="27">
        <f>IF('Febrero 2021'!K38&gt;'Febrero 2021'!L38,'Febrero 2021'!K38,'Febrero 2021'!L38)</f>
        <v>4.13</v>
      </c>
      <c r="DC36" s="27">
        <f>IF('Marzo 2021'!K38&gt;'Marzo 2021'!L38,'Marzo 2021'!K38,'Marzo 2021'!L38)</f>
        <v>5.21</v>
      </c>
      <c r="DD36">
        <f>IF('Abril 2021'!K38&gt;'Abril 2021'!L38,'Abril 2021'!K38,'Abril 2021'!L38)</f>
        <v>6.54</v>
      </c>
      <c r="DE36">
        <f>IF('Mayo 2021'!K38&gt;'Mayo 2021'!L38,'Mayo 2021'!K38,'Mayo 2021'!L38)</f>
        <v>12.12</v>
      </c>
      <c r="DF36">
        <f>IF('Junio 2021'!K38&gt;'Junio 2021'!L38,'Junio 2021'!K38,'Junio 2021'!L38)</f>
        <v>6.66</v>
      </c>
      <c r="DG36">
        <f>IF('Julio 2021'!K38&gt;'Julio 2021'!L38,'Julio 2021'!K38,'Julio 2021'!L38)</f>
        <v>8.08</v>
      </c>
      <c r="DH36">
        <f>IF('Agosto 2021'!K38&gt;'Agosto 2021'!L38,'Agosto 2021'!K38,'Agosto 2021'!L38)</f>
        <v>4.97</v>
      </c>
      <c r="DI36">
        <f>IF('Setiembre 2021'!K38&gt;'Setiembre 2021'!L38,'Setiembre 2021'!K38,'Setiembre 2021'!L38)</f>
        <v>3.16</v>
      </c>
      <c r="DJ36">
        <f>IF('Octubre 2021'!K38&gt;'Octubre 2021'!L38,'Octubre 2021'!K38,'Octubre 2021'!L38)</f>
        <v>1.81</v>
      </c>
      <c r="DK36">
        <f>IF('Noviembre 2021'!K38&gt;'Noviembre 2021'!L38,'Noviembre 2021'!K38,'Noviembre 2021'!L38)</f>
        <v>2.0099999999999998</v>
      </c>
      <c r="DL36">
        <f>IF('Diciembre 2021'!K38&gt;'Diciembre 2021'!L38,'Diciembre 2021'!K38,'Diciembre 2021'!L38)</f>
        <v>2.33</v>
      </c>
      <c r="DM36">
        <f>IF('Enero 2022'!K38&gt;'Enero 2022'!L38,'Enero 2022'!K38,'Enero 2022'!L38)</f>
        <v>4.47</v>
      </c>
      <c r="DN36">
        <f>IF('Febrero 2022'!K38&gt;'Febrero 2022'!L38,'Febrero 2022'!K38,'Febrero 2022'!L38)</f>
        <v>5.53</v>
      </c>
      <c r="DO36">
        <f>IF('Marzo 2022'!K38&gt;'Marzo 2022'!L38,'Marzo 2022'!K38,'Marzo 2022'!L38)</f>
        <v>11.28</v>
      </c>
      <c r="DP36">
        <f>IF('Abril 2022'!K38&gt;'Abril 2022'!L38,'Abril 2022'!K38,'Abril 2022'!L38)</f>
        <v>14.65</v>
      </c>
      <c r="DQ36">
        <f>IF('Mayo 2022'!K38&gt;'Mayo 2022'!L38,'Mayo 2022'!K38,'Mayo 2022'!L38)</f>
        <v>6.25</v>
      </c>
      <c r="DR36">
        <f>IF('Junio 2022'!K38&gt;'Junio 2022'!L38,'Junio 2022'!K38,'Junio 2022'!L38)</f>
        <v>2.75</v>
      </c>
      <c r="DS36">
        <f>IF('Julio 2022'!K38&gt;'Julio 2022'!L38,'Julio 2022'!K38,'Julio 2022'!L38)</f>
        <v>1.48</v>
      </c>
      <c r="DT36">
        <f>IF('Agosto 2022'!K38&gt;'Agosto 2022'!L38,'Agosto 2022'!K38,'Agosto 2022'!L38)</f>
        <v>1.02</v>
      </c>
      <c r="DU36">
        <f>IF('Setiembre 2022'!K38&gt;'Setiembre 2022'!L38,'Setiembre 2022'!K38,'Setiembre 2022'!L38)</f>
        <v>1.1399999999999999</v>
      </c>
      <c r="DV36">
        <f>IF('Octubre 2022'!K38&gt;'Octubre 2022'!L38,'Octubre 2022'!K38,'Octubre 2022'!L38)</f>
        <v>1.62</v>
      </c>
      <c r="DW36">
        <f>IF('Noviembre 2022'!K38&gt;'Noviembre 2022'!L38,'Noviembre 2022'!K38,'Noviembre 2022'!L38)</f>
        <v>1</v>
      </c>
      <c r="DX36">
        <f>IF('Diciembre 2022'!K38&gt;'Diciembre 2022'!L38,'Diciembre 2022'!K38,'Diciembre 2022'!L38)</f>
        <v>1.44</v>
      </c>
      <c r="DY36">
        <f>IF('Enero 2023'!K38&gt;'Enero 2023'!L38,'Enero 2023'!K38,'Enero 2023'!L38)</f>
        <v>2.82</v>
      </c>
      <c r="DZ36">
        <f>IF('Febrero 2023'!K38&gt;'Febrero 2023'!L38,'Febrero 2023'!K38,'Febrero 2023'!L38)</f>
        <v>4.1500000000000004</v>
      </c>
      <c r="EA36">
        <f>IF('Marzo 2023'!K38&gt;'Marzo 2023'!L38,'Marzo 2023'!K38,'Marzo 2023'!L38)</f>
        <v>4.1900000000000004</v>
      </c>
      <c r="EB36">
        <f>IF('Abril 2023'!K38&gt;'Abril 2023'!L38,'Abril 2023'!K38,'Abril 2023'!L38)</f>
        <v>10.039999999999999</v>
      </c>
      <c r="EC36">
        <f>IF('Mayo 2023'!K38&gt;'Mayo 2023'!L38,'Mayo 2023'!K38,'Mayo 2023'!L38)</f>
        <v>9.9499999999999993</v>
      </c>
      <c r="ED36">
        <f>IF('Junio 2023'!K38&gt;'Junio 2023'!L38,'Junio 2023'!K38,'Junio 2023'!L38)</f>
        <v>7.6899999999999995</v>
      </c>
      <c r="EE36">
        <f>IF('Julio 2023'!K38&gt;'Julio 2023'!L38,'Julio 2023'!K38,'Julio 2023'!L38)</f>
        <v>12.1</v>
      </c>
      <c r="EF36">
        <f>IF('Agosto 2023'!K38&gt;'Agosto 2023'!L38,'Agosto 2023'!K38,'Agosto 2023'!L38)</f>
        <v>12.45</v>
      </c>
      <c r="EG36">
        <f>IF('Setiembre 2023'!K38&gt;'Setiembre 2023'!L38,'Setiembre 2023'!K38,'Setiembre 2023'!L38)</f>
        <v>11.35</v>
      </c>
      <c r="EH36">
        <f>IF('Octubre 2023'!K38&gt;'Octubre 2023'!L38,'Octubre 2023'!K38,'Octubre 2023'!L38)</f>
        <v>4.3499999999999996</v>
      </c>
      <c r="EI36">
        <f>IF('Noviembre 2023'!K38&gt;'Noviembre 2023'!L38,'Noviembre 2023'!K38,'Noviembre 2023'!L38)</f>
        <v>1.69</v>
      </c>
      <c r="EJ36">
        <f>IF('Diciembre 2023'!K38&gt;'Diciembre 2023'!L38,'Diciembre 2023'!K38,'Diciembre 2023'!L38)</f>
        <v>2.75</v>
      </c>
      <c r="EK36">
        <f>IF('Enero 2024'!K38&gt;'Enero 2024'!L38,'Enero 2024'!K38,'Enero 2024'!L38)</f>
        <v>3.95</v>
      </c>
      <c r="EL36">
        <f>IF('Febrero 2024'!K38&gt;'Febrero 2024'!L38,'Febrero 2024'!K38,'Febrero 2024'!L38)</f>
        <v>4.62</v>
      </c>
      <c r="EM36">
        <f>IF('Marzo 2024'!K38&gt;'Marzo 2024'!L38,'Marzo 2024'!K38,'Marzo 2024'!L38)</f>
        <v>5.44</v>
      </c>
      <c r="EN36">
        <f>IF('Abril 2024'!K38&gt;'Abril 2024'!L38,'Abril 2024'!K38,'Abril 2024'!L38)</f>
        <v>5.6</v>
      </c>
      <c r="EO36">
        <f>IF('Mayo 2024'!K38&gt;'Mayo 2024'!L38,'Mayo 2024'!K38,'Mayo 2024'!L38)</f>
        <v>6.27</v>
      </c>
      <c r="EP36">
        <f>IF('Junio 2024'!K38&gt;'Junio 2024'!L38,'Junio 2024'!K38,'Junio 2024'!L38)</f>
        <v>0.49</v>
      </c>
      <c r="EQ36">
        <f>IF('Julio 2024'!K38&gt;'Julio 2024'!L38,'Julio 2024'!K38,'Julio 2024'!L38)</f>
        <v>0.72</v>
      </c>
      <c r="ER36">
        <f>IF('Agosto 2024'!K38&gt;'Agosto 2024'!L38,'Agosto 2024'!K38,'Agosto 2024'!L38)</f>
        <v>1.1000000000000001</v>
      </c>
      <c r="ES36">
        <f>IF('Setiembre 2024'!K38&gt;'Setiembre 2024'!L38,'Setiembre 2024'!K38,'Setiembre 2024'!L38)</f>
        <v>1.24</v>
      </c>
      <c r="ET36">
        <f>IF('Octubre 2024'!K38&gt;'Octubre 2024'!L38,'Octubre 2024'!K38,'Octubre 2024'!L38)</f>
        <v>0.8899999999999999</v>
      </c>
      <c r="EU36">
        <f>IF('Noviembre 2024'!K38&gt;'Noviembre 2024'!L38,'Noviembre 2024'!K38,'Noviembre 2024'!L38)</f>
        <v>0.78</v>
      </c>
      <c r="EV36">
        <f>IF('Diciembre 2024'!K38&gt;'Diciembre 2024'!L38,'Diciembre 2024'!K38,'Diciembre 2024'!L38)</f>
        <v>1.1200000000000001</v>
      </c>
      <c r="EW36">
        <f>IF('Enero 2025'!K38&gt;'Enero 2025'!L38,'Enero 2025'!K38,'Enero 2025'!L38)</f>
        <v>3.3</v>
      </c>
      <c r="EX36">
        <f>IF('Febrero 2025'!K38&gt;'Febrero 2025'!L38,'Febrero 2025'!K38,'Febrero 2025'!L38)</f>
        <v>3.38</v>
      </c>
      <c r="EZ36">
        <f>IF('Abril 2025'!K38&gt;'Abril 2025'!L38,'Abril 2025'!K38,'Abril 2025'!L38)</f>
        <v>7.42</v>
      </c>
    </row>
    <row r="37" spans="1:156" x14ac:dyDescent="0.25">
      <c r="A37" s="10">
        <v>35</v>
      </c>
      <c r="B37" s="16" t="s">
        <v>80</v>
      </c>
      <c r="C37" s="10" t="s">
        <v>14</v>
      </c>
      <c r="D37" s="7">
        <v>253123</v>
      </c>
      <c r="E37" s="7">
        <v>335786</v>
      </c>
      <c r="F37" s="7">
        <v>23</v>
      </c>
      <c r="G37" s="16" t="s">
        <v>17</v>
      </c>
      <c r="H37" s="7">
        <v>0.52</v>
      </c>
      <c r="I37" s="27"/>
      <c r="J37" s="89"/>
      <c r="K37" s="42"/>
      <c r="L37" s="27"/>
      <c r="M37" s="89"/>
      <c r="N37" s="27"/>
      <c r="O37" s="42">
        <v>11.690000000000001</v>
      </c>
      <c r="P37" s="42">
        <v>8.82</v>
      </c>
      <c r="Q37" s="42">
        <v>4.25</v>
      </c>
      <c r="R37" s="42">
        <v>3.19</v>
      </c>
      <c r="S37" s="42">
        <v>3.02</v>
      </c>
      <c r="T37" s="42">
        <v>3.52</v>
      </c>
      <c r="U37" s="42">
        <v>4.5999999999999996</v>
      </c>
      <c r="V37" s="89">
        <v>7.1300000000000008</v>
      </c>
      <c r="W37" s="27"/>
      <c r="X37" s="89">
        <v>10.08</v>
      </c>
      <c r="Y37" s="42">
        <v>11.09</v>
      </c>
      <c r="Z37" s="27">
        <v>11.63</v>
      </c>
      <c r="AA37" s="42">
        <v>13.73</v>
      </c>
      <c r="AB37" s="42">
        <v>15.26</v>
      </c>
      <c r="AC37" s="42">
        <v>12.440000000000001</v>
      </c>
      <c r="AD37" s="42">
        <v>8.56</v>
      </c>
      <c r="AE37" s="42">
        <v>3.57</v>
      </c>
      <c r="AF37" s="89" t="s">
        <v>17</v>
      </c>
      <c r="AG37" s="89">
        <v>8.24</v>
      </c>
      <c r="AH37" s="42">
        <v>7.77</v>
      </c>
      <c r="AI37" s="42">
        <v>9.14</v>
      </c>
      <c r="AJ37" s="42">
        <v>11.530000000000001</v>
      </c>
      <c r="AK37" s="42">
        <v>13.78</v>
      </c>
      <c r="AL37" s="42">
        <v>13.93</v>
      </c>
      <c r="AM37" s="42">
        <v>14.190000000000001</v>
      </c>
      <c r="AN37" s="42">
        <v>14.32</v>
      </c>
      <c r="AO37" s="42">
        <v>14.18</v>
      </c>
      <c r="AP37" s="42">
        <v>11.52</v>
      </c>
      <c r="AQ37" s="42">
        <v>9.32</v>
      </c>
      <c r="AR37" s="42">
        <v>7.37</v>
      </c>
      <c r="AS37" s="42">
        <v>8.1</v>
      </c>
      <c r="AT37" s="16">
        <v>9.9400000000000013</v>
      </c>
      <c r="AU37" s="42">
        <v>12.08</v>
      </c>
      <c r="AV37" s="42">
        <v>13.34</v>
      </c>
      <c r="AW37" s="27">
        <v>13.98</v>
      </c>
      <c r="AX37" s="16">
        <v>13.72</v>
      </c>
      <c r="AY37" s="16">
        <v>13.280000000000001</v>
      </c>
      <c r="AZ37" s="16">
        <v>12.610000000000001</v>
      </c>
      <c r="BA37" s="42">
        <v>3.13</v>
      </c>
      <c r="BB37" s="27">
        <f>IF('Octubre 2016'!K39&gt;'Octubre 2016'!L39,'Octubre 2016'!K39,'Octubre 2016'!L39)</f>
        <v>2.81</v>
      </c>
      <c r="BD37" s="27">
        <f>IF('Diciembre 2016'!K39&gt;'Diciembre 2016'!L39,'Diciembre 2016'!K39,'Diciembre 2016'!L39)</f>
        <v>2.93</v>
      </c>
      <c r="BE37" s="89">
        <f>IF('Enero 2017'!K39&gt;'Enero 2017'!L39,'Enero 2017'!K39,'Enero 2017'!L39)</f>
        <v>5.27</v>
      </c>
      <c r="BF37" s="89">
        <f>IF('Febrero 2017'!K39&gt;'Febrero 2017'!L39,'Febrero 2017'!K39,'Febrero 2017'!L39)</f>
        <v>8.3600000000000012</v>
      </c>
      <c r="BG37" s="27">
        <f>IF('Marzo 2017'!K39&gt;'Marzo 2017'!L39,'Marzo 2017'!K39,'Marzo 2017'!L39)</f>
        <v>11.76</v>
      </c>
      <c r="BH37" s="27">
        <f>IF('Abril 2017'!K39&gt;'Abril 2017'!L39,'Abril 2017'!K39,'Abril 2017'!L39)</f>
        <v>9.6900000000000013</v>
      </c>
      <c r="BI37" s="27">
        <f>IF('Mayo 2017'!K39&gt;'Mayo 2017'!L39,'Mayo 2017'!K39,'Mayo 2017'!L39)</f>
        <v>11.290000000000001</v>
      </c>
      <c r="BJ37" s="27">
        <f>IF('Junio 2017'!K39&gt;'Junio 2017'!L39,'Junio 2017'!K39,'Junio 2017'!L39)</f>
        <v>9.98</v>
      </c>
      <c r="BK37" s="27">
        <f>IF('Julio 2017'!K39&gt;'Julio 2017'!L39,'Julio 2017'!K39,'Julio 2017'!L39)</f>
        <v>8.4600000000000009</v>
      </c>
      <c r="BL37" s="27">
        <f>IF('Agosto 2017'!K39&gt;'Agosto 2017'!L39,'Agosto 2017'!K39,'Agosto 2017'!L39)</f>
        <v>2.95</v>
      </c>
      <c r="BM37" s="27">
        <f>IF('Setiembre 2017'!K39&gt;'Setiembre 2017'!L39,'Setiembre 2017'!K39,'Setiembre 2017'!L39)</f>
        <v>2.66</v>
      </c>
      <c r="BN37" s="27">
        <f>IF('Octubre 2017'!K39&gt;'Octubre 2017'!L39,'Octubre 2017'!K39,'Octubre 2017'!L39)</f>
        <v>2.57</v>
      </c>
      <c r="BO37" s="27">
        <f>IF('Noviembre 2017'!K39&gt;'Noviembre 2017'!L39,'Noviembre 2017'!K39,'Noviembre 2017'!L39)</f>
        <v>4.0199999999999996</v>
      </c>
      <c r="BP37" s="89">
        <f>IF('Diciembre 2017'!K39&gt;'Diciembre 2017'!L39,'Diciembre 2017'!K39,'Diciembre 2017'!L39)</f>
        <v>4.4800000000000004</v>
      </c>
      <c r="BQ37" s="89">
        <f>IF('Enero 2018'!K39&gt;'Enero 2018'!L39,'Enero 2018'!K39,'Enero 2018'!L39)</f>
        <v>8.4700000000000006</v>
      </c>
      <c r="BR37" s="89">
        <f>IF('Febrero 2018'!K39&gt;'Febrero 2018'!L39,'Febrero 2018'!K39,'Febrero 2018'!L39)</f>
        <v>10.18</v>
      </c>
      <c r="BS37" s="27">
        <f>IF('Marzo 2018'!K39&gt;'Marzo 2018'!L39,'Marzo 2018'!K39,'Marzo 2018'!L39)</f>
        <v>9.09</v>
      </c>
      <c r="BT37" s="27">
        <f>IF('Abril 2018'!K39&gt;'Abril 2018'!L39,'Abril 2018'!K39,'Abril 2018'!L39)</f>
        <v>11.51</v>
      </c>
      <c r="BU37" s="27">
        <f>IF('Mayo 2018'!K39&gt;'Mayo 2018'!L39,'Mayo 2018'!K39,'Mayo 2018'!L39)</f>
        <v>13.030000000000001</v>
      </c>
      <c r="BV37" s="27">
        <f>IF('Junio 2018'!K39&gt;'Junio 2018'!L39,'Junio 2018'!K39,'Junio 2018'!L39)</f>
        <v>10.41</v>
      </c>
      <c r="BW37" s="27">
        <f>IF('Julio 2018'!K39&gt;'Julio 2018'!L39,'Julio 2018'!K39,'Julio 2018'!L39)</f>
        <v>13.440000000000001</v>
      </c>
      <c r="BX37" s="27">
        <f>IF('Agosto 2018'!K39&gt;'Agosto 2018'!L39,'Agosto 2018'!K39,'Agosto 2018'!L39)</f>
        <v>13</v>
      </c>
      <c r="BY37" s="27">
        <f>IF('Setiembre 2018'!K39&gt;'Setiembre 2018'!L39,'Setiembre 2018'!K39,'Setiembre 2018'!L39)</f>
        <v>12.540000000000001</v>
      </c>
      <c r="BZ37" s="89">
        <f>IF('Octubre 2018'!K39&gt;'Octubre 2018'!L39,'Octubre 2018'!K39,'Octubre 2018'!L39)</f>
        <v>4.1500000000000004</v>
      </c>
      <c r="CA37" s="89">
        <f>IF('Noviembre 2018'!K39&gt;'Noviembre 2018'!L39,'Noviembre 2018'!K39,'Noviembre 2018'!L39)</f>
        <v>4.6400000000000006</v>
      </c>
      <c r="CB37" s="27">
        <f>IF('Diciembre 2018'!K39&gt;'Diciembre 2018'!L39,'Diciembre 2018'!K39,'Diciembre 2018'!L39)</f>
        <v>3.26</v>
      </c>
      <c r="CC37" s="89">
        <f>IF('Enero 2019'!K39&gt;'Enero 2019'!L39,'Enero 2019'!K39,'Enero 2019'!L39)</f>
        <v>10.100000000000001</v>
      </c>
      <c r="CD37" s="89">
        <f>IF('Febrero 2019'!K39&gt;'Febrero 2019'!L39,'Febrero 2019'!K39,'Febrero 2019'!L39)</f>
        <v>16.920000000000002</v>
      </c>
      <c r="CE37" s="27">
        <f>IF('Marzo 2019'!K39&gt;'Marzo 2019'!L39,'Marzo 2019'!K39,'Marzo 2019'!L39)</f>
        <v>10.260000000000002</v>
      </c>
      <c r="CF37" s="89">
        <f>IF('Abril 2019'!K39&gt;'Abril 2019'!L39,'Abril 2019'!K39,'Abril 2019'!L39)</f>
        <v>11.98</v>
      </c>
      <c r="CG37" s="27">
        <f>IF('Mayo 2019'!K39&gt;'Mayo 2019'!L39,'Mayo 2019'!K39,'Mayo 2019'!L39)</f>
        <v>13.58</v>
      </c>
      <c r="CH37" s="27">
        <f>IF('Junio 2019'!K39&gt;'Junio 2019'!L39,'Junio 2019'!K39,'Junio 2019'!L39)</f>
        <v>11.38</v>
      </c>
      <c r="CI37" s="27">
        <f>IF('Julio 2019'!K39&gt;'Julio 2019'!L39,'Julio 2019'!K39,'Julio 2019'!L39)</f>
        <v>11.15</v>
      </c>
      <c r="CJ37" s="27">
        <f>IF('Agosto 2019'!K39&gt;'Agosto 2019'!L39,'Agosto 2019'!K39,'Agosto 2019'!L39)</f>
        <v>10.84</v>
      </c>
      <c r="CK37" s="27">
        <f>IF('Setiembre 2019'!K39&gt;'Setiembre 2019'!L39,'Setiembre 2019'!K39,'Setiembre 2019'!L39)</f>
        <v>9.6900000000000013</v>
      </c>
      <c r="CL37" s="27">
        <f>IF('Octubre 2019'!K39&gt;'Octubre 2019'!L39,'Octubre 2019'!K39,'Octubre 2019'!L39)</f>
        <v>3.5999999999999996</v>
      </c>
      <c r="CM37" s="27">
        <f>IF('Noviembre 2019'!K39&gt;'Noviembre 2019'!L39,'Noviembre 2019'!K39,'Noviembre 2019'!L39)</f>
        <v>-0.95</v>
      </c>
      <c r="CN37" s="27">
        <f>IF('Diciembre 2019'!K39&gt;'Diciembre 2019'!L39,'Diciembre 2019'!K39,'Diciembre 2019'!L39)</f>
        <v>3.1399999999999997</v>
      </c>
      <c r="CO37" s="27">
        <f>IF('Enero 2020'!K39&gt;'Enero 2020'!L39,'Enero 2020'!K39,'Enero 2020'!L39)</f>
        <v>9.15</v>
      </c>
      <c r="CP37" s="27">
        <f>IF('Febrero 2020'!K39&gt;'Febrero 2020'!L39,'Febrero 2020'!K39,'Febrero 2020'!L39)</f>
        <v>8.0100000000000016</v>
      </c>
      <c r="CQ37" s="27">
        <f>IF('Marzo 2020'!K39&gt;'Marzo 2020'!L39,'Marzo 2020'!K39,'Marzo 2020'!L39)</f>
        <v>9.7900000000000009</v>
      </c>
      <c r="CR37" s="27">
        <f>IF('Abril 2020'!K39&gt;'Abril 2020'!L39,'Abril 2020'!K39,'Abril 2020'!L39)</f>
        <v>11.41</v>
      </c>
      <c r="CS37" s="27">
        <f>IF('Mayo 2020'!K39&gt;'Mayo 2020'!L39,'Mayo 2020'!K39,'Mayo 2020'!L39)</f>
        <v>12.780000000000001</v>
      </c>
      <c r="CT37" s="27">
        <f>IF('Junio 2020'!K39&gt;'Junio 2020'!L39,'Junio 2020'!K39,'Junio 2020'!L39)</f>
        <v>11.64</v>
      </c>
      <c r="CU37" s="27">
        <f>IF('Julio 2020'!K39&gt;'Julio 2020'!L39,'Julio 2020'!K39,'Julio 2020'!L39)</f>
        <v>9.6100000000000012</v>
      </c>
      <c r="CV37" s="27">
        <f>IF('Agosto 2020'!K39&gt;'Agosto 2020'!L39,'Agosto 2020'!K39,'Agosto 2020'!L39)</f>
        <v>5.77</v>
      </c>
      <c r="CW37" s="27">
        <f>IF('Setiembre 2020'!K39&gt;'Setiembre 2020'!L39,'Setiembre 2020'!K39,'Setiembre 2020'!L39)</f>
        <v>2.3599999999999985</v>
      </c>
      <c r="CX37" s="27">
        <f>IF('Octubre 2020'!K39&gt;'Octubre 2020'!L39,'Octubre 2020'!K39,'Octubre 2020'!L39)</f>
        <v>3.62</v>
      </c>
      <c r="CY37" s="27">
        <f>IF('Noviembre 2020'!K39&gt;'Noviembre 2020'!L39,'Noviembre 2020'!K39,'Noviembre 2020'!L39)</f>
        <v>3.29</v>
      </c>
      <c r="CZ37" s="27">
        <f>IF('Diciembre 2020'!K39&gt;'Diciembre 2020'!L39,'Diciembre 2020'!K39,'Diciembre 2020'!L39)</f>
        <v>3.75</v>
      </c>
      <c r="DA37" s="27">
        <f>IF('Enero 2021'!K39&gt;'Enero 2021'!L39,'Enero 2021'!K39,'Enero 2021'!L39)</f>
        <v>4.3</v>
      </c>
      <c r="DB37" s="27">
        <f>IF('Febrero 2021'!K39&gt;'Febrero 2021'!L39,'Febrero 2021'!K39,'Febrero 2021'!L39)</f>
        <v>6.34</v>
      </c>
      <c r="DC37" s="27">
        <f>IF('Marzo 2021'!K39&gt;'Marzo 2021'!L39,'Marzo 2021'!K39,'Marzo 2021'!L39)</f>
        <v>8.56</v>
      </c>
      <c r="DD37">
        <f>IF('Abril 2021'!K39&gt;'Abril 2021'!L39,'Abril 2021'!K39,'Abril 2021'!L39)</f>
        <v>7.3</v>
      </c>
      <c r="DE37">
        <f>IF('Mayo 2021'!K39&gt;'Mayo 2021'!L39,'Mayo 2021'!K39,'Mayo 2021'!L39)</f>
        <v>3.2699999999999996</v>
      </c>
      <c r="DF37">
        <f>IF('Junio 2021'!K39&gt;'Junio 2021'!L39,'Junio 2021'!K39,'Junio 2021'!L39)</f>
        <v>9.4500000000000011</v>
      </c>
      <c r="DG37">
        <f>IF('Julio 2021'!K39&gt;'Julio 2021'!L39,'Julio 2021'!K39,'Julio 2021'!L39)</f>
        <v>17.05</v>
      </c>
      <c r="DH37">
        <f>IF('Agosto 2021'!K39&gt;'Agosto 2021'!L39,'Agosto 2021'!K39,'Agosto 2021'!L39)</f>
        <v>7.95</v>
      </c>
      <c r="DI37">
        <f>IF('Setiembre 2021'!K39&gt;'Setiembre 2021'!L39,'Setiembre 2021'!K39,'Setiembre 2021'!L39)</f>
        <v>2.79</v>
      </c>
      <c r="DJ37">
        <f>IF('Octubre 2021'!K39&gt;'Octubre 2021'!L39,'Octubre 2021'!K39,'Octubre 2021'!L39)</f>
        <v>2.4800000000000004</v>
      </c>
      <c r="DK37">
        <f>IF('Noviembre 2021'!K39&gt;'Noviembre 2021'!L39,'Noviembre 2021'!K39,'Noviembre 2021'!L39)</f>
        <v>3.7299999999999995</v>
      </c>
      <c r="DL37">
        <f>IF('Diciembre 2021'!K39&gt;'Diciembre 2021'!L39,'Diciembre 2021'!K39,'Diciembre 2021'!L39)</f>
        <v>4.46</v>
      </c>
      <c r="DM37">
        <f>IF('Enero 2022'!K39&gt;'Enero 2022'!L39,'Enero 2022'!K39,'Enero 2022'!L39)</f>
        <v>7.9799999999999995</v>
      </c>
      <c r="DN37">
        <f>IF('Febrero 2022'!K39&gt;'Febrero 2022'!L39,'Febrero 2022'!K39,'Febrero 2022'!L39)</f>
        <v>8.89</v>
      </c>
      <c r="DO37">
        <f>IF('Marzo 2022'!K39&gt;'Marzo 2022'!L39,'Marzo 2022'!K39,'Marzo 2022'!L39)</f>
        <v>17.05</v>
      </c>
      <c r="DP37">
        <f>IF('Abril 2022'!K39&gt;'Abril 2022'!L39,'Abril 2022'!K39,'Abril 2022'!L39)</f>
        <v>10.020000000000001</v>
      </c>
      <c r="DQ37">
        <f>IF('Mayo 2022'!K39&gt;'Mayo 2022'!L39,'Mayo 2022'!K39,'Mayo 2022'!L39)</f>
        <v>9.6800000000000015</v>
      </c>
      <c r="DR37">
        <f>IF('Junio 2022'!K39&gt;'Junio 2022'!L39,'Junio 2022'!K39,'Junio 2022'!L39)</f>
        <v>3.67</v>
      </c>
      <c r="DS37">
        <f>IF('Julio 2022'!K39&gt;'Julio 2022'!L39,'Julio 2022'!K39,'Julio 2022'!L39)</f>
        <v>3.5300000000000002</v>
      </c>
      <c r="DT37">
        <f>IF('Agosto 2022'!K39&gt;'Agosto 2022'!L39,'Agosto 2022'!K39,'Agosto 2022'!L39)</f>
        <v>3.8</v>
      </c>
      <c r="DU37">
        <f>IF('Setiembre 2022'!K39&gt;'Setiembre 2022'!L39,'Setiembre 2022'!K39,'Setiembre 2022'!L39)</f>
        <v>3.3499999999999996</v>
      </c>
      <c r="DV37">
        <f>IF('Octubre 2022'!K39&gt;'Octubre 2022'!L39,'Octubre 2022'!K39,'Octubre 2022'!L39)</f>
        <v>3.45</v>
      </c>
      <c r="DW37">
        <f>IF('Noviembre 2022'!K39&gt;'Noviembre 2022'!L39,'Noviembre 2022'!K39,'Noviembre 2022'!L39)</f>
        <v>3.5</v>
      </c>
      <c r="DX37">
        <f>IF('Diciembre 2022'!K39&gt;'Diciembre 2022'!L39,'Diciembre 2022'!K39,'Diciembre 2022'!L39)</f>
        <v>3.67</v>
      </c>
      <c r="DY37">
        <f>IF('Enero 2023'!K39&gt;'Enero 2023'!L39,'Enero 2023'!K39,'Enero 2023'!L39)</f>
        <v>4.5699999999999994</v>
      </c>
      <c r="DZ37">
        <f>IF('Febrero 2023'!K39&gt;'Febrero 2023'!L39,'Febrero 2023'!K39,'Febrero 2023'!L39)</f>
        <v>5.75</v>
      </c>
      <c r="EA37">
        <f>IF('Marzo 2023'!K39&gt;'Marzo 2023'!L39,'Marzo 2023'!K39,'Marzo 2023'!L39)</f>
        <v>7.589999999999999</v>
      </c>
      <c r="EB37">
        <f>IF('Abril 2023'!K39&gt;'Abril 2023'!L39,'Abril 2023'!K39,'Abril 2023'!L39)</f>
        <v>7.3999999999999995</v>
      </c>
      <c r="EC37">
        <f>IF('Mayo 2023'!K39&gt;'Mayo 2023'!L39,'Mayo 2023'!K39,'Mayo 2023'!L39)</f>
        <v>16.830000000000002</v>
      </c>
      <c r="ED37">
        <f>IF('Junio 2023'!K39&gt;'Junio 2023'!L39,'Junio 2023'!K39,'Junio 2023'!L39)</f>
        <v>10.180000000000001</v>
      </c>
      <c r="EE37">
        <f>IF('Julio 2023'!K39&gt;'Julio 2023'!L39,'Julio 2023'!K39,'Julio 2023'!L39)</f>
        <v>9.0100000000000016</v>
      </c>
      <c r="EF37">
        <f>IF('Agosto 2023'!K39&gt;'Agosto 2023'!L39,'Agosto 2023'!K39,'Agosto 2023'!L39)</f>
        <v>9.3500000000000014</v>
      </c>
      <c r="EG37">
        <f>IF('Setiembre 2023'!K39&gt;'Setiembre 2023'!L39,'Setiembre 2023'!K39,'Setiembre 2023'!L39)</f>
        <v>4.0699999999999994</v>
      </c>
      <c r="EH37">
        <f>IF('Octubre 2023'!K39&gt;'Octubre 2023'!L39,'Octubre 2023'!K39,'Octubre 2023'!L39)</f>
        <v>2.6500000000000004</v>
      </c>
      <c r="EI37">
        <f>IF('Noviembre 2023'!K39&gt;'Noviembre 2023'!L39,'Noviembre 2023'!K39,'Noviembre 2023'!L39)</f>
        <v>3.4699999999999998</v>
      </c>
      <c r="EJ37">
        <f>IF('Diciembre 2023'!K39&gt;'Diciembre 2023'!L39,'Diciembre 2023'!K39,'Diciembre 2023'!L39)</f>
        <v>3.79</v>
      </c>
      <c r="EK37">
        <f>IF('Enero 2024'!K39&gt;'Enero 2024'!L39,'Enero 2024'!K39,'Enero 2024'!L39)</f>
        <v>9.59</v>
      </c>
      <c r="EL37">
        <f>IF('Febrero 2024'!K39&gt;'Febrero 2024'!L39,'Febrero 2024'!K39,'Febrero 2024'!L39)</f>
        <v>7.9999999999999991</v>
      </c>
      <c r="EM37">
        <f>IF('Marzo 2024'!K39&gt;'Marzo 2024'!L39,'Marzo 2024'!K39,'Marzo 2024'!L39)</f>
        <v>10.4</v>
      </c>
      <c r="EN37">
        <f>IF('Abril 2024'!K39&gt;'Abril 2024'!L39,'Abril 2024'!K39,'Abril 2024'!L39)</f>
        <v>11.430000000000001</v>
      </c>
      <c r="EO37">
        <f>IF('Mayo 2024'!K39&gt;'Mayo 2024'!L39,'Mayo 2024'!K39,'Mayo 2024'!L39)</f>
        <v>17.54</v>
      </c>
      <c r="EP37">
        <f>IF('Junio 2024'!K39&gt;'Junio 2024'!L39,'Junio 2024'!K39,'Junio 2024'!L39)</f>
        <v>2.25</v>
      </c>
      <c r="EQ37">
        <f>IF('Julio 2024'!K39&gt;'Julio 2024'!L39,'Julio 2024'!K39,'Julio 2024'!L39)</f>
        <v>3.41</v>
      </c>
      <c r="ER37">
        <f>IF('Agosto 2024'!K39&gt;'Agosto 2024'!L39,'Agosto 2024'!K39,'Agosto 2024'!L39)</f>
        <v>2.6500000000000004</v>
      </c>
      <c r="ES37">
        <f>IF('Setiembre 2024'!K39&gt;'Setiembre 2024'!L39,'Setiembre 2024'!K39,'Setiembre 2024'!L39)</f>
        <v>2.3099999999999996</v>
      </c>
      <c r="ET37">
        <f>IF('Octubre 2024'!K39&gt;'Octubre 2024'!L39,'Octubre 2024'!K39,'Octubre 2024'!L39)</f>
        <v>3.49</v>
      </c>
      <c r="EU37">
        <f>IF('Noviembre 2024'!K39&gt;'Noviembre 2024'!L39,'Noviembre 2024'!K39,'Noviembre 2024'!L39)</f>
        <v>3.25</v>
      </c>
      <c r="EV37">
        <f>IF('Diciembre 2024'!K39&gt;'Diciembre 2024'!L39,'Diciembre 2024'!K39,'Diciembre 2024'!L39)</f>
        <v>3.67</v>
      </c>
      <c r="EW37">
        <f>IF('Enero 2025'!K39&gt;'Enero 2025'!L39,'Enero 2025'!K39,'Enero 2025'!L39)</f>
        <v>4.55</v>
      </c>
      <c r="EX37">
        <f>IF('Febrero 2025'!K39&gt;'Febrero 2025'!L39,'Febrero 2025'!K39,'Febrero 2025'!L39)</f>
        <v>6.45</v>
      </c>
      <c r="EY37">
        <f>IF('Marzo 2025'!K39&gt;'Marzo 2025'!L39,'Marzo 2025'!K39,'Marzo 2025'!L39)</f>
        <v>8.2200000000000006</v>
      </c>
      <c r="EZ37">
        <f>IF('Abril 2025'!K39&gt;'Abril 2025'!L39,'Abril 2025'!K39,'Abril 2025'!L39)</f>
        <v>8.23</v>
      </c>
    </row>
    <row r="38" spans="1:156" x14ac:dyDescent="0.25">
      <c r="A38" s="10">
        <v>36</v>
      </c>
      <c r="B38" s="16" t="s">
        <v>81</v>
      </c>
      <c r="C38" s="10" t="s">
        <v>14</v>
      </c>
      <c r="D38" s="7">
        <v>254952</v>
      </c>
      <c r="E38" s="7">
        <v>336152</v>
      </c>
      <c r="F38" s="7">
        <v>21</v>
      </c>
      <c r="G38" s="16" t="s">
        <v>17</v>
      </c>
      <c r="H38" s="7">
        <v>0.6</v>
      </c>
      <c r="I38" s="27"/>
      <c r="J38" s="89"/>
      <c r="K38" s="42"/>
      <c r="L38" s="27"/>
      <c r="M38" s="89"/>
      <c r="N38" s="27"/>
      <c r="O38" s="42">
        <v>6.3000000000000007</v>
      </c>
      <c r="P38" s="42">
        <v>5.15</v>
      </c>
      <c r="Q38" s="42">
        <v>3.9999999999999996</v>
      </c>
      <c r="R38" s="42">
        <v>3.93</v>
      </c>
      <c r="S38" s="42">
        <v>3.65</v>
      </c>
      <c r="T38" s="42">
        <v>4.8000000000000007</v>
      </c>
      <c r="U38" s="42">
        <v>5.83</v>
      </c>
      <c r="V38" s="42">
        <v>6.6300000000000008</v>
      </c>
      <c r="W38" s="27"/>
      <c r="X38" s="42">
        <v>6.68</v>
      </c>
      <c r="Y38" s="42">
        <v>8.2200000000000006</v>
      </c>
      <c r="Z38" s="27">
        <v>8.0500000000000007</v>
      </c>
      <c r="AA38" s="42">
        <v>8.44</v>
      </c>
      <c r="AB38" s="42" t="s">
        <v>72</v>
      </c>
      <c r="AC38" s="42">
        <v>5.54</v>
      </c>
      <c r="AD38" s="42">
        <v>5.24</v>
      </c>
      <c r="AE38" s="42">
        <v>3.89</v>
      </c>
      <c r="AF38" s="89"/>
      <c r="AG38" s="27">
        <v>6.12</v>
      </c>
      <c r="AH38" s="42">
        <v>6.99</v>
      </c>
      <c r="AI38" s="42">
        <v>7.67</v>
      </c>
      <c r="AJ38" s="42">
        <v>8.3000000000000007</v>
      </c>
      <c r="AK38" s="42">
        <v>14.25</v>
      </c>
      <c r="AL38" s="42">
        <v>8.7100000000000009</v>
      </c>
      <c r="AM38" s="89">
        <v>10.81</v>
      </c>
      <c r="AN38" s="42">
        <v>9.9500000000000011</v>
      </c>
      <c r="AO38" s="42">
        <v>8.3800000000000008</v>
      </c>
      <c r="AP38" s="42">
        <v>6.26</v>
      </c>
      <c r="AQ38" s="42">
        <v>5.17</v>
      </c>
      <c r="AR38" s="42">
        <v>4.97</v>
      </c>
      <c r="AS38" s="42" t="s">
        <v>17</v>
      </c>
      <c r="AT38" s="16">
        <v>7.68</v>
      </c>
      <c r="AU38" s="42">
        <v>8.3800000000000008</v>
      </c>
      <c r="AV38" s="42">
        <v>8.74</v>
      </c>
      <c r="AW38" s="27">
        <v>8.83</v>
      </c>
      <c r="AX38" s="16">
        <v>8</v>
      </c>
      <c r="AY38" s="16">
        <v>7.4500000000000011</v>
      </c>
      <c r="AZ38" s="16">
        <v>7.11</v>
      </c>
      <c r="BA38" s="42">
        <v>2.73</v>
      </c>
      <c r="BB38" s="27">
        <f>IF('Octubre 2016'!K40&gt;'Octubre 2016'!L40,'Octubre 2016'!K40,'Octubre 2016'!L40)</f>
        <v>3.73</v>
      </c>
      <c r="BD38" s="27">
        <f>IF('Diciembre 2016'!K40&gt;'Diciembre 2016'!L40,'Diciembre 2016'!K40,'Diciembre 2016'!L40)</f>
        <v>0.16000000000000003</v>
      </c>
      <c r="BE38" s="27">
        <f>IF('Enero 2017'!K40&gt;'Enero 2017'!L40,'Enero 2017'!K40,'Enero 2017'!L40)</f>
        <v>2.9</v>
      </c>
      <c r="BF38" s="89">
        <f>IF('Febrero 2017'!K40&gt;'Febrero 2017'!L40,'Febrero 2017'!K40,'Febrero 2017'!L40)</f>
        <v>4.47</v>
      </c>
      <c r="BG38" s="27">
        <f>IF('Marzo 2017'!K40&gt;'Marzo 2017'!L40,'Marzo 2017'!K40,'Marzo 2017'!L40)</f>
        <v>6.7</v>
      </c>
      <c r="BH38" s="27">
        <f>IF('Abril 2017'!K40&gt;'Abril 2017'!L40,'Abril 2017'!K40,'Abril 2017'!L40)</f>
        <v>9.9500000000000011</v>
      </c>
      <c r="BI38" s="27">
        <f>IF('Mayo 2017'!K40&gt;'Mayo 2017'!L40,'Mayo 2017'!K40,'Mayo 2017'!L40)</f>
        <v>7.4899999999999993</v>
      </c>
      <c r="BJ38" s="89">
        <f>IF('Junio 2017'!K40&gt;'Junio 2017'!L40,'Junio 2017'!K40,'Junio 2017'!L40)</f>
        <v>4.95</v>
      </c>
      <c r="BK38" s="89">
        <f>IF('Julio 2017'!K40&gt;'Julio 2017'!L40,'Julio 2017'!K40,'Julio 2017'!L40)</f>
        <v>0.38000000000000012</v>
      </c>
      <c r="BL38" s="89">
        <f>IF('Agosto 2017'!K40&gt;'Agosto 2017'!L40,'Agosto 2017'!K40,'Agosto 2017'!L40)</f>
        <v>2.5099999999999998</v>
      </c>
      <c r="BM38" s="89">
        <f>IF('Setiembre 2017'!K40&gt;'Setiembre 2017'!L40,'Setiembre 2017'!K40,'Setiembre 2017'!L40)</f>
        <v>2.5099999999999998</v>
      </c>
      <c r="BN38" s="89">
        <f>IF('Octubre 2017'!K40&gt;'Octubre 2017'!L40,'Octubre 2017'!K40,'Octubre 2017'!L40)</f>
        <v>8.9999999999999969E-2</v>
      </c>
      <c r="BO38" s="27">
        <f>IF('Noviembre 2017'!K40&gt;'Noviembre 2017'!L40,'Noviembre 2017'!K40,'Noviembre 2017'!L40)</f>
        <v>3.44</v>
      </c>
      <c r="BP38" s="27">
        <f>IF('Diciembre 2017'!K40&gt;'Diciembre 2017'!L40,'Diciembre 2017'!K40,'Diciembre 2017'!L40)</f>
        <v>4.49</v>
      </c>
      <c r="BQ38" s="89">
        <f>IF('Enero 2018'!K40&gt;'Enero 2018'!L40,'Enero 2018'!K40,'Enero 2018'!L40)</f>
        <v>5.54</v>
      </c>
      <c r="BR38" s="27">
        <f>IF('Febrero 2018'!K40&gt;'Febrero 2018'!L40,'Febrero 2018'!K40,'Febrero 2018'!L40)</f>
        <v>6.11</v>
      </c>
      <c r="BS38" s="27">
        <f>IF('Marzo 2018'!K40&gt;'Marzo 2018'!L40,'Marzo 2018'!K40,'Marzo 2018'!L40)</f>
        <v>6.7200000000000006</v>
      </c>
      <c r="BT38" s="27">
        <f>IF('Abril 2018'!K40&gt;'Abril 2018'!L40,'Abril 2018'!K40,'Abril 2018'!L40)</f>
        <v>7.37</v>
      </c>
      <c r="BU38" s="27">
        <f>IF('Mayo 2018'!K40&gt;'Mayo 2018'!L40,'Mayo 2018'!K40,'Mayo 2018'!L40)</f>
        <v>7.52</v>
      </c>
      <c r="BV38" s="89">
        <f>IF('Junio 2018'!K40&gt;'Junio 2018'!L40,'Junio 2018'!K40,'Junio 2018'!L40)</f>
        <v>6.78</v>
      </c>
      <c r="BW38" s="89">
        <f>IF('Julio 2018'!K40&gt;'Julio 2018'!L40,'Julio 2018'!K40,'Julio 2018'!L40)</f>
        <v>6.8000000000000007</v>
      </c>
      <c r="BX38" s="27">
        <f>IF('Agosto 2018'!K40&gt;'Agosto 2018'!L40,'Agosto 2018'!K40,'Agosto 2018'!L40)</f>
        <v>7</v>
      </c>
      <c r="BY38" s="27">
        <f>IF('Setiembre 2018'!K40&gt;'Setiembre 2018'!L40,'Setiembre 2018'!K40,'Setiembre 2018'!L40)</f>
        <v>7.1400000000000006</v>
      </c>
      <c r="BZ38" s="89">
        <f>IF('Octubre 2018'!K40&gt;'Octubre 2018'!L40,'Octubre 2018'!K40,'Octubre 2018'!L40)</f>
        <v>0.39</v>
      </c>
      <c r="CA38" s="27">
        <f>IF('Noviembre 2018'!K40&gt;'Noviembre 2018'!L40,'Noviembre 2018'!K40,'Noviembre 2018'!L40)</f>
        <v>3.97</v>
      </c>
      <c r="CB38" s="27">
        <f>IF('Diciembre 2018'!K40&gt;'Diciembre 2018'!L40,'Diciembre 2018'!K40,'Diciembre 2018'!L40)</f>
        <v>4.82</v>
      </c>
      <c r="CC38" s="89">
        <f>IF('Enero 2019'!K40&gt;'Enero 2019'!L40,'Enero 2019'!K40,'Enero 2019'!L40)</f>
        <v>12.43</v>
      </c>
      <c r="CD38" s="89">
        <f>IF('Febrero 2019'!K40&gt;'Febrero 2019'!L40,'Febrero 2019'!K40,'Febrero 2019'!L40)</f>
        <v>13.31</v>
      </c>
      <c r="CE38" s="89">
        <f>IF('Marzo 2019'!K40&gt;'Marzo 2019'!L40,'Marzo 2019'!K40,'Marzo 2019'!L40)</f>
        <v>15.15</v>
      </c>
      <c r="CF38" s="27">
        <f>IF('Abril 2019'!K40&gt;'Abril 2019'!L40,'Abril 2019'!K40,'Abril 2019'!L40)</f>
        <v>8.44</v>
      </c>
      <c r="CG38" s="89">
        <f>IF('Mayo 2019'!K40&gt;'Mayo 2019'!L40,'Mayo 2019'!K40,'Mayo 2019'!L40)</f>
        <v>20.52</v>
      </c>
      <c r="CH38" s="89">
        <f>IF('Junio 2019'!K40&gt;'Junio 2019'!L40,'Junio 2019'!K40,'Junio 2019'!L40)</f>
        <v>26.84</v>
      </c>
      <c r="CI38" s="89">
        <f>IF('Julio 2019'!K40&gt;'Julio 2019'!L40,'Julio 2019'!K40,'Julio 2019'!L40)</f>
        <v>13.25</v>
      </c>
      <c r="CJ38" s="27">
        <f>IF('Agosto 2019'!K40&gt;'Agosto 2019'!L40,'Agosto 2019'!K40,'Agosto 2019'!L40)</f>
        <v>8.0400000000000009</v>
      </c>
      <c r="CK38" s="27">
        <f>IF('Setiembre 2019'!K40&gt;'Setiembre 2019'!L40,'Setiembre 2019'!K40,'Setiembre 2019'!L40)</f>
        <v>6.37</v>
      </c>
      <c r="CL38" s="27">
        <f>IF('Octubre 2019'!K40&gt;'Octubre 2019'!L40,'Octubre 2019'!K40,'Octubre 2019'!L40)</f>
        <v>2.08</v>
      </c>
      <c r="CM38" s="27">
        <f>IF('Noviembre 2019'!K40&gt;'Noviembre 2019'!L40,'Noviembre 2019'!K40,'Noviembre 2019'!L40)</f>
        <v>8.3600000000000012</v>
      </c>
      <c r="CN38" s="27">
        <f>IF('Diciembre 2019'!K40&gt;'Diciembre 2019'!L40,'Diciembre 2019'!K40,'Diciembre 2019'!L40)</f>
        <v>4.57</v>
      </c>
      <c r="CO38" s="27">
        <f>IF('Enero 2020'!K40&gt;'Enero 2020'!L40,'Enero 2020'!K40,'Enero 2020'!L40)</f>
        <v>10</v>
      </c>
      <c r="CP38" s="27">
        <f>IF('Febrero 2020'!K40&gt;'Febrero 2020'!L40,'Febrero 2020'!K40,'Febrero 2020'!L40)</f>
        <v>19.11</v>
      </c>
      <c r="CQ38" s="27">
        <f>IF('Marzo 2020'!K40&gt;'Marzo 2020'!L40,'Marzo 2020'!K40,'Marzo 2020'!L40)</f>
        <v>9.8600000000000012</v>
      </c>
      <c r="CR38" s="27">
        <f>IF('Abril 2020'!K40&gt;'Abril 2020'!L40,'Abril 2020'!K40,'Abril 2020'!L40)</f>
        <v>14.4</v>
      </c>
      <c r="CS38" s="27">
        <f>IF('Mayo 2020'!K40&gt;'Mayo 2020'!L40,'Mayo 2020'!K40,'Mayo 2020'!L40)</f>
        <v>23.029999999999998</v>
      </c>
      <c r="CT38" s="27">
        <f>IF('Junio 2020'!K40&gt;'Junio 2020'!L40,'Junio 2020'!K40,'Junio 2020'!L40)</f>
        <v>6.4</v>
      </c>
      <c r="CU38" s="27">
        <f>IF('Julio 2020'!K40&gt;'Julio 2020'!L40,'Julio 2020'!K40,'Julio 2020'!L40)</f>
        <v>7.5600000000000005</v>
      </c>
      <c r="CV38" s="27">
        <f>IF('Agosto 2020'!K40&gt;'Agosto 2020'!L40,'Agosto 2020'!K40,'Agosto 2020'!L40)</f>
        <v>4.4400000000000004</v>
      </c>
      <c r="CW38" s="27">
        <f>IF('Setiembre 2020'!K40&gt;'Setiembre 2020'!L40,'Setiembre 2020'!K40,'Setiembre 2020'!L40)</f>
        <v>2.1399999999999983</v>
      </c>
      <c r="CX38" s="27">
        <f>IF('Octubre 2020'!K40&gt;'Octubre 2020'!L40,'Octubre 2020'!K40,'Octubre 2020'!L40)</f>
        <v>2.15</v>
      </c>
      <c r="CY38" s="27">
        <f>IF('Noviembre 2020'!K40&gt;'Noviembre 2020'!L40,'Noviembre 2020'!K40,'Noviembre 2020'!L40)</f>
        <v>1.25</v>
      </c>
      <c r="CZ38" s="27">
        <f>IF('Diciembre 2020'!K40&gt;'Diciembre 2020'!L40,'Diciembre 2020'!K40,'Diciembre 2020'!L40)</f>
        <v>8.18</v>
      </c>
      <c r="DA38" s="27">
        <f>IF('Enero 2021'!K40&gt;'Enero 2021'!L40,'Enero 2021'!K40,'Enero 2021'!L40)</f>
        <v>5.1800000000000006</v>
      </c>
      <c r="DB38" s="27">
        <f>IF('Febrero 2021'!K40&gt;'Febrero 2021'!L40,'Febrero 2021'!K40,'Febrero 2021'!L40)</f>
        <v>23.049999999999997</v>
      </c>
      <c r="DC38" s="27">
        <f>IF('Marzo 2021'!K40&gt;'Marzo 2021'!L40,'Marzo 2021'!K40,'Marzo 2021'!L40)</f>
        <v>26.869999999999997</v>
      </c>
      <c r="DD38">
        <f>IF('Abril 2021'!K40&gt;'Abril 2021'!L40,'Abril 2021'!K40,'Abril 2021'!L40)</f>
        <v>13.1</v>
      </c>
      <c r="DE38">
        <f>IF('Mayo 2021'!K40&gt;'Mayo 2021'!L40,'Mayo 2021'!K40,'Mayo 2021'!L40)</f>
        <v>17.139999999999997</v>
      </c>
      <c r="DF38">
        <f>IF('Junio 2021'!K40&gt;'Junio 2021'!L40,'Junio 2021'!K40,'Junio 2021'!L40)</f>
        <v>19.399999999999999</v>
      </c>
      <c r="DI38">
        <f>IF('Setiembre 2021'!K40&gt;'Setiembre 2021'!L40,'Setiembre 2021'!K40,'Setiembre 2021'!L40)</f>
        <v>8.07</v>
      </c>
      <c r="DO38">
        <f>IF('Marzo 2022'!K40&gt;'Marzo 2022'!L40,'Marzo 2022'!K40,'Marzo 2022'!L40)</f>
        <v>11.370000000000001</v>
      </c>
      <c r="DP38">
        <f>IF('Abril 2022'!K40&gt;'Abril 2022'!L40,'Abril 2022'!K40,'Abril 2022'!L40)</f>
        <v>16.04</v>
      </c>
      <c r="DQ38">
        <f>IF('Mayo 2022'!K40&gt;'Mayo 2022'!L40,'Mayo 2022'!K40,'Mayo 2022'!L40)</f>
        <v>8.120000000000001</v>
      </c>
      <c r="DR38">
        <f>IF('Junio 2022'!K40&gt;'Junio 2022'!L40,'Junio 2022'!K40,'Junio 2022'!L40)</f>
        <v>3.1599999999999997</v>
      </c>
      <c r="DS38">
        <f>IF('Julio 2022'!K40&gt;'Julio 2022'!L40,'Julio 2022'!K40,'Julio 2022'!L40)</f>
        <v>2.8</v>
      </c>
      <c r="DT38">
        <f>IF('Agosto 2022'!K40&gt;'Agosto 2022'!L40,'Agosto 2022'!K40,'Agosto 2022'!L40)</f>
        <v>3.8000000000000003</v>
      </c>
      <c r="DU38">
        <f>IF('Setiembre 2022'!K40&gt;'Setiembre 2022'!L40,'Setiembre 2022'!K40,'Setiembre 2022'!L40)</f>
        <v>2.0499999999999998</v>
      </c>
      <c r="DV38">
        <f>IF('Octubre 2022'!K40&gt;'Octubre 2022'!L40,'Octubre 2022'!K40,'Octubre 2022'!L40)</f>
        <v>2.64</v>
      </c>
      <c r="DW38">
        <f>IF('Noviembre 2022'!K40&gt;'Noviembre 2022'!L40,'Noviembre 2022'!K40,'Noviembre 2022'!L40)</f>
        <v>2.4499999999999997</v>
      </c>
      <c r="DX38">
        <f>IF('Diciembre 2022'!K40&gt;'Diciembre 2022'!L40,'Diciembre 2022'!K40,'Diciembre 2022'!L40)</f>
        <v>3.5399999999999996</v>
      </c>
      <c r="DY38">
        <f>IF('Enero 2023'!K40&gt;'Enero 2023'!L40,'Enero 2023'!K40,'Enero 2023'!L40)</f>
        <v>5.33</v>
      </c>
      <c r="DZ38">
        <f>IF('Febrero 2023'!K40&gt;'Febrero 2023'!L40,'Febrero 2023'!K40,'Febrero 2023'!L40)</f>
        <v>7.2700000000000005</v>
      </c>
      <c r="EA38">
        <f>IF('Marzo 2023'!K40&gt;'Marzo 2023'!L40,'Marzo 2023'!K40,'Marzo 2023'!L40)</f>
        <v>7.49</v>
      </c>
      <c r="EB38">
        <f>IF('Abril 2023'!K40&gt;'Abril 2023'!L40,'Abril 2023'!K40,'Abril 2023'!L40)</f>
        <v>7.1800000000000006</v>
      </c>
      <c r="EC38">
        <f>IF('Mayo 2023'!K40&gt;'Mayo 2023'!L40,'Mayo 2023'!K40,'Mayo 2023'!L40)</f>
        <v>8.75</v>
      </c>
      <c r="ED38">
        <f>IF('Junio 2023'!K40&gt;'Junio 2023'!L40,'Junio 2023'!K40,'Junio 2023'!L40)</f>
        <v>8.9700000000000006</v>
      </c>
      <c r="EE38">
        <f>IF('Julio 2023'!K40&gt;'Julio 2023'!L40,'Julio 2023'!K40,'Julio 2023'!L40)</f>
        <v>9.0300000000000011</v>
      </c>
      <c r="EF38">
        <f>IF('Agosto 2023'!K40&gt;'Agosto 2023'!L40,'Agosto 2023'!K40,'Agosto 2023'!L40)</f>
        <v>6.58</v>
      </c>
      <c r="EG38">
        <f>IF('Setiembre 2023'!K40&gt;'Setiembre 2023'!L40,'Setiembre 2023'!K40,'Setiembre 2023'!L40)</f>
        <v>4.6400000000000006</v>
      </c>
      <c r="EH38">
        <f>IF('Octubre 2023'!K40&gt;'Octubre 2023'!L40,'Octubre 2023'!K40,'Octubre 2023'!L40)</f>
        <v>3.93</v>
      </c>
      <c r="EI38">
        <f>IF('Noviembre 2023'!K40&gt;'Noviembre 2023'!L40,'Noviembre 2023'!K40,'Noviembre 2023'!L40)</f>
        <v>2.6999999999999997</v>
      </c>
      <c r="EJ38">
        <f>IF('Diciembre 2023'!K40&gt;'Diciembre 2023'!L40,'Diciembre 2023'!K40,'Diciembre 2023'!L40)</f>
        <v>-0.6</v>
      </c>
      <c r="EK38">
        <f>IF('Enero 2024'!K40&gt;'Enero 2024'!L40,'Enero 2024'!K40,'Enero 2024'!L40)</f>
        <v>7.0100000000000007</v>
      </c>
      <c r="EL38">
        <f>IF('Febrero 2024'!K40&gt;'Febrero 2024'!L40,'Febrero 2024'!K40,'Febrero 2024'!L40)</f>
        <v>6.67</v>
      </c>
      <c r="EM38">
        <f>IF('Marzo 2024'!K40&gt;'Marzo 2024'!L40,'Marzo 2024'!K40,'Marzo 2024'!L40)</f>
        <v>10.76</v>
      </c>
      <c r="EN38">
        <f>IF('Abril 2024'!K40&gt;'Abril 2024'!L40,'Abril 2024'!K40,'Abril 2024'!L40)</f>
        <v>-0.6</v>
      </c>
      <c r="EO38">
        <f>IF('Mayo 2024'!K40&gt;'Mayo 2024'!L40,'Mayo 2024'!K40,'Mayo 2024'!L40)</f>
        <v>9.91</v>
      </c>
      <c r="EP38">
        <f>IF('Junio 2024'!K40&gt;'Junio 2024'!L40,'Junio 2024'!K40,'Junio 2024'!L40)</f>
        <v>0.88</v>
      </c>
      <c r="EQ38">
        <f>IF('Julio 2024'!K40&gt;'Julio 2024'!L40,'Julio 2024'!K40,'Julio 2024'!L40)</f>
        <v>2.78</v>
      </c>
      <c r="ER38">
        <f>IF('Agosto 2024'!K40&gt;'Agosto 2024'!L40,'Agosto 2024'!K40,'Agosto 2024'!L40)</f>
        <v>2.25</v>
      </c>
      <c r="ES38">
        <f>IF('Setiembre 2024'!K40&gt;'Setiembre 2024'!L40,'Setiembre 2024'!K40,'Setiembre 2024'!L40)</f>
        <v>5.4700000000000006</v>
      </c>
      <c r="ET38">
        <f>IF('Octubre 2024'!K40&gt;'Octubre 2024'!L40,'Octubre 2024'!K40,'Octubre 2024'!L40)</f>
        <v>3.2399999999999998</v>
      </c>
      <c r="EU38">
        <f>IF('Noviembre 2024'!K40&gt;'Noviembre 2024'!L40,'Noviembre 2024'!K40,'Noviembre 2024'!L40)</f>
        <v>2.35</v>
      </c>
      <c r="EV38">
        <f>IF('Diciembre 2024'!K40&gt;'Diciembre 2024'!L40,'Diciembre 2024'!K40,'Diciembre 2024'!L40)</f>
        <v>5.0500000000000007</v>
      </c>
      <c r="EW38">
        <f>IF('Enero 2025'!K40&gt;'Enero 2025'!L40,'Enero 2025'!K40,'Enero 2025'!L40)</f>
        <v>6.1000000000000005</v>
      </c>
      <c r="EY38">
        <f>IF('Marzo 2025'!K40&gt;'Marzo 2025'!L40,'Marzo 2025'!K40,'Marzo 2025'!L40)</f>
        <v>8.15</v>
      </c>
      <c r="EZ38">
        <f>IF('Abril 2025'!K40&gt;'Abril 2025'!L40,'Abril 2025'!K40,'Abril 2025'!L40)</f>
        <v>9.27</v>
      </c>
    </row>
    <row r="39" spans="1:156" x14ac:dyDescent="0.25">
      <c r="A39" s="10">
        <v>37</v>
      </c>
      <c r="B39" s="16" t="s">
        <v>100</v>
      </c>
      <c r="C39" s="10" t="s">
        <v>14</v>
      </c>
      <c r="D39" s="7">
        <v>255121</v>
      </c>
      <c r="E39" s="7">
        <v>336224</v>
      </c>
      <c r="F39" s="7">
        <v>20</v>
      </c>
      <c r="G39" s="16" t="s">
        <v>17</v>
      </c>
      <c r="H39" s="7">
        <v>0.25</v>
      </c>
      <c r="I39" s="27"/>
      <c r="J39" s="89"/>
      <c r="K39" s="42"/>
      <c r="L39" s="27"/>
      <c r="M39" s="89"/>
      <c r="N39" s="27"/>
      <c r="O39" s="42">
        <v>3.46</v>
      </c>
      <c r="P39" s="42">
        <v>1.79</v>
      </c>
      <c r="Q39" s="42">
        <v>0.96</v>
      </c>
      <c r="R39" s="89">
        <v>2.1800000000000002</v>
      </c>
      <c r="S39" s="42">
        <v>0.72</v>
      </c>
      <c r="T39" s="89">
        <v>2.09</v>
      </c>
      <c r="U39" s="42">
        <v>2.5</v>
      </c>
      <c r="V39" s="89">
        <v>4.66</v>
      </c>
      <c r="W39" s="27"/>
      <c r="X39" s="89">
        <v>9.67</v>
      </c>
      <c r="Y39" s="89">
        <v>9.76</v>
      </c>
      <c r="Z39" s="89">
        <v>6.38</v>
      </c>
      <c r="AA39" s="89">
        <v>6.55</v>
      </c>
      <c r="AB39" s="89">
        <v>11.05</v>
      </c>
      <c r="AC39" s="42" t="s">
        <v>95</v>
      </c>
      <c r="AD39" s="42">
        <v>1.98</v>
      </c>
      <c r="AE39" s="42">
        <v>1.55</v>
      </c>
      <c r="AF39" s="89" t="s">
        <v>17</v>
      </c>
      <c r="AG39" s="27">
        <v>2.87</v>
      </c>
      <c r="AH39" s="42">
        <v>4.72</v>
      </c>
      <c r="AI39" s="89">
        <v>5.81</v>
      </c>
      <c r="AJ39" s="89">
        <v>10.35</v>
      </c>
      <c r="AK39" s="89">
        <v>14.25</v>
      </c>
      <c r="AL39" s="89">
        <v>11.46</v>
      </c>
      <c r="AM39" s="89">
        <v>8.32</v>
      </c>
      <c r="AN39" s="42">
        <v>5.5</v>
      </c>
      <c r="AO39" s="42">
        <v>5.05</v>
      </c>
      <c r="AP39" s="42">
        <v>2.44</v>
      </c>
      <c r="AQ39" s="42">
        <v>1.67</v>
      </c>
      <c r="AR39" s="42">
        <v>1.69</v>
      </c>
      <c r="AS39" s="89">
        <v>5.17</v>
      </c>
      <c r="AT39" s="105">
        <v>9.18</v>
      </c>
      <c r="AU39" s="89">
        <v>8.17</v>
      </c>
      <c r="AV39" s="89">
        <v>11.43</v>
      </c>
      <c r="AW39" s="27">
        <v>5.43</v>
      </c>
      <c r="AX39" s="16">
        <v>4.6500000000000004</v>
      </c>
      <c r="AY39" s="16">
        <v>4.13</v>
      </c>
      <c r="AZ39" s="16">
        <v>3.68</v>
      </c>
      <c r="BA39" s="42">
        <v>0.48</v>
      </c>
      <c r="BB39" s="27">
        <f>IF('Octubre 2016'!K41&gt;'Octubre 2016'!L41,'Octubre 2016'!K41,'Octubre 2016'!L41)</f>
        <v>0.83000000000000007</v>
      </c>
      <c r="BD39" s="27">
        <f>IF('Diciembre 2016'!K41&gt;'Diciembre 2016'!L41,'Diciembre 2016'!K41,'Diciembre 2016'!L41)</f>
        <v>0.62</v>
      </c>
      <c r="BE39" s="27">
        <f>IF('Enero 2017'!K41&gt;'Enero 2017'!L41,'Enero 2017'!K41,'Enero 2017'!L41)</f>
        <v>4.8899999999999997</v>
      </c>
      <c r="BF39" s="27">
        <f>IF('Febrero 2017'!K41&gt;'Febrero 2017'!L41,'Febrero 2017'!K41,'Febrero 2017'!L41)</f>
        <v>2.6</v>
      </c>
      <c r="BG39" s="27">
        <f>IF('Marzo 2017'!K41&gt;'Marzo 2017'!L41,'Marzo 2017'!K41,'Marzo 2017'!L41)</f>
        <v>3.24</v>
      </c>
      <c r="BH39" s="27">
        <f>IF('Abril 2017'!K41&gt;'Abril 2017'!L41,'Abril 2017'!K41,'Abril 2017'!L41)</f>
        <v>3.9000000000000004</v>
      </c>
      <c r="BI39" s="27">
        <f>IF('Mayo 2017'!K41&gt;'Mayo 2017'!L41,'Mayo 2017'!K41,'Mayo 2017'!L41)</f>
        <v>13.64</v>
      </c>
      <c r="BJ39" s="27">
        <f>IF('Junio 2017'!K41&gt;'Junio 2017'!L41,'Junio 2017'!K41,'Junio 2017'!L41)</f>
        <v>1.7799999999999998</v>
      </c>
      <c r="BK39" s="27">
        <f>IF('Julio 2017'!K41&gt;'Julio 2017'!L41,'Julio 2017'!K41,'Julio 2017'!L41)</f>
        <v>1.49</v>
      </c>
      <c r="BL39" s="27">
        <f>IF('Agosto 2017'!K41&gt;'Agosto 2017'!L41,'Agosto 2017'!K41,'Agosto 2017'!L41)</f>
        <v>1.1399999999999999</v>
      </c>
      <c r="BM39" s="27">
        <f>IF('Setiembre 2017'!K41&gt;'Setiembre 2017'!L41,'Setiembre 2017'!K41,'Setiembre 2017'!L41)</f>
        <v>0.44999999999999996</v>
      </c>
      <c r="BN39" s="27">
        <f>IF('Octubre 2017'!K41&gt;'Octubre 2017'!L41,'Octubre 2017'!K41,'Octubre 2017'!L41)</f>
        <v>0.28000000000000003</v>
      </c>
      <c r="BO39" s="27">
        <f>IF('Noviembre 2017'!K41&gt;'Noviembre 2017'!L41,'Noviembre 2017'!K41,'Noviembre 2017'!L41)</f>
        <v>0.66</v>
      </c>
      <c r="BP39" s="27">
        <f>IF('Diciembre 2017'!K41&gt;'Diciembre 2017'!L41,'Diciembre 2017'!K41,'Diciembre 2017'!L41)</f>
        <v>1.1399999999999999</v>
      </c>
      <c r="BQ39" s="27">
        <f>IF('Enero 2018'!K41&gt;'Enero 2018'!L41,'Enero 2018'!K41,'Enero 2018'!L41)</f>
        <v>2.17</v>
      </c>
      <c r="BR39" s="27">
        <f>IF('Febrero 2018'!K41&gt;'Febrero 2018'!L41,'Febrero 2018'!K41,'Febrero 2018'!L41)</f>
        <v>2.75</v>
      </c>
      <c r="BS39" s="27">
        <f>IF('Marzo 2018'!K41&gt;'Marzo 2018'!L41,'Marzo 2018'!K41,'Marzo 2018'!L41)</f>
        <v>4.38</v>
      </c>
      <c r="BT39" s="27">
        <f>IF('Abril 2018'!K41&gt;'Abril 2018'!L41,'Abril 2018'!K41,'Abril 2018'!L41)</f>
        <v>4.08</v>
      </c>
      <c r="BU39" s="27">
        <f>IF('Mayo 2018'!K41&gt;'Mayo 2018'!L41,'Mayo 2018'!K41,'Mayo 2018'!L41)</f>
        <v>4.08</v>
      </c>
      <c r="BV39" s="27">
        <f>IF('Junio 2018'!K41&gt;'Junio 2018'!L41,'Junio 2018'!K41,'Junio 2018'!L41)</f>
        <v>3.46</v>
      </c>
      <c r="BW39" s="27">
        <f>IF('Julio 2018'!K41&gt;'Julio 2018'!L41,'Julio 2018'!K41,'Julio 2018'!L41)</f>
        <v>3.47</v>
      </c>
      <c r="BX39" s="27">
        <f>IF('Agosto 2018'!K41&gt;'Agosto 2018'!L41,'Agosto 2018'!K41,'Agosto 2018'!L41)</f>
        <v>3.67</v>
      </c>
      <c r="BY39" s="27">
        <f>IF('Setiembre 2018'!K41&gt;'Setiembre 2018'!L41,'Setiembre 2018'!K41,'Setiembre 2018'!L41)</f>
        <v>3.8</v>
      </c>
      <c r="BZ39" s="89">
        <f>IF('Octubre 2018'!K41&gt;'Octubre 2018'!L41,'Octubre 2018'!K41,'Octubre 2018'!L41)</f>
        <v>6.75</v>
      </c>
      <c r="CA39" s="27">
        <f>IF('Noviembre 2018'!K41&gt;'Noviembre 2018'!L41,'Noviembre 2018'!K41,'Noviembre 2018'!L41)</f>
        <v>0.91999999999999993</v>
      </c>
      <c r="CB39" s="27">
        <f>IF('Diciembre 2018'!K41&gt;'Diciembre 2018'!L41,'Diciembre 2018'!K41,'Diciembre 2018'!L41)</f>
        <v>1.48</v>
      </c>
      <c r="CC39" s="27">
        <f>IF('Enero 2019'!K41&gt;'Enero 2019'!L41,'Enero 2019'!K41,'Enero 2019'!L41)</f>
        <v>2.23</v>
      </c>
      <c r="CD39" s="27">
        <f>IF('Febrero 2019'!K41&gt;'Febrero 2019'!L41,'Febrero 2019'!K41,'Febrero 2019'!L41)</f>
        <v>3.65</v>
      </c>
      <c r="CE39" s="89">
        <f>IF('Marzo 2019'!K41&gt;'Marzo 2019'!L41,'Marzo 2019'!K41,'Marzo 2019'!L41)</f>
        <v>8.5</v>
      </c>
      <c r="CF39" s="27">
        <f>IF('Abril 2019'!K41&gt;'Abril 2019'!L41,'Abril 2019'!K41,'Abril 2019'!L41)</f>
        <v>5.0599999999999996</v>
      </c>
      <c r="CG39" s="89">
        <f>IF('Mayo 2019'!K41&gt;'Mayo 2019'!L41,'Mayo 2019'!K41,'Mayo 2019'!L41)</f>
        <v>11.16</v>
      </c>
      <c r="CH39" s="89">
        <f>IF('Junio 2019'!K41&gt;'Junio 2019'!L41,'Junio 2019'!K41,'Junio 2019'!L41)</f>
        <v>5.78</v>
      </c>
      <c r="CI39" s="27">
        <f>IF('Julio 2019'!K41&gt;'Julio 2019'!L41,'Julio 2019'!K41,'Julio 2019'!L41)</f>
        <v>6.82</v>
      </c>
      <c r="CJ39" s="27">
        <f>IF('Agosto 2019'!K41&gt;'Agosto 2019'!L41,'Agosto 2019'!K41,'Agosto 2019'!L41)</f>
        <v>6.5</v>
      </c>
      <c r="CK39" s="27">
        <f>IF('Setiembre 2019'!K41&gt;'Setiembre 2019'!L41,'Setiembre 2019'!K41,'Setiembre 2019'!L41)</f>
        <v>6.48</v>
      </c>
      <c r="CL39" s="27">
        <f>IF('Octubre 2019'!K41&gt;'Octubre 2019'!L41,'Octubre 2019'!K41,'Octubre 2019'!L41)</f>
        <v>0.43000000000000005</v>
      </c>
      <c r="CM39" s="27">
        <f>IF('Noviembre 2019'!K41&gt;'Noviembre 2019'!L41,'Noviembre 2019'!K41,'Noviembre 2019'!L41)</f>
        <v>0.8</v>
      </c>
      <c r="CN39" s="27">
        <f>IF('Diciembre 2019'!K41&gt;'Diciembre 2019'!L41,'Diciembre 2019'!K41,'Diciembre 2019'!L41)</f>
        <v>1.42</v>
      </c>
      <c r="CO39" s="27">
        <f>IF('Enero 2020'!K41&gt;'Enero 2020'!L41,'Enero 2020'!K41,'Enero 2020'!L41)</f>
        <v>3.7</v>
      </c>
      <c r="CP39" s="27">
        <f>IF('Febrero 2020'!K41&gt;'Febrero 2020'!L41,'Febrero 2020'!K41,'Febrero 2020'!L41)</f>
        <v>5.0199999999999996</v>
      </c>
      <c r="CQ39" s="27">
        <f>IF('Marzo 2020'!K41&gt;'Marzo 2020'!L41,'Marzo 2020'!K41,'Marzo 2020'!L41)</f>
        <v>7.65</v>
      </c>
      <c r="CR39" s="27">
        <f>IF('Abril 2020'!K41&gt;'Abril 2020'!L41,'Abril 2020'!K41,'Abril 2020'!L41)</f>
        <v>5.08</v>
      </c>
      <c r="CS39" s="27">
        <f>IF('Mayo 2020'!K41&gt;'Mayo 2020'!L41,'Mayo 2020'!K41,'Mayo 2020'!L41)</f>
        <v>7.63</v>
      </c>
      <c r="CT39" s="27">
        <f>IF('Junio 2020'!K41&gt;'Junio 2020'!L41,'Junio 2020'!K41,'Junio 2020'!L41)</f>
        <v>2.97</v>
      </c>
      <c r="CU39" s="27">
        <f>IF('Julio 2020'!K41&gt;'Julio 2020'!L41,'Julio 2020'!K41,'Julio 2020'!L41)</f>
        <v>1.53</v>
      </c>
      <c r="CV39" s="27">
        <f>IF('Agosto 2020'!K41&gt;'Agosto 2020'!L41,'Agosto 2020'!K41,'Agosto 2020'!L41)</f>
        <v>1.33</v>
      </c>
      <c r="CW39" s="27">
        <f>IF('Setiembre 2020'!K41&gt;'Setiembre 2020'!L41,'Setiembre 2020'!K41,'Setiembre 2020'!L41)</f>
        <v>0.33999999999999986</v>
      </c>
      <c r="CX39" s="27">
        <f>IF('Octubre 2020'!K41&gt;'Octubre 2020'!L41,'Octubre 2020'!K41,'Octubre 2020'!L41)</f>
        <v>0.44999999999999996</v>
      </c>
      <c r="CY39" s="27">
        <f>IF('Noviembre 2020'!K41&gt;'Noviembre 2020'!L41,'Noviembre 2020'!K41,'Noviembre 2020'!L41)</f>
        <v>0.31000000000000005</v>
      </c>
      <c r="CZ39" s="27">
        <f>IF('Diciembre 2020'!K41&gt;'Diciembre 2020'!L41,'Diciembre 2020'!K41,'Diciembre 2020'!L41)</f>
        <v>0.75</v>
      </c>
      <c r="DA39" s="27">
        <f>IF('Enero 2021'!K41&gt;'Enero 2021'!L41,'Enero 2021'!K41,'Enero 2021'!L41)</f>
        <v>1.9</v>
      </c>
      <c r="DB39" s="27">
        <f>IF('Febrero 2021'!K41&gt;'Febrero 2021'!L41,'Febrero 2021'!K41,'Febrero 2021'!L41)</f>
        <v>2.97</v>
      </c>
      <c r="DC39" s="27">
        <f>IF('Marzo 2021'!K41&gt;'Marzo 2021'!L41,'Marzo 2021'!K41,'Marzo 2021'!L41)</f>
        <v>4.87</v>
      </c>
      <c r="DD39">
        <f>IF('Abril 2021'!K41&gt;'Abril 2021'!L41,'Abril 2021'!K41,'Abril 2021'!L41)</f>
        <v>4.8899999999999997</v>
      </c>
      <c r="DE39">
        <f>IF('Mayo 2021'!K41&gt;'Mayo 2021'!L41,'Mayo 2021'!K41,'Mayo 2021'!L41)</f>
        <v>5.63</v>
      </c>
      <c r="DF39">
        <f>IF('Junio 2021'!K41&gt;'Junio 2021'!L41,'Junio 2021'!K41,'Junio 2021'!L41)</f>
        <v>5.53</v>
      </c>
      <c r="DG39">
        <f>IF('Julio 2021'!K41&gt;'Julio 2021'!L41,'Julio 2021'!K41,'Julio 2021'!L41)</f>
        <v>5.69</v>
      </c>
      <c r="DH39">
        <f>IF('Agosto 2021'!K41&gt;'Agosto 2021'!L41,'Agosto 2021'!K41,'Agosto 2021'!L41)</f>
        <v>2.35</v>
      </c>
      <c r="DI39">
        <f>IF('Setiembre 2021'!K41&gt;'Setiembre 2021'!L41,'Setiembre 2021'!K41,'Setiembre 2021'!L41)</f>
        <v>0.79</v>
      </c>
      <c r="DJ39">
        <f>IF('Octubre 2021'!K41&gt;'Octubre 2021'!L41,'Octubre 2021'!K41,'Octubre 2021'!L41)</f>
        <v>0.75</v>
      </c>
      <c r="DK39">
        <f>IF('Noviembre 2021'!K41&gt;'Noviembre 2021'!L41,'Noviembre 2021'!K41,'Noviembre 2021'!L41)</f>
        <v>0.78</v>
      </c>
      <c r="DL39">
        <f>IF('Diciembre 2021'!K41&gt;'Diciembre 2021'!L41,'Diciembre 2021'!K41,'Diciembre 2021'!L41)</f>
        <v>2.33</v>
      </c>
      <c r="DM39">
        <f>IF('Enero 2022'!K41&gt;'Enero 2022'!L41,'Enero 2022'!K41,'Enero 2022'!L41)</f>
        <v>3.9000000000000004</v>
      </c>
      <c r="DN39">
        <f>IF('Febrero 2022'!K41&gt;'Febrero 2022'!L41,'Febrero 2022'!K41,'Febrero 2022'!L41)</f>
        <v>4.55</v>
      </c>
      <c r="DO39">
        <f>IF('Marzo 2022'!K41&gt;'Marzo 2022'!L41,'Marzo 2022'!K41,'Marzo 2022'!L41)</f>
        <v>5.37</v>
      </c>
      <c r="DP39">
        <f>IF('Abril 2022'!K41&gt;'Abril 2022'!L41,'Abril 2022'!K41,'Abril 2022'!L41)</f>
        <v>5.65</v>
      </c>
      <c r="DQ39">
        <f>IF('Mayo 2022'!K41&gt;'Mayo 2022'!L41,'Mayo 2022'!K41,'Mayo 2022'!L41)</f>
        <v>3.9699999999999998</v>
      </c>
      <c r="DR39">
        <f>IF('Junio 2022'!K41&gt;'Junio 2022'!L41,'Junio 2022'!K41,'Junio 2022'!L41)</f>
        <v>1.22</v>
      </c>
      <c r="DS39">
        <f>IF('Julio 2022'!K41&gt;'Julio 2022'!L41,'Julio 2022'!K41,'Julio 2022'!L41)</f>
        <v>3.9699999999999998</v>
      </c>
      <c r="DT39">
        <f>IF('Agosto 2022'!K41&gt;'Agosto 2022'!L41,'Agosto 2022'!K41,'Agosto 2022'!L41)</f>
        <v>1.08</v>
      </c>
      <c r="DU39">
        <f>IF('Setiembre 2022'!K41&gt;'Setiembre 2022'!L41,'Setiembre 2022'!K41,'Setiembre 2022'!L41)</f>
        <v>0.75</v>
      </c>
      <c r="DV39">
        <f>IF('Octubre 2022'!K41&gt;'Octubre 2022'!L41,'Octubre 2022'!K41,'Octubre 2022'!L41)</f>
        <v>0.81</v>
      </c>
      <c r="DW39">
        <f>IF('Noviembre 2022'!K41&gt;'Noviembre 2022'!L41,'Noviembre 2022'!K41,'Noviembre 2022'!L41)</f>
        <v>0.87999999999999989</v>
      </c>
      <c r="DX39">
        <f>IF('Diciembre 2022'!K41&gt;'Diciembre 2022'!L41,'Diciembre 2022'!K41,'Diciembre 2022'!L41)</f>
        <v>1.2</v>
      </c>
      <c r="DY39">
        <f>IF('Enero 2023'!K41&gt;'Enero 2023'!L41,'Enero 2023'!K41,'Enero 2023'!L41)</f>
        <v>2.4700000000000002</v>
      </c>
      <c r="DZ39">
        <f>IF('Febrero 2023'!K41&gt;'Febrero 2023'!L41,'Febrero 2023'!K41,'Febrero 2023'!L41)</f>
        <v>3.15</v>
      </c>
      <c r="EA39">
        <f>IF('Marzo 2023'!K41&gt;'Marzo 2023'!L41,'Marzo 2023'!K41,'Marzo 2023'!L41)</f>
        <v>3.09</v>
      </c>
      <c r="EB39">
        <f>IF('Abril 2023'!K41&gt;'Abril 2023'!L41,'Abril 2023'!K41,'Abril 2023'!L41)</f>
        <v>4.58</v>
      </c>
      <c r="EC39">
        <f>IF('Mayo 2023'!K41&gt;'Mayo 2023'!L41,'Mayo 2023'!K41,'Mayo 2023'!L41)</f>
        <v>4.3899999999999997</v>
      </c>
      <c r="ED39">
        <f>IF('Junio 2023'!K41&gt;'Junio 2023'!L41,'Junio 2023'!K41,'Junio 2023'!L41)</f>
        <v>5.47</v>
      </c>
      <c r="EE39">
        <f>IF('Julio 2023'!K41&gt;'Julio 2023'!L41,'Julio 2023'!K41,'Julio 2023'!L41)</f>
        <v>5.8</v>
      </c>
      <c r="EF39">
        <f>IF('Agosto 2023'!K41&gt;'Agosto 2023'!L41,'Agosto 2023'!K41,'Agosto 2023'!L41)</f>
        <v>3.43</v>
      </c>
      <c r="EG39">
        <f>IF('Setiembre 2023'!K41&gt;'Setiembre 2023'!L41,'Setiembre 2023'!K41,'Setiembre 2023'!L41)</f>
        <v>1.52</v>
      </c>
      <c r="EH39">
        <f>IF('Octubre 2023'!K41&gt;'Octubre 2023'!L41,'Octubre 2023'!K41,'Octubre 2023'!L41)</f>
        <v>1.5</v>
      </c>
      <c r="EI39">
        <f>IF('Noviembre 2023'!K41&gt;'Noviembre 2023'!L41,'Noviembre 2023'!K41,'Noviembre 2023'!L41)</f>
        <v>0.8899999999999999</v>
      </c>
      <c r="EJ39">
        <f>IF('Diciembre 2023'!K41&gt;'Diciembre 2023'!L41,'Diciembre 2023'!K41,'Diciembre 2023'!L41)</f>
        <v>1.65</v>
      </c>
      <c r="EK39">
        <f>IF('Enero 2024'!K41&gt;'Enero 2024'!L41,'Enero 2024'!K41,'Enero 2024'!L41)</f>
        <v>3.03</v>
      </c>
      <c r="EL39">
        <f>IF('Febrero 2024'!K41&gt;'Febrero 2024'!L41,'Febrero 2024'!K41,'Febrero 2024'!L41)</f>
        <v>4</v>
      </c>
      <c r="EM39">
        <f>IF('Marzo 2024'!K41&gt;'Marzo 2024'!L41,'Marzo 2024'!K41,'Marzo 2024'!L41)</f>
        <v>4.63</v>
      </c>
      <c r="EN39">
        <f>IF('Abril 2024'!K41&gt;'Abril 2024'!L41,'Abril 2024'!K41,'Abril 2024'!L41)</f>
        <v>5.68</v>
      </c>
      <c r="EO39">
        <f>IF('Mayo 2024'!K41&gt;'Mayo 2024'!L41,'Mayo 2024'!K41,'Mayo 2024'!L41)</f>
        <v>6.75</v>
      </c>
      <c r="EP39">
        <f>IF('Junio 2024'!K41&gt;'Junio 2024'!L41,'Junio 2024'!K41,'Junio 2024'!L41)</f>
        <v>0.8899999999999999</v>
      </c>
      <c r="EQ39">
        <f>IF('Julio 2024'!K41&gt;'Julio 2024'!L41,'Julio 2024'!K41,'Julio 2024'!L41)</f>
        <v>0.56999999999999995</v>
      </c>
      <c r="ER39">
        <f>IF('Agosto 2024'!K41&gt;'Agosto 2024'!L41,'Agosto 2024'!K41,'Agosto 2024'!L41)</f>
        <v>1.2</v>
      </c>
      <c r="ES39">
        <f>IF('Setiembre 2024'!K41&gt;'Setiembre 2024'!L41,'Setiembre 2024'!K41,'Setiembre 2024'!L41)</f>
        <v>1.04</v>
      </c>
      <c r="ET39">
        <f>IF('Octubre 2024'!K41&gt;'Octubre 2024'!L41,'Octubre 2024'!K41,'Octubre 2024'!L41)</f>
        <v>1.1000000000000001</v>
      </c>
      <c r="EU39">
        <f>IF('Noviembre 2024'!K41&gt;'Noviembre 2024'!L41,'Noviembre 2024'!K41,'Noviembre 2024'!L41)</f>
        <v>0.61</v>
      </c>
      <c r="EV39">
        <f>IF('Diciembre 2024'!K41&gt;'Diciembre 2024'!L41,'Diciembre 2024'!K41,'Diciembre 2024'!L41)</f>
        <v>1.45</v>
      </c>
      <c r="EW39">
        <f>IF('Enero 2025'!K41&gt;'Enero 2025'!L41,'Enero 2025'!K41,'Enero 2025'!L41)</f>
        <v>2.71</v>
      </c>
      <c r="EX39">
        <f>IF('Febrero 2025'!K41&gt;'Febrero 2025'!L41,'Febrero 2025'!K41,'Febrero 2025'!L41)</f>
        <v>3.7699999999999996</v>
      </c>
      <c r="EY39">
        <f>IF('Marzo 2025'!K41&gt;'Marzo 2025'!L41,'Marzo 2025'!K41,'Marzo 2025'!L41)</f>
        <v>4.21</v>
      </c>
      <c r="EZ39">
        <f>IF('Abril 2025'!K41&gt;'Abril 2025'!L41,'Abril 2025'!K41,'Abril 2025'!L41)</f>
        <v>5.19</v>
      </c>
    </row>
    <row r="40" spans="1:156" ht="13.9" customHeight="1" x14ac:dyDescent="0.25">
      <c r="A40" s="10">
        <v>38</v>
      </c>
      <c r="B40" s="16" t="s">
        <v>83</v>
      </c>
      <c r="C40" s="10" t="s">
        <v>14</v>
      </c>
      <c r="D40" s="7">
        <v>256943</v>
      </c>
      <c r="E40" s="7">
        <v>337838</v>
      </c>
      <c r="F40" s="7">
        <v>20</v>
      </c>
      <c r="G40" s="16" t="s">
        <v>17</v>
      </c>
      <c r="H40" s="7">
        <v>0.15</v>
      </c>
      <c r="I40" s="27"/>
      <c r="J40" s="89"/>
      <c r="K40" s="42"/>
      <c r="L40" s="27"/>
      <c r="M40" s="89"/>
      <c r="N40" s="27"/>
      <c r="O40" s="42">
        <v>2.52</v>
      </c>
      <c r="P40" s="27" t="s">
        <v>95</v>
      </c>
      <c r="Q40" s="27" t="s">
        <v>95</v>
      </c>
      <c r="R40" s="27" t="s">
        <v>95</v>
      </c>
      <c r="S40" s="27" t="s">
        <v>95</v>
      </c>
      <c r="T40" s="27" t="s">
        <v>95</v>
      </c>
      <c r="U40" s="27" t="s">
        <v>95</v>
      </c>
      <c r="V40" s="27" t="s">
        <v>95</v>
      </c>
      <c r="W40" s="27" t="s">
        <v>95</v>
      </c>
      <c r="X40" s="27" t="s">
        <v>95</v>
      </c>
      <c r="Y40" s="27" t="s">
        <v>95</v>
      </c>
      <c r="Z40" s="27" t="s">
        <v>95</v>
      </c>
      <c r="AA40" s="27" t="s">
        <v>95</v>
      </c>
      <c r="AB40" s="27" t="s">
        <v>95</v>
      </c>
      <c r="AC40" s="27" t="s">
        <v>95</v>
      </c>
      <c r="AD40" s="27" t="s">
        <v>95</v>
      </c>
      <c r="AE40" s="27" t="s">
        <v>95</v>
      </c>
      <c r="AF40" s="27" t="s">
        <v>95</v>
      </c>
      <c r="AG40" s="27" t="s">
        <v>95</v>
      </c>
      <c r="AH40" s="42" t="s">
        <v>95</v>
      </c>
      <c r="AI40" s="42" t="s">
        <v>95</v>
      </c>
      <c r="AJ40" s="42" t="s">
        <v>95</v>
      </c>
      <c r="AK40" s="42" t="s">
        <v>95</v>
      </c>
      <c r="AL40" s="42" t="s">
        <v>95</v>
      </c>
      <c r="AM40" s="42" t="s">
        <v>95</v>
      </c>
      <c r="AN40" s="42" t="s">
        <v>95</v>
      </c>
      <c r="AO40" s="42" t="s">
        <v>95</v>
      </c>
      <c r="AP40" s="42" t="s">
        <v>95</v>
      </c>
      <c r="AQ40" s="42" t="s">
        <v>130</v>
      </c>
      <c r="AR40" s="42" t="s">
        <v>95</v>
      </c>
      <c r="AS40" s="42" t="s">
        <v>95</v>
      </c>
      <c r="AT40" s="16" t="s">
        <v>95</v>
      </c>
      <c r="AU40" s="42" t="s">
        <v>95</v>
      </c>
      <c r="AV40" s="42" t="s">
        <v>95</v>
      </c>
      <c r="AW40" s="27" t="s">
        <v>95</v>
      </c>
      <c r="AX40" s="16" t="s">
        <v>95</v>
      </c>
      <c r="AY40" s="16" t="s">
        <v>147</v>
      </c>
      <c r="AZ40" s="16" t="s">
        <v>147</v>
      </c>
      <c r="BA40" s="42" t="s">
        <v>147</v>
      </c>
      <c r="BB40" s="27" t="str">
        <f>IF('Octubre 2016'!K42&gt;'Octubre 2016'!L42,'Octubre 2016'!K42,'Octubre 2016'!L42)</f>
        <v xml:space="preserve">Cerrado </v>
      </c>
      <c r="BD40" s="27" t="str">
        <f>IF('Diciembre 2016'!K42&gt;'Diciembre 2016'!L42,'Diciembre 2016'!K42,'Diciembre 2016'!L42)</f>
        <v xml:space="preserve">Cerrado </v>
      </c>
      <c r="BE40" s="27" t="str">
        <f>IF('Enero 2017'!K42&gt;'Enero 2017'!L42,'Enero 2017'!K42,'Enero 2017'!L42)</f>
        <v xml:space="preserve">Cerrado </v>
      </c>
      <c r="BF40" s="27" t="str">
        <f>IF('Febrero 2017'!K42&gt;'Febrero 2017'!L42,'Febrero 2017'!K42,'Febrero 2017'!L42)</f>
        <v xml:space="preserve">Cerrado </v>
      </c>
      <c r="BG40" s="27" t="str">
        <f>IF('Marzo 2017'!K42&gt;'Marzo 2017'!L42,'Marzo 2017'!K42,'Marzo 2017'!L42)</f>
        <v xml:space="preserve">Cerrado </v>
      </c>
      <c r="BH40" s="27" t="str">
        <f>IF('Abril 2017'!K42&gt;'Abril 2017'!L42,'Abril 2017'!K42,'Abril 2017'!L42)</f>
        <v xml:space="preserve">Cerrado </v>
      </c>
      <c r="BI40" s="27" t="str">
        <f>IF('Mayo 2017'!K42&gt;'Mayo 2017'!L42,'Mayo 2017'!K42,'Mayo 2017'!L42)</f>
        <v xml:space="preserve">Cerrado </v>
      </c>
      <c r="BJ40" s="27" t="str">
        <f>IF('Junio 2017'!K42&gt;'Junio 2017'!L42,'Junio 2017'!K42,'Junio 2017'!L42)</f>
        <v xml:space="preserve">Cerrado </v>
      </c>
      <c r="BK40" s="27" t="str">
        <f>IF('Julio 2017'!K42&gt;'Julio 2017'!L42,'Julio 2017'!K42,'Julio 2017'!L42)</f>
        <v xml:space="preserve">Cerrado </v>
      </c>
      <c r="BL40" s="27" t="str">
        <f>IF('Agosto 2017'!K42&gt;'Agosto 2017'!L42,'Agosto 2017'!K42,'Agosto 2017'!L42)</f>
        <v xml:space="preserve">Cerrado </v>
      </c>
      <c r="BM40" s="27" t="str">
        <f>IF('Setiembre 2017'!K42&gt;'Setiembre 2017'!L42,'Setiembre 2017'!K42,'Setiembre 2017'!L42)</f>
        <v xml:space="preserve">Cerrado </v>
      </c>
      <c r="BN40" s="27" t="str">
        <f>IF('Octubre 2017'!K42&gt;'Octubre 2017'!L42,'Octubre 2017'!K42,'Octubre 2017'!L42)</f>
        <v xml:space="preserve">Cerrado </v>
      </c>
      <c r="BO40" s="27" t="str">
        <f>IF('Noviembre 2017'!K42&gt;'Noviembre 2017'!L42,'Noviembre 2017'!K42,'Noviembre 2017'!L42)</f>
        <v xml:space="preserve">Cerrado </v>
      </c>
      <c r="BP40" s="27" t="str">
        <f>IF('Diciembre 2017'!K42&gt;'Diciembre 2017'!L42,'Diciembre 2017'!K42,'Diciembre 2017'!L42)</f>
        <v xml:space="preserve">Cerrado </v>
      </c>
      <c r="BQ40" s="27" t="str">
        <f>IF('Enero 2018'!K42&gt;'Enero 2018'!L42,'Enero 2018'!K42,'Enero 2018'!L42)</f>
        <v xml:space="preserve">Cerrado </v>
      </c>
      <c r="BR40" s="27" t="str">
        <f>IF('Febrero 2018'!K42&gt;'Febrero 2018'!L42,'Febrero 2018'!K42,'Febrero 2018'!L42)</f>
        <v xml:space="preserve">Cerrado </v>
      </c>
      <c r="BS40" s="27" t="str">
        <f>IF('Marzo 2018'!K42&gt;'Marzo 2018'!L42,'Marzo 2018'!K42,'Marzo 2018'!L42)</f>
        <v xml:space="preserve">Cerrado </v>
      </c>
      <c r="BT40" s="27" t="str">
        <f>IF('Abril 2018'!K42&gt;'Abril 2018'!L42,'Abril 2018'!K42,'Abril 2018'!L42)</f>
        <v xml:space="preserve">Cerrado </v>
      </c>
      <c r="BU40" s="27" t="str">
        <f>IF('Mayo 2018'!K42&gt;'Mayo 2018'!L42,'Mayo 2018'!K42,'Mayo 2018'!L42)</f>
        <v xml:space="preserve">Cerrado </v>
      </c>
      <c r="BV40" s="27" t="str">
        <f>IF('Junio 2018'!K42&gt;'Junio 2018'!L42,'Junio 2018'!K42,'Junio 2018'!L42)</f>
        <v xml:space="preserve">Cerrado </v>
      </c>
      <c r="BW40" s="27" t="str">
        <f>IF('Julio 2018'!K42&gt;'Julio 2018'!L42,'Julio 2018'!K42,'Julio 2018'!L42)</f>
        <v xml:space="preserve">Cerrado </v>
      </c>
      <c r="BX40" s="27" t="str">
        <f>IF('Agosto 2018'!K42&gt;'Agosto 2018'!L42,'Agosto 2018'!K42,'Agosto 2018'!L42)</f>
        <v xml:space="preserve">Cerrado </v>
      </c>
      <c r="BY40" s="27" t="str">
        <f>IF('Setiembre 2018'!K42&gt;'Setiembre 2018'!L42,'Setiembre 2018'!K42,'Setiembre 2018'!L42)</f>
        <v xml:space="preserve">Cerrado </v>
      </c>
      <c r="BZ40" s="27" t="str">
        <f>IF('Octubre 2018'!K42&gt;'Octubre 2018'!L42,'Octubre 2018'!K42,'Octubre 2018'!L42)</f>
        <v xml:space="preserve">Cerrado </v>
      </c>
      <c r="CA40" s="27" t="str">
        <f>IF('Noviembre 2018'!K42&gt;'Noviembre 2018'!L42,'Noviembre 2018'!K42,'Noviembre 2018'!L42)</f>
        <v xml:space="preserve">Cerrado </v>
      </c>
      <c r="CB40" s="27" t="str">
        <f>IF('Diciembre 2018'!K42&gt;'Diciembre 2018'!L42,'Diciembre 2018'!K42,'Diciembre 2018'!L42)</f>
        <v xml:space="preserve">Cerrado </v>
      </c>
      <c r="CC40" s="27" t="str">
        <f>IF('Enero 2019'!K42&gt;'Enero 2019'!L42,'Enero 2019'!K42,'Enero 2019'!L42)</f>
        <v xml:space="preserve">Cerrado </v>
      </c>
      <c r="CD40" s="27" t="str">
        <f>IF('Febrero 2019'!K42&gt;'Febrero 2019'!L42,'Febrero 2019'!K42,'Febrero 2019'!L42)</f>
        <v xml:space="preserve">Cerrado </v>
      </c>
      <c r="CE40" s="27" t="str">
        <f>IF('Marzo 2019'!K42&gt;'Marzo 2019'!L42,'Marzo 2019'!K42,'Marzo 2019'!L42)</f>
        <v xml:space="preserve">Cerrado </v>
      </c>
      <c r="CF40" s="27" t="str">
        <f>IF('Abril 2019'!K42&gt;'Abril 2019'!L42,'Abril 2019'!K42,'Abril 2019'!L42)</f>
        <v xml:space="preserve">Cerrado </v>
      </c>
      <c r="CG40" s="27" t="str">
        <f>IF('Mayo 2019'!K42&gt;'Mayo 2019'!L42,'Mayo 2019'!K42,'Mayo 2019'!L42)</f>
        <v xml:space="preserve">Cerrado </v>
      </c>
      <c r="CH40" s="27" t="str">
        <f>IF('Junio 2019'!K42&gt;'Junio 2019'!L42,'Junio 2019'!K42,'Junio 2019'!L42)</f>
        <v xml:space="preserve">Cerrado </v>
      </c>
      <c r="CI40" s="27" t="str">
        <f>IF('Julio 2019'!K42&gt;'Julio 2019'!L42,'Julio 2019'!K42,'Julio 2019'!L42)</f>
        <v xml:space="preserve">Cerrado </v>
      </c>
      <c r="CJ40" s="27" t="str">
        <f>IF('Agosto 2019'!K42&gt;'Agosto 2019'!L42,'Agosto 2019'!K42,'Agosto 2019'!L42)</f>
        <v xml:space="preserve">Cerrado </v>
      </c>
      <c r="CK40" s="27" t="str">
        <f>IF('Setiembre 2019'!K42&gt;'Setiembre 2019'!L42,'Setiembre 2019'!K42,'Setiembre 2019'!L42)</f>
        <v xml:space="preserve">Cerrado </v>
      </c>
      <c r="CL40" s="27" t="str">
        <f>IF('Octubre 2019'!K42&gt;'Octubre 2019'!L42,'Octubre 2019'!K42,'Octubre 2019'!L42)</f>
        <v xml:space="preserve">Cerrado </v>
      </c>
      <c r="CM40" s="27" t="str">
        <f>IF('Noviembre 2019'!K42&gt;'Noviembre 2019'!L42,'Noviembre 2019'!K42,'Noviembre 2019'!L42)</f>
        <v xml:space="preserve">Cerrado </v>
      </c>
      <c r="CN40" s="27" t="str">
        <f>IF('Diciembre 2019'!K42&gt;'Diciembre 2019'!L42,'Diciembre 2019'!K42,'Diciembre 2019'!L42)</f>
        <v xml:space="preserve">Cerrado </v>
      </c>
      <c r="CO40" s="27" t="str">
        <f>IF('Enero 2020'!K42&gt;'Enero 2020'!L42,'Enero 2020'!K42,'Enero 2020'!L42)</f>
        <v xml:space="preserve">Cerrado </v>
      </c>
      <c r="CP40" s="27" t="str">
        <f>IF('Febrero 2020'!K42&gt;'Febrero 2020'!L42,'Febrero 2020'!K42,'Febrero 2020'!L42)</f>
        <v xml:space="preserve">Cerrado </v>
      </c>
      <c r="CQ40" s="27" t="str">
        <f>IF('Marzo 2020'!K42&gt;'Marzo 2020'!L42,'Marzo 2020'!K42,'Marzo 2020'!L42)</f>
        <v xml:space="preserve">Cerrado </v>
      </c>
      <c r="CR40" s="27" t="str">
        <f>IF('Abril 2020'!K42&gt;'Abril 2020'!L42,'Abril 2020'!K42,'Abril 2020'!L42)</f>
        <v xml:space="preserve">Cerrado </v>
      </c>
      <c r="CS40" s="27" t="str">
        <f>IF('Mayo 2020'!K42&gt;'Mayo 2020'!L42,'Mayo 2020'!K42,'Mayo 2020'!L42)</f>
        <v xml:space="preserve">Cerrado </v>
      </c>
      <c r="CT40" s="27" t="str">
        <f>IF('Junio 2020'!K42&gt;'Junio 2020'!L42,'Junio 2020'!K42,'Junio 2020'!L42)</f>
        <v xml:space="preserve">Cerrado </v>
      </c>
      <c r="CU40" s="27" t="str">
        <f>IF('Julio 2020'!K42&gt;'Julio 2020'!L42,'Julio 2020'!K42,'Julio 2020'!L42)</f>
        <v xml:space="preserve">Cerrado </v>
      </c>
      <c r="CV40" s="27" t="str">
        <f>IF('Agosto 2020'!K42&gt;'Agosto 2020'!L42,'Agosto 2020'!K42,'Agosto 2020'!L42)</f>
        <v xml:space="preserve">Cerrado </v>
      </c>
      <c r="CW40" s="27" t="str">
        <f>IF('Setiembre 2020'!K42&gt;'Setiembre 2020'!L42,'Setiembre 2020'!K42,'Setiembre 2020'!L42)</f>
        <v xml:space="preserve">Cerrado </v>
      </c>
      <c r="CX40" s="27" t="str">
        <f>IF('Octubre 2020'!K42&gt;'Octubre 2020'!L42,'Octubre 2020'!K42,'Octubre 2020'!L42)</f>
        <v xml:space="preserve">Cerrado </v>
      </c>
      <c r="CY40" s="27" t="str">
        <f>IF('Noviembre 2020'!K42&gt;'Noviembre 2020'!L42,'Noviembre 2020'!K42,'Noviembre 2020'!L42)</f>
        <v xml:space="preserve">Cerrado </v>
      </c>
      <c r="CZ40" s="27" t="str">
        <f>IF('Diciembre 2020'!K42&gt;'Diciembre 2020'!L42,'Diciembre 2020'!K42,'Diciembre 2020'!L42)</f>
        <v xml:space="preserve">Cerrado </v>
      </c>
      <c r="DA40" s="27" t="str">
        <f>IF('Enero 2021'!K42&gt;'Enero 2021'!L42,'Enero 2021'!K42,'Enero 2021'!L42)</f>
        <v xml:space="preserve">Cerrado </v>
      </c>
      <c r="DB40" s="27" t="str">
        <f>IF('Febrero 2021'!K42&gt;'Febrero 2021'!L42,'Febrero 2021'!K42,'Febrero 2021'!L42)</f>
        <v xml:space="preserve">Cerrado </v>
      </c>
      <c r="DC40" s="27" t="str">
        <f>IF('Marzo 2021'!K42&gt;'Marzo 2021'!L42,'Marzo 2021'!K42,'Marzo 2021'!L42)</f>
        <v xml:space="preserve">Cerrado </v>
      </c>
      <c r="DD40" t="str">
        <f>IF('Abril 2021'!K42&gt;'Abril 2021'!L42,'Abril 2021'!K42,'Abril 2021'!L42)</f>
        <v xml:space="preserve">Cerrado </v>
      </c>
      <c r="DE40" t="str">
        <f>IF('Mayo 2021'!K42&gt;'Mayo 2021'!L42,'Mayo 2021'!K42,'Mayo 2021'!L42)</f>
        <v xml:space="preserve">Cerrado </v>
      </c>
      <c r="DF40" t="str">
        <f>IF('Junio 2021'!K42&gt;'Junio 2021'!L42,'Junio 2021'!K42,'Junio 2021'!L42)</f>
        <v xml:space="preserve">Cerrado </v>
      </c>
      <c r="DG40" t="str">
        <f>IF('Julio 2021'!K42&gt;'Julio 2021'!L42,'Julio 2021'!K42,'Julio 2021'!L42)</f>
        <v xml:space="preserve">Cerrado </v>
      </c>
      <c r="DH40" t="str">
        <f>IF('Agosto 2021'!K42&gt;'Agosto 2021'!L42,'Agosto 2021'!K42,'Agosto 2021'!L42)</f>
        <v xml:space="preserve">Cerrado </v>
      </c>
      <c r="DI40" t="str">
        <f>IF('Setiembre 2021'!K42&gt;'Setiembre 2021'!L42,'Setiembre 2021'!K42,'Setiembre 2021'!L42)</f>
        <v xml:space="preserve">Cerrado </v>
      </c>
      <c r="DJ40" t="str">
        <f>IF('Octubre 2021'!K42&gt;'Octubre 2021'!L42,'Octubre 2021'!K42,'Octubre 2021'!L42)</f>
        <v xml:space="preserve">Cerrado </v>
      </c>
      <c r="DK40" t="str">
        <f>IF('Noviembre 2021'!K42&gt;'Noviembre 2021'!L42,'Noviembre 2021'!K42,'Noviembre 2021'!L42)</f>
        <v xml:space="preserve">Cerrado </v>
      </c>
      <c r="DL40" t="str">
        <f>IF('Diciembre 2021'!K42&gt;'Diciembre 2021'!L42,'Diciembre 2021'!K42,'Diciembre 2021'!L42)</f>
        <v xml:space="preserve">Cerrado </v>
      </c>
      <c r="DM40" t="str">
        <f>IF('Enero 2022'!K42&gt;'Enero 2022'!L42,'Enero 2022'!K42,'Enero 2022'!L42)</f>
        <v xml:space="preserve">Cerrado </v>
      </c>
      <c r="DN40" t="str">
        <f>IF('Febrero 2022'!K42&gt;'Febrero 2022'!L42,'Febrero 2022'!K42,'Febrero 2022'!L42)</f>
        <v xml:space="preserve">Cerrado </v>
      </c>
      <c r="DO40" t="str">
        <f>IF('Marzo 2022'!K42&gt;'Marzo 2022'!L42,'Marzo 2022'!K42,'Marzo 2022'!L42)</f>
        <v xml:space="preserve">Cerrado </v>
      </c>
      <c r="DP40" t="str">
        <f>IF('Abril 2022'!K42&gt;'Abril 2022'!L42,'Abril 2022'!K42,'Abril 2022'!L42)</f>
        <v xml:space="preserve">Cerrado </v>
      </c>
      <c r="DQ40" t="str">
        <f>IF('Mayo 2022'!K42&gt;'Mayo 2022'!L42,'Mayo 2022'!K42,'Mayo 2022'!L42)</f>
        <v xml:space="preserve">Cerrado </v>
      </c>
      <c r="DR40" t="str">
        <f>IF('Junio 2022'!K42&gt;'Junio 2022'!L42,'Junio 2022'!K42,'Junio 2022'!L42)</f>
        <v xml:space="preserve">Cerrado </v>
      </c>
      <c r="DS40" t="str">
        <f>IF('Julio 2022'!K42&gt;'Julio 2022'!L42,'Julio 2022'!K42,'Julio 2022'!L42)</f>
        <v xml:space="preserve">Cerrado </v>
      </c>
      <c r="DT40" t="str">
        <f>IF('Agosto 2022'!K42&gt;'Agosto 2022'!L42,'Agosto 2022'!K42,'Agosto 2022'!L42)</f>
        <v xml:space="preserve">Cerrado </v>
      </c>
      <c r="DU40" t="str">
        <f>IF('Setiembre 2022'!K42&gt;'Setiembre 2022'!L42,'Setiembre 2022'!K42,'Setiembre 2022'!L42)</f>
        <v xml:space="preserve">Cerrado </v>
      </c>
      <c r="DV40">
        <f>IF('Setiembre 2022'!L42&gt;'Setiembre 2022'!M42,'Setiembre 2022'!L42,'Setiembre 2022'!M42)</f>
        <v>0</v>
      </c>
      <c r="DW40" t="str">
        <f>IF('Noviembre 2022'!K42&gt;'Noviembre 2022'!L42,'Noviembre 2022'!K42,'Noviembre 2022'!L42)</f>
        <v xml:space="preserve">Cerrado </v>
      </c>
      <c r="DX40" t="str">
        <f>IF('Diciembre 2022'!K42&gt;'Diciembre 2022'!L42,'Diciembre 2022'!K42,'Diciembre 2022'!L42)</f>
        <v xml:space="preserve">Cerrado </v>
      </c>
      <c r="DY40" t="str">
        <f>IF('Enero 2023'!K42&gt;'Enero 2023'!L42,'Enero 2023'!K42,'Enero 2023'!L42)</f>
        <v xml:space="preserve">Cerrado </v>
      </c>
      <c r="DZ40" t="str">
        <f>IF('Febrero 2023'!K42&gt;'Febrero 2023'!L42,'Febrero 2023'!K42,'Febrero 2023'!L42)</f>
        <v xml:space="preserve">Cerrado </v>
      </c>
      <c r="EA40" t="str">
        <f>IF('Marzo 2023'!K42&gt;'Marzo 2023'!L42,'Marzo 2023'!K42,'Marzo 2023'!L42)</f>
        <v xml:space="preserve">Cerrado </v>
      </c>
      <c r="EB40" t="str">
        <f>IF('Abril 2023'!K42&gt;'Abril 2023'!L42,'Abril 2023'!K42,'Abril 2023'!L42)</f>
        <v xml:space="preserve">Cerrado </v>
      </c>
      <c r="EC40" t="str">
        <f>IF('Mayo 2023'!K42&gt;'Mayo 2023'!L42,'Mayo 2023'!K42,'Mayo 2023'!L42)</f>
        <v xml:space="preserve">Cerrado </v>
      </c>
      <c r="ED40" t="str">
        <f>IF('Junio 2023'!K42&gt;'Junio 2023'!L42,'Junio 2023'!K42,'Junio 2023'!L42)</f>
        <v xml:space="preserve">Cerrado </v>
      </c>
      <c r="EE40" t="str">
        <f>IF('Julio 2023'!K42&gt;'Julio 2023'!L42,'Julio 2023'!K42,'Julio 2023'!L42)</f>
        <v xml:space="preserve">Cerrado </v>
      </c>
      <c r="EF40" t="str">
        <f>IF('Agosto 2023'!K42&gt;'Agosto 2023'!L42,'Agosto 2023'!K42,'Agosto 2023'!L42)</f>
        <v xml:space="preserve">Cerrado </v>
      </c>
      <c r="EG40" t="str">
        <f>IF('Setiembre 2023'!K42&gt;'Setiembre 2023'!L42,'Setiembre 2023'!K42,'Setiembre 2023'!L42)</f>
        <v xml:space="preserve">Cerrado </v>
      </c>
      <c r="EH40" t="str">
        <f>IF('Octubre 2023'!K42&gt;'Octubre 2023'!L42,'Octubre 2023'!K42,'Octubre 2023'!L42)</f>
        <v xml:space="preserve">Cerrado </v>
      </c>
      <c r="EI40" t="str">
        <f>IF('Noviembre 2023'!K42&gt;'Noviembre 2023'!L42,'Noviembre 2023'!K42,'Noviembre 2023'!L42)</f>
        <v xml:space="preserve">Cerrado </v>
      </c>
      <c r="EJ40" t="str">
        <f>IF('Diciembre 2023'!K42&gt;'Diciembre 2023'!L42,'Diciembre 2023'!K42,'Diciembre 2023'!L42)</f>
        <v xml:space="preserve">Cerrado </v>
      </c>
      <c r="EK40" t="str">
        <f>IF('Enero 2024'!K42&gt;'Enero 2024'!L42,'Enero 2024'!K42,'Enero 2024'!L42)</f>
        <v xml:space="preserve">Cerrado </v>
      </c>
      <c r="EL40" t="str">
        <f>IF('Febrero 2024'!K42&gt;'Febrero 2024'!L42,'Febrero 2024'!K42,'Febrero 2024'!L42)</f>
        <v xml:space="preserve">Cerrado </v>
      </c>
      <c r="EM40" t="str">
        <f>IF('Marzo 2024'!K42&gt;'Marzo 2024'!L42,'Marzo 2024'!K42,'Marzo 2024'!L42)</f>
        <v xml:space="preserve">Cerrado </v>
      </c>
      <c r="EN40" t="str">
        <f>IF('Abril 2024'!K42&gt;'Abril 2024'!L42,'Abril 2024'!K42,'Abril 2024'!L42)</f>
        <v xml:space="preserve">Cerrado </v>
      </c>
      <c r="EO40" t="str">
        <f>IF('Mayo 2024'!K42&gt;'Mayo 2024'!L42,'Mayo 2024'!K42,'Mayo 2024'!L42)</f>
        <v xml:space="preserve">Cerrado </v>
      </c>
      <c r="EP40" t="str">
        <f>IF('Junio 2024'!K42&gt;'Junio 2024'!L42,'Junio 2024'!K42,'Junio 2024'!L42)</f>
        <v xml:space="preserve">Cerrado </v>
      </c>
      <c r="EQ40" t="str">
        <f>IF('Julio 2024'!K42&gt;'Julio 2024'!L42,'Julio 2024'!K42,'Julio 2024'!L42)</f>
        <v xml:space="preserve">Cerrado </v>
      </c>
      <c r="ER40" t="str">
        <f>IF('Agosto 2024'!K42&gt;'Agosto 2024'!L42,'Agosto 2024'!K42,'Agosto 2024'!L42)</f>
        <v xml:space="preserve">Cerrado </v>
      </c>
      <c r="ES40" t="str">
        <f>IF('Setiembre 2024'!K42&gt;'Setiembre 2024'!L42,'Setiembre 2024'!K42,'Setiembre 2024'!L42)</f>
        <v xml:space="preserve">Cerrado </v>
      </c>
      <c r="ET40" t="str">
        <f>IF('Octubre 2024'!K42&gt;'Octubre 2024'!L42,'Octubre 2024'!K42,'Octubre 2024'!L42)</f>
        <v xml:space="preserve">Cerrado </v>
      </c>
      <c r="EU40" t="str">
        <f>IF('Noviembre 2024'!K42&gt;'Noviembre 2024'!L42,'Noviembre 2024'!K42,'Noviembre 2024'!L42)</f>
        <v xml:space="preserve">Cerrado </v>
      </c>
      <c r="EV40" t="str">
        <f>IF('Diciembre 2024'!K42&gt;'Diciembre 2024'!L42,'Diciembre 2024'!K42,'Diciembre 2024'!L42)</f>
        <v xml:space="preserve">Cerrado </v>
      </c>
      <c r="EW40" t="str">
        <f>IF('Enero 2025'!K42&gt;'Enero 2025'!L42,'Enero 2025'!K42,'Enero 2025'!L42)</f>
        <v xml:space="preserve">Cerrado </v>
      </c>
      <c r="EX40" t="str">
        <f>IF('Febrero 2025'!K42&gt;'Febrero 2025'!L42,'Febrero 2025'!K42,'Febrero 2025'!L42)</f>
        <v xml:space="preserve">Cerrado </v>
      </c>
      <c r="EY40" t="str">
        <f>IF('Marzo 2025'!K42&gt;'Marzo 2025'!L42,'Marzo 2025'!K42,'Marzo 2025'!L42)</f>
        <v xml:space="preserve">Cerrado </v>
      </c>
      <c r="EZ40" t="str">
        <f>IF('Abril 2025'!K42&gt;'Abril 2025'!L42,'Abril 2025'!K42,'Abril 2025'!L42)</f>
        <v xml:space="preserve">Cerrado </v>
      </c>
    </row>
    <row r="41" spans="1:156" x14ac:dyDescent="0.25">
      <c r="A41" s="10">
        <v>39</v>
      </c>
      <c r="B41" s="16" t="s">
        <v>84</v>
      </c>
      <c r="C41" s="10" t="s">
        <v>14</v>
      </c>
      <c r="D41" s="7">
        <v>256929</v>
      </c>
      <c r="E41" s="7">
        <v>337845</v>
      </c>
      <c r="F41" s="7">
        <v>18</v>
      </c>
      <c r="G41" s="16" t="s">
        <v>17</v>
      </c>
      <c r="H41" s="7">
        <v>0.93</v>
      </c>
      <c r="I41" s="27"/>
      <c r="J41" s="89"/>
      <c r="K41" s="42"/>
      <c r="L41" s="27"/>
      <c r="M41" s="89"/>
      <c r="N41" s="27"/>
      <c r="O41" s="89">
        <v>6.86</v>
      </c>
      <c r="P41" s="89">
        <v>6.5100000000000007</v>
      </c>
      <c r="Q41" s="89">
        <v>5.13</v>
      </c>
      <c r="R41" s="42">
        <v>1.5</v>
      </c>
      <c r="S41" s="89">
        <v>2.02</v>
      </c>
      <c r="T41" s="42">
        <v>2.2999999999999998</v>
      </c>
      <c r="U41" s="89">
        <v>7.4700000000000006</v>
      </c>
      <c r="V41" s="89">
        <v>11.21</v>
      </c>
      <c r="W41" s="27"/>
      <c r="X41" s="89">
        <v>14.99</v>
      </c>
      <c r="Y41" s="89">
        <v>15.740000000000002</v>
      </c>
      <c r="Z41" s="89">
        <v>15.120000000000001</v>
      </c>
      <c r="AA41" s="89">
        <v>15.39</v>
      </c>
      <c r="AB41" s="89">
        <v>15.080000000000002</v>
      </c>
      <c r="AC41" s="89">
        <v>8.5300000000000011</v>
      </c>
      <c r="AD41" s="89">
        <v>9.42</v>
      </c>
      <c r="AE41" s="89">
        <v>4.17</v>
      </c>
      <c r="AF41" s="27"/>
      <c r="AG41" s="89">
        <v>3.77</v>
      </c>
      <c r="AH41" s="89">
        <v>13.15</v>
      </c>
      <c r="AI41" s="89">
        <v>13.4</v>
      </c>
      <c r="AJ41" s="89">
        <v>16.75</v>
      </c>
      <c r="AK41" s="89">
        <v>16.61</v>
      </c>
      <c r="AL41" s="89">
        <v>18.88</v>
      </c>
      <c r="AM41" s="89">
        <v>8.94</v>
      </c>
      <c r="AN41" s="42">
        <v>8.48</v>
      </c>
      <c r="AO41" s="89">
        <v>15.27</v>
      </c>
      <c r="AP41" s="89">
        <v>11.83</v>
      </c>
      <c r="AQ41" s="89">
        <v>5.5</v>
      </c>
      <c r="AR41" s="89">
        <v>8.76</v>
      </c>
      <c r="AS41" s="42">
        <v>6.46</v>
      </c>
      <c r="AT41" s="16">
        <v>7.42</v>
      </c>
      <c r="AU41" s="42">
        <v>8.33</v>
      </c>
      <c r="AV41" s="42">
        <v>8.7100000000000009</v>
      </c>
      <c r="AW41" s="27">
        <v>9.06</v>
      </c>
      <c r="AX41" s="16">
        <v>3.57</v>
      </c>
      <c r="AY41" s="16">
        <v>8.5500000000000007</v>
      </c>
      <c r="AZ41" s="16" t="s">
        <v>147</v>
      </c>
      <c r="BA41" s="89">
        <v>7.77</v>
      </c>
      <c r="BB41" s="89">
        <f>IF('Octubre 2016'!K43&gt;'Octubre 2016'!L43,'Octubre 2016'!K43,'Octubre 2016'!L43)</f>
        <v>7.74</v>
      </c>
      <c r="BD41" s="89">
        <f>IF('Diciembre 2016'!K43&gt;'Diciembre 2016'!L43,'Diciembre 2016'!K43,'Diciembre 2016'!L43)</f>
        <v>4.34</v>
      </c>
      <c r="BE41" s="89">
        <f>IF('Enero 2017'!K43&gt;'Enero 2017'!L43,'Enero 2017'!K43,'Enero 2017'!L43)</f>
        <v>4.34</v>
      </c>
      <c r="BF41" s="89">
        <f>IF('Febrero 2017'!K43&gt;'Febrero 2017'!L43,'Febrero 2017'!K43,'Febrero 2017'!L43)</f>
        <v>6.92</v>
      </c>
      <c r="BG41" s="89">
        <f>IF('Marzo 2017'!K43&gt;'Marzo 2017'!L43,'Marzo 2017'!K43,'Marzo 2017'!L43)</f>
        <v>13.91</v>
      </c>
      <c r="BH41" s="27">
        <f>IF('Abril 2017'!K43&gt;'Abril 2017'!L43,'Abril 2017'!K43,'Abril 2017'!L43)</f>
        <v>6.49</v>
      </c>
      <c r="BI41" s="89">
        <f>IF('Mayo 2017'!K43&gt;'Mayo 2017'!L43,'Mayo 2017'!K43,'Mayo 2017'!L43)</f>
        <v>10.1</v>
      </c>
      <c r="BJ41" s="89">
        <f>IF('Junio 2017'!K43&gt;'Junio 2017'!L43,'Junio 2017'!K43,'Junio 2017'!L43)</f>
        <v>4.49</v>
      </c>
      <c r="BK41" s="89">
        <f>IF('Julio 2017'!K43&gt;'Julio 2017'!L43,'Julio 2017'!K43,'Julio 2017'!L43)</f>
        <v>4.32</v>
      </c>
      <c r="BL41" s="89">
        <f>IF('Agosto 2017'!K43&gt;'Agosto 2017'!L43,'Agosto 2017'!K43,'Agosto 2017'!L43)</f>
        <v>4.37</v>
      </c>
      <c r="BM41" s="89">
        <f>IF('Setiembre 2017'!K43&gt;'Setiembre 2017'!L43,'Setiembre 2017'!K43,'Setiembre 2017'!L43)</f>
        <v>3.9199999999999995</v>
      </c>
      <c r="BN41" s="27"/>
      <c r="BO41" s="89" t="s">
        <v>94</v>
      </c>
      <c r="BP41" s="89">
        <f>IF('Diciembre 2017'!K43&gt;'Diciembre 2017'!L43,'Diciembre 2017'!K43,'Diciembre 2017'!L43)</f>
        <v>3.85</v>
      </c>
      <c r="BQ41" s="89">
        <f>IF('Enero 2018'!K43&gt;'Enero 2018'!L43,'Enero 2018'!K43,'Enero 2018'!L43)</f>
        <v>4.3900000000000006</v>
      </c>
      <c r="BR41" s="89">
        <f>IF('Febrero 2018'!K43&gt;'Febrero 2018'!L43,'Febrero 2018'!K43,'Febrero 2018'!L43)</f>
        <v>3.2499999999999996</v>
      </c>
      <c r="BS41" s="27">
        <f>IF('Marzo 2018'!K43&gt;'Marzo 2018'!L43,'Marzo 2018'!K43,'Marzo 2018'!L43)</f>
        <v>5.5</v>
      </c>
      <c r="BT41" s="27">
        <f>IF('Abril 2018'!K43&gt;'Abril 2018'!L43,'Abril 2018'!K43,'Abril 2018'!L43)</f>
        <v>6.58</v>
      </c>
      <c r="BU41" s="27">
        <f>IF('Mayo 2018'!K43&gt;'Mayo 2018'!L43,'Mayo 2018'!K43,'Mayo 2018'!L43)</f>
        <v>5.44</v>
      </c>
      <c r="BV41" s="27">
        <f>IF('Junio 2018'!K43&gt;'Junio 2018'!L43,'Junio 2018'!K43,'Junio 2018'!L43)</f>
        <v>4.84</v>
      </c>
      <c r="BW41" s="89">
        <f>IF('Julio 2018'!K43&gt;'Julio 2018'!L43,'Julio 2018'!K43,'Julio 2018'!L43)</f>
        <v>5.53</v>
      </c>
      <c r="BX41" s="89">
        <f>IF('Agosto 2018'!K43&gt;'Agosto 2018'!L43,'Agosto 2018'!K43,'Agosto 2018'!L43)</f>
        <v>5.15</v>
      </c>
      <c r="BY41" s="27">
        <f>IF('Setiembre 2018'!K43&gt;'Setiembre 2018'!L43,'Setiembre 2018'!K43,'Setiembre 2018'!L43)</f>
        <v>4.58</v>
      </c>
      <c r="BZ41" s="89">
        <f>IF('Octubre 2018'!K43&gt;'Octubre 2018'!L43,'Octubre 2018'!K43,'Octubre 2018'!L43)</f>
        <v>4.45</v>
      </c>
      <c r="CA41" s="89">
        <f>IF('Noviembre 2018'!K43&gt;'Noviembre 2018'!L43,'Noviembre 2018'!K43,'Noviembre 2018'!L43)</f>
        <v>3.9499999999999997</v>
      </c>
      <c r="CB41" s="89">
        <f>IF('Diciembre 2018'!K43&gt;'Diciembre 2018'!L43,'Diciembre 2018'!K43,'Diciembre 2018'!L43)</f>
        <v>4.2600000000000007</v>
      </c>
      <c r="CC41" s="89">
        <f>IF('Enero 2019'!K43&gt;'Enero 2019'!L43,'Enero 2019'!K43,'Enero 2019'!L43)</f>
        <v>4.74</v>
      </c>
      <c r="CD41" s="27">
        <f>IF('Febrero 2019'!K43&gt;'Febrero 2019'!L43,'Febrero 2019'!K43,'Febrero 2019'!L43)</f>
        <v>5.67</v>
      </c>
      <c r="CE41" s="89">
        <f>IF('Marzo 2019'!K43&gt;'Marzo 2019'!L43,'Marzo 2019'!K43,'Marzo 2019'!L43)</f>
        <v>6.92</v>
      </c>
      <c r="CF41" s="89">
        <f>IF('Abril 2019'!K43&gt;'Abril 2019'!L43,'Abril 2019'!K43,'Abril 2019'!L43)</f>
        <v>7.49</v>
      </c>
      <c r="CG41" s="27">
        <f>IF('Mayo 2019'!K43&gt;'Mayo 2019'!L43,'Mayo 2019'!K43,'Mayo 2019'!L43)</f>
        <v>7.6</v>
      </c>
      <c r="CH41" s="89">
        <f>IF('Junio 2019'!K43&gt;'Junio 2019'!L43,'Junio 2019'!K43,'Junio 2019'!L43)</f>
        <v>5.91</v>
      </c>
      <c r="CI41" s="27">
        <f>IF('Julio 2019'!K43&gt;'Julio 2019'!L43,'Julio 2019'!K43,'Julio 2019'!L43)</f>
        <v>6.15</v>
      </c>
      <c r="CJ41" s="27">
        <f>IF('Agosto 2019'!K43&gt;'Agosto 2019'!L43,'Agosto 2019'!K43,'Agosto 2019'!L43)</f>
        <v>10.75</v>
      </c>
      <c r="CK41" s="27">
        <f>IF('Setiembre 2019'!K43&gt;'Setiembre 2019'!L43,'Setiembre 2019'!K43,'Setiembre 2019'!L43)</f>
        <v>3.02</v>
      </c>
      <c r="CL41" s="27">
        <f>IF('Octubre 2019'!K43&gt;'Octubre 2019'!L43,'Octubre 2019'!K43,'Octubre 2019'!L43)</f>
        <v>2.6599999999999997</v>
      </c>
      <c r="CM41" s="27">
        <f>IF('Noviembre 2019'!K43&gt;'Noviembre 2019'!L43,'Noviembre 2019'!K43,'Noviembre 2019'!L43)</f>
        <v>2.38</v>
      </c>
      <c r="CN41" s="27">
        <f>IF('Diciembre 2019'!K43&gt;'Diciembre 2019'!L43,'Diciembre 2019'!K43,'Diciembre 2019'!L43)</f>
        <v>5.16</v>
      </c>
      <c r="CO41" s="27">
        <f>IF('Enero 2020'!K43&gt;'Enero 2020'!L43,'Enero 2020'!K43,'Enero 2020'!L43)</f>
        <v>3.9099999999999997</v>
      </c>
      <c r="CP41" s="27">
        <f>IF('Febrero 2020'!K43&gt;'Febrero 2020'!L43,'Febrero 2020'!K43,'Febrero 2020'!L43)</f>
        <v>4.6400000000000006</v>
      </c>
      <c r="CQ41" s="27">
        <f>IF('Marzo 2020'!K43&gt;'Marzo 2020'!L43,'Marzo 2020'!K43,'Marzo 2020'!L43)</f>
        <v>7.5300000000000011</v>
      </c>
      <c r="CR41" s="27">
        <f>IF('Abril 2020'!K43&gt;'Abril 2020'!L43,'Abril 2020'!K43,'Abril 2020'!L43)</f>
        <v>5.9700000000000006</v>
      </c>
      <c r="CS41" s="27">
        <f>IF('Mayo 2020'!K43&gt;'Mayo 2020'!L43,'Mayo 2020'!K43,'Mayo 2020'!L43)</f>
        <v>6.21</v>
      </c>
      <c r="CT41" s="27">
        <f>IF('Junio 2020'!K43&gt;'Junio 2020'!L43,'Junio 2020'!K43,'Junio 2020'!L43)</f>
        <v>8.14</v>
      </c>
      <c r="CU41" s="27">
        <f>IF('Julio 2020'!K43&gt;'Julio 2020'!L43,'Julio 2020'!K43,'Julio 2020'!L43)</f>
        <v>3.7499999999999996</v>
      </c>
      <c r="CV41" s="27"/>
      <c r="CW41" s="27"/>
      <c r="CX41" s="27">
        <f>IF('Octubre 2020'!K43&gt;'Octubre 2020'!L43,'Octubre 2020'!K43,'Octubre 2020'!L43)</f>
        <v>4.3100000000000005</v>
      </c>
      <c r="CY41" s="27"/>
      <c r="CZ41" s="27">
        <f>IF('Diciembre 2020'!K43&gt;'Diciembre 2020'!L43,'Diciembre 2020'!K43,'Diciembre 2020'!L43)</f>
        <v>4.04</v>
      </c>
      <c r="DA41" s="27">
        <f>IF('Enero 2021'!K43&gt;'Enero 2021'!L43,'Enero 2021'!K43,'Enero 2021'!L43)</f>
        <v>6.12</v>
      </c>
      <c r="DB41" s="27">
        <f>IF('Febrero 2021'!K43&gt;'Febrero 2021'!L43,'Febrero 2021'!K43,'Febrero 2021'!L43)</f>
        <v>8.1</v>
      </c>
      <c r="DC41" s="27">
        <f>IF('Marzo 2021'!K43&gt;'Marzo 2021'!L43,'Marzo 2021'!K43,'Marzo 2021'!L43)</f>
        <v>9.9700000000000006</v>
      </c>
      <c r="DD41">
        <f>IF('Abril 2021'!K43&gt;'Abril 2021'!L43,'Abril 2021'!K43,'Abril 2021'!L43)</f>
        <v>11.41</v>
      </c>
      <c r="DE41">
        <f>IF('Mayo 2021'!K43&gt;'Mayo 2021'!L43,'Mayo 2021'!K43,'Mayo 2021'!L43)</f>
        <v>13.25</v>
      </c>
      <c r="DF41">
        <f>IF('Junio 2021'!K43&gt;'Junio 2021'!L43,'Junio 2021'!K43,'Junio 2021'!L43)</f>
        <v>9.33</v>
      </c>
      <c r="DG41">
        <f>IF('Julio 2021'!K43&gt;'Julio 2021'!L43,'Julio 2021'!K43,'Julio 2021'!L43)</f>
        <v>16.990000000000002</v>
      </c>
      <c r="DI41">
        <f>IF('Setiembre 2021'!K43&gt;'Setiembre 2021'!L43,'Setiembre 2021'!K43,'Setiembre 2021'!L43)</f>
        <v>7.120000000000001</v>
      </c>
      <c r="DJ41">
        <f>IF('Octubre 2021'!K43&gt;'Octubre 2021'!L43,'Octubre 2021'!K43,'Octubre 2021'!L43)</f>
        <v>10.52</v>
      </c>
      <c r="DK41">
        <f>IF('Noviembre 2021'!K43&gt;'Noviembre 2021'!L43,'Noviembre 2021'!K43,'Noviembre 2021'!L43)</f>
        <v>9.35</v>
      </c>
      <c r="DL41">
        <f>IF('Diciembre 2021'!K43&gt;'Diciembre 2021'!L43,'Diciembre 2021'!K43,'Diciembre 2021'!L43)</f>
        <v>9.57</v>
      </c>
      <c r="DM41">
        <f>IF('Enero 2022'!K43&gt;'Enero 2022'!L43,'Enero 2022'!K43,'Enero 2022'!L43)</f>
        <v>15.45</v>
      </c>
      <c r="DN41">
        <f>IF('Febrero 2022'!K43&gt;'Febrero 2022'!L43,'Febrero 2022'!K43,'Febrero 2022'!L43)</f>
        <v>17.740000000000002</v>
      </c>
      <c r="DO41">
        <f>IF('Marzo 2022'!K43&gt;'Marzo 2022'!L43,'Marzo 2022'!K43,'Marzo 2022'!L43)</f>
        <v>18.82</v>
      </c>
      <c r="DP41">
        <f>IF('Abril 2022'!K43&gt;'Abril 2022'!L43,'Abril 2022'!K43,'Abril 2022'!L43)</f>
        <v>13.31</v>
      </c>
      <c r="DQ41">
        <f>IF('Mayo 2022'!K43&gt;'Mayo 2022'!L43,'Mayo 2022'!K43,'Mayo 2022'!L43)</f>
        <v>12.64</v>
      </c>
      <c r="DR41">
        <f>IF('Junio 2022'!K43&gt;'Junio 2022'!L43,'Junio 2022'!K43,'Junio 2022'!L43)</f>
        <v>14.24</v>
      </c>
      <c r="DS41" t="s">
        <v>287</v>
      </c>
      <c r="DT41" t="s">
        <v>287</v>
      </c>
      <c r="DU41" t="s">
        <v>287</v>
      </c>
      <c r="DV41" t="s">
        <v>287</v>
      </c>
      <c r="DW41" t="s">
        <v>287</v>
      </c>
      <c r="DX41" t="s">
        <v>287</v>
      </c>
      <c r="DY41">
        <f>IF('Enero 2023'!K43&gt;'Enero 2023'!L43,'Enero 2023'!K43,'Enero 2023'!L43)</f>
        <v>13.38</v>
      </c>
      <c r="DZ41">
        <f>IF('Febrero 2023'!K43&gt;'Febrero 2023'!L43,'Febrero 2023'!K43,'Febrero 2023'!L43)</f>
        <v>13.950000000000001</v>
      </c>
      <c r="EA41">
        <f>IF('Marzo 2023'!K43&gt;'Marzo 2023'!L43,'Marzo 2023'!K43,'Marzo 2023'!L43)</f>
        <v>14.14</v>
      </c>
      <c r="EB41">
        <f>IF('Abril 2023'!K43&gt;'Abril 2023'!L43,'Abril 2023'!K43,'Abril 2023'!L43)</f>
        <v>11.72</v>
      </c>
      <c r="EC41">
        <f>IF('Mayo 2023'!K43&gt;'Mayo 2023'!L43,'Mayo 2023'!K43,'Mayo 2023'!L43)</f>
        <v>5.15</v>
      </c>
      <c r="EE41">
        <f>IF('Julio 2023'!K43&gt;'Julio 2023'!L43,'Julio 2023'!K43,'Julio 2023'!L43)</f>
        <v>4.2700000000000005</v>
      </c>
      <c r="EG41">
        <f>IF('Setiembre 2023'!K43&gt;'Setiembre 2023'!L43,'Setiembre 2023'!K43,'Setiembre 2023'!L43)</f>
        <v>1.8599999999999999</v>
      </c>
      <c r="EI41">
        <f>IF('Noviembre 2023'!K43&gt;'Noviembre 2023'!L43,'Noviembre 2023'!K43,'Noviembre 2023'!L43)</f>
        <v>6.79</v>
      </c>
      <c r="EJ41">
        <f>IF('Diciembre 2023'!K43&gt;'Diciembre 2023'!L43,'Diciembre 2023'!K43,'Diciembre 2023'!L43)</f>
        <v>6.8100000000000005</v>
      </c>
      <c r="EK41">
        <f>IF('Enero 2024'!K43&gt;'Enero 2024'!L43,'Enero 2024'!K43,'Enero 2024'!L43)</f>
        <v>6.78</v>
      </c>
      <c r="EL41">
        <f>IF('Febrero 2024'!K43&gt;'Febrero 2024'!L43,'Febrero 2024'!K43,'Febrero 2024'!L43)</f>
        <v>3.5399999999999996</v>
      </c>
      <c r="EM41">
        <f>IF('Marzo 2024'!K43&gt;'Marzo 2024'!L43,'Marzo 2024'!K43,'Marzo 2024'!L43)</f>
        <v>8.07</v>
      </c>
      <c r="EN41">
        <f>IF('Abril 2024'!K43&gt;'Abril 2024'!L43,'Abril 2024'!K43,'Abril 2024'!L43)</f>
        <v>5.24</v>
      </c>
      <c r="EO41">
        <f>IF('Mayo 2024'!K43&gt;'Mayo 2024'!L43,'Mayo 2024'!K43,'Mayo 2024'!L43)</f>
        <v>16.600000000000001</v>
      </c>
      <c r="ER41">
        <f>IF('Agosto 2024'!K43&gt;'Agosto 2024'!L43,'Agosto 2024'!K43,'Agosto 2024'!L43)</f>
        <v>7.85</v>
      </c>
      <c r="EV41">
        <f>IF('Diciembre 2024'!K43&gt;'Diciembre 2024'!L43,'Diciembre 2024'!K43,'Diciembre 2024'!L43)</f>
        <v>5.91</v>
      </c>
      <c r="EW41">
        <f>IF('Enero 2025'!K43&gt;'Enero 2025'!L43,'Enero 2025'!K43,'Enero 2025'!L43)</f>
        <v>8.5500000000000007</v>
      </c>
      <c r="EX41">
        <f>IF('Febrero 2025'!K43&gt;'Febrero 2025'!L43,'Febrero 2025'!K43,'Febrero 2025'!L43)</f>
        <v>10.52</v>
      </c>
      <c r="EY41">
        <f>IF('Marzo 2025'!K43&gt;'Marzo 2025'!L43,'Marzo 2025'!K43,'Marzo 2025'!L43)</f>
        <v>9.9700000000000006</v>
      </c>
      <c r="EZ41">
        <f>IF('Abril 2025'!K43&gt;'Abril 2025'!L43,'Abril 2025'!K43,'Abril 2025'!L43)</f>
        <v>3.6599999999999997</v>
      </c>
    </row>
    <row r="42" spans="1:156" x14ac:dyDescent="0.25">
      <c r="A42" s="10">
        <v>40</v>
      </c>
      <c r="B42" s="16" t="s">
        <v>96</v>
      </c>
      <c r="C42" s="10" t="s">
        <v>14</v>
      </c>
      <c r="D42" s="7">
        <v>255482</v>
      </c>
      <c r="E42" s="7">
        <v>337072</v>
      </c>
      <c r="F42" s="7"/>
      <c r="G42" s="16" t="s">
        <v>17</v>
      </c>
      <c r="H42" s="7">
        <v>0.34</v>
      </c>
      <c r="I42" s="27"/>
      <c r="J42" s="89"/>
      <c r="K42" s="42"/>
      <c r="L42" s="27"/>
      <c r="M42" s="89"/>
      <c r="N42" s="27"/>
      <c r="O42" s="42"/>
      <c r="P42" s="27"/>
      <c r="Q42" s="42"/>
      <c r="R42" s="27"/>
      <c r="S42" s="42" t="s">
        <v>122</v>
      </c>
      <c r="T42" s="89">
        <v>13.92</v>
      </c>
      <c r="U42" s="42" t="s">
        <v>98</v>
      </c>
      <c r="V42" s="42" t="s">
        <v>98</v>
      </c>
      <c r="W42" s="27"/>
      <c r="X42" s="89">
        <v>17.25</v>
      </c>
      <c r="Y42" s="42" t="s">
        <v>98</v>
      </c>
      <c r="Z42" s="89">
        <v>17.84</v>
      </c>
      <c r="AA42" s="89">
        <v>16.75</v>
      </c>
      <c r="AB42" s="89">
        <v>12.06</v>
      </c>
      <c r="AC42" s="89">
        <v>16</v>
      </c>
      <c r="AD42" s="89">
        <v>12.4</v>
      </c>
      <c r="AE42" s="89">
        <v>11.07</v>
      </c>
      <c r="AF42" s="27"/>
      <c r="AG42" s="89">
        <v>18.93</v>
      </c>
      <c r="AH42" s="89">
        <v>19.29</v>
      </c>
      <c r="AI42" s="89">
        <v>21.26</v>
      </c>
      <c r="AJ42" s="89">
        <v>18.86</v>
      </c>
      <c r="AK42" s="89">
        <v>24.45</v>
      </c>
      <c r="AL42" s="89">
        <v>19.29</v>
      </c>
      <c r="AM42" s="89">
        <v>18.93</v>
      </c>
      <c r="AN42" s="89">
        <v>10.620000000000001</v>
      </c>
      <c r="AO42" s="89">
        <v>18.830000000000002</v>
      </c>
      <c r="AP42" s="89">
        <v>19.38</v>
      </c>
      <c r="AQ42" s="89">
        <v>19.28</v>
      </c>
      <c r="AR42" s="89">
        <v>19.57</v>
      </c>
      <c r="AS42" s="89">
        <v>19.059999999999999</v>
      </c>
      <c r="AT42" s="105">
        <v>19.559999999999999</v>
      </c>
      <c r="AU42" s="89">
        <v>21.71</v>
      </c>
      <c r="AV42" s="89">
        <v>18.95</v>
      </c>
      <c r="AW42" s="89">
        <v>18.989999999999998</v>
      </c>
      <c r="AX42" s="16">
        <v>9.23</v>
      </c>
      <c r="AY42" s="105">
        <v>15.040000000000001</v>
      </c>
      <c r="AZ42" s="89">
        <v>19.2</v>
      </c>
      <c r="BA42" s="89">
        <v>18.89</v>
      </c>
      <c r="BB42" s="89">
        <f>IF('Octubre 2016'!K44&gt;'Octubre 2016'!L44,'Octubre 2016'!K44,'Octubre 2016'!L44)</f>
        <v>18.66</v>
      </c>
      <c r="BD42" s="89">
        <f>IF('Diciembre 2016'!K44&gt;'Diciembre 2016'!L44,'Diciembre 2016'!K44,'Diciembre 2016'!L44)</f>
        <v>8.4</v>
      </c>
      <c r="BE42" s="89">
        <f>IF('Enero 2017'!K44&gt;'Enero 2017'!L44,'Enero 2017'!K44,'Enero 2017'!L44)</f>
        <v>18.88</v>
      </c>
      <c r="BF42" s="89">
        <f>IF('Febrero 2017'!K44&gt;'Febrero 2017'!L44,'Febrero 2017'!K44,'Febrero 2017'!L44)</f>
        <v>18.850000000000001</v>
      </c>
      <c r="BG42" s="89">
        <f>IF('Marzo 2017'!K44&gt;'Marzo 2017'!L44,'Marzo 2017'!K44,'Marzo 2017'!L44)</f>
        <v>18.86</v>
      </c>
      <c r="BH42" s="89">
        <f>IF('Abril 2017'!K44&gt;'Abril 2017'!L44,'Abril 2017'!K44,'Abril 2017'!L44)</f>
        <v>18.87</v>
      </c>
      <c r="BI42" s="89">
        <f>IF('Mayo 2017'!K44&gt;'Mayo 2017'!L44,'Mayo 2017'!K44,'Mayo 2017'!L44)</f>
        <v>19.170000000000002</v>
      </c>
      <c r="BJ42" s="89">
        <f>IF('Junio 2017'!K44&gt;'Junio 2017'!L44,'Junio 2017'!K44,'Junio 2017'!L44)</f>
        <v>18.91</v>
      </c>
      <c r="BK42" s="27">
        <f>IF('Julio 2017'!K44&gt;'Julio 2017'!L44,'Julio 2017'!K44,'Julio 2017'!L44)</f>
        <v>3.35</v>
      </c>
      <c r="BL42" s="89">
        <f>IF('Agosto 2017'!K44&gt;'Agosto 2017'!L44,'Agosto 2017'!K44,'Agosto 2017'!L44)</f>
        <v>18.97</v>
      </c>
      <c r="BM42" s="89">
        <f>IF('Setiembre 2017'!K44&gt;'Setiembre 2017'!L44,'Setiembre 2017'!K44,'Setiembre 2017'!L44)</f>
        <v>18.89</v>
      </c>
      <c r="BN42" s="27"/>
      <c r="BO42" s="27">
        <f>IF('Noviembre 2017'!K44&gt;'Noviembre 2017'!L44,'Noviembre 2017'!K44,'Noviembre 2017'!L44)</f>
        <v>2.62</v>
      </c>
      <c r="BP42" s="89">
        <f>IF('Diciembre 2017'!K44&gt;'Diciembre 2017'!L44,'Diciembre 2017'!K44,'Diciembre 2017'!L44)</f>
        <v>19.3</v>
      </c>
      <c r="BQ42" s="89">
        <f>IF('Enero 2018'!K44&gt;'Enero 2018'!L44,'Enero 2018'!K44,'Enero 2018'!L44)</f>
        <v>19.059999999999999</v>
      </c>
      <c r="BR42" s="89">
        <f>IF('Febrero 2018'!K44&gt;'Febrero 2018'!L44,'Febrero 2018'!K44,'Febrero 2018'!L44)</f>
        <v>4.6400000000000006</v>
      </c>
      <c r="BS42" s="89">
        <f>IF('Marzo 2018'!K44&gt;'Marzo 2018'!L44,'Marzo 2018'!K44,'Marzo 2018'!L44)</f>
        <v>18.96</v>
      </c>
      <c r="BT42" s="89">
        <f>IF('Abril 2018'!K44&gt;'Abril 2018'!L44,'Abril 2018'!K44,'Abril 2018'!L44)</f>
        <v>18.899999999999999</v>
      </c>
      <c r="BU42" s="27">
        <f>IF('Mayo 2018'!K44&gt;'Mayo 2018'!L44,'Mayo 2018'!K44,'Mayo 2018'!L44)</f>
        <v>8.16</v>
      </c>
      <c r="BV42" s="89">
        <f>IF('Junio 2018'!K44&gt;'Junio 2018'!L44,'Junio 2018'!K44,'Junio 2018'!L44)</f>
        <v>19.34</v>
      </c>
      <c r="BW42" s="89">
        <f>IF('Julio 2018'!K44&gt;'Julio 2018'!L44,'Julio 2018'!K44,'Julio 2018'!L44)</f>
        <v>19.2</v>
      </c>
      <c r="BX42" s="89">
        <f>IF('Agosto 2018'!K44&gt;'Agosto 2018'!L44,'Agosto 2018'!K44,'Agosto 2018'!L44)</f>
        <v>17.39</v>
      </c>
      <c r="BY42" s="89">
        <f>IF('Setiembre 2018'!K44&gt;'Setiembre 2018'!L44,'Setiembre 2018'!K44,'Setiembre 2018'!L44)</f>
        <v>18.93</v>
      </c>
      <c r="BZ42" s="27">
        <f>IF('Octubre 2018'!K44&gt;'Octubre 2018'!L44,'Octubre 2018'!K44,'Octubre 2018'!L44)</f>
        <v>3.96</v>
      </c>
      <c r="CA42" s="89">
        <f>IF('Noviembre 2018'!K44&gt;'Noviembre 2018'!L44,'Noviembre 2018'!K44,'Noviembre 2018'!L44)</f>
        <v>16.899999999999999</v>
      </c>
      <c r="CB42" s="89">
        <f>IF('Diciembre 2018'!K44&gt;'Diciembre 2018'!L44,'Diciembre 2018'!K44,'Diciembre 2018'!L44)</f>
        <v>15.46</v>
      </c>
      <c r="CC42" s="89">
        <f>IF('Enero 2019'!K44&gt;'Enero 2019'!L44,'Enero 2019'!K44,'Enero 2019'!L44)</f>
        <v>18.010000000000002</v>
      </c>
      <c r="CD42" s="89">
        <f>IF('Febrero 2019'!K44&gt;'Febrero 2019'!L44,'Febrero 2019'!K44,'Febrero 2019'!L44)</f>
        <v>16.89</v>
      </c>
      <c r="CE42" s="89">
        <f>IF('Marzo 2019'!K44&gt;'Marzo 2019'!L44,'Marzo 2019'!K44,'Marzo 2019'!L44)</f>
        <v>14.76</v>
      </c>
      <c r="CF42" s="89">
        <f>IF('Abril 2019'!K44&gt;'Abril 2019'!L44,'Abril 2019'!K44,'Abril 2019'!L44)</f>
        <v>14.92</v>
      </c>
      <c r="CG42" s="89">
        <f>IF('Mayo 2019'!K44&gt;'Mayo 2019'!L44,'Mayo 2019'!K44,'Mayo 2019'!L44)</f>
        <v>16.38</v>
      </c>
      <c r="CH42" s="89">
        <f>IF('Junio 2019'!K44&gt;'Junio 2019'!L44,'Junio 2019'!K44,'Junio 2019'!L44)</f>
        <v>18.86</v>
      </c>
      <c r="CI42" s="89">
        <f>IF('Julio 2019'!K44&gt;'Julio 2019'!L44,'Julio 2019'!K44,'Julio 2019'!L44)</f>
        <v>16.39</v>
      </c>
      <c r="CJ42" s="27">
        <f>IF('Agosto 2019'!K44&gt;'Agosto 2019'!L44,'Agosto 2019'!K44,'Agosto 2019'!L44)</f>
        <v>12.86</v>
      </c>
      <c r="CK42" s="27"/>
      <c r="CL42" s="27">
        <f>IF('Octubre 2019'!K44&gt;'Octubre 2019'!L44,'Octubre 2019'!K44,'Octubre 2019'!L44)</f>
        <v>3.48</v>
      </c>
      <c r="CM42" s="27">
        <f>IF('Noviembre 2019'!K44&gt;'Noviembre 2019'!L44,'Noviembre 2019'!K44,'Noviembre 2019'!L44)</f>
        <v>3.5500000000000003</v>
      </c>
      <c r="CN42" s="27">
        <f>IF('Diciembre 2019'!K44&gt;'Diciembre 2019'!L44,'Diciembre 2019'!K44,'Diciembre 2019'!L44)</f>
        <v>3.83</v>
      </c>
      <c r="CO42" s="27">
        <f>IF('Enero 2020'!K44&gt;'Enero 2020'!L44,'Enero 2020'!K44,'Enero 2020'!L44)</f>
        <v>10.81</v>
      </c>
      <c r="CP42" s="27">
        <f>IF('Febrero 2020'!K44&gt;'Febrero 2020'!L44,'Febrero 2020'!K44,'Febrero 2020'!L44)</f>
        <v>10.88</v>
      </c>
      <c r="CQ42" s="27">
        <f>IF('Marzo 2020'!K44&gt;'Marzo 2020'!L44,'Marzo 2020'!K44,'Marzo 2020'!L44)</f>
        <v>8.6300000000000008</v>
      </c>
      <c r="CR42" s="27">
        <f>IF('Abril 2020'!K44&gt;'Abril 2020'!L44,'Abril 2020'!K44,'Abril 2020'!L44)</f>
        <v>5.82</v>
      </c>
      <c r="CS42" s="27">
        <f>IF('Mayo 2020'!K44&gt;'Mayo 2020'!L44,'Mayo 2020'!K44,'Mayo 2020'!L44)</f>
        <v>12.03</v>
      </c>
      <c r="CT42" s="27">
        <f>IF('Junio 2020'!K44&gt;'Junio 2020'!L44,'Junio 2020'!K44,'Junio 2020'!L44)</f>
        <v>9.18</v>
      </c>
      <c r="CU42" s="27"/>
      <c r="CV42" s="27">
        <f>IF('Agosto 2020'!K44&gt;'Agosto 2020'!L44,'Agosto 2020'!K44,'Agosto 2020'!L44)</f>
        <v>3.21</v>
      </c>
      <c r="CW42" s="27"/>
      <c r="CX42" s="27"/>
      <c r="CY42" s="27"/>
      <c r="CZ42" s="27">
        <f>IF('Diciembre 2020'!K44&gt;'Diciembre 2020'!L44,'Diciembre 2020'!K44,'Diciembre 2020'!L44)</f>
        <v>2.74</v>
      </c>
      <c r="DA42" s="27">
        <f>IF('Enero 2021'!K44&gt;'Enero 2021'!L44,'Enero 2021'!K44,'Enero 2021'!L44)</f>
        <v>3.76</v>
      </c>
      <c r="DB42" s="27">
        <f>IF('Febrero 2021'!K44&gt;'Febrero 2021'!L44,'Febrero 2021'!K44,'Febrero 2021'!L44)</f>
        <v>3.76</v>
      </c>
      <c r="DC42" s="27">
        <f>IF('Marzo 2021'!K44&gt;'Marzo 2021'!L44,'Marzo 2021'!K44,'Marzo 2021'!L44)</f>
        <v>4.8900000000000006</v>
      </c>
      <c r="DD42">
        <f>IF('Abril 2021'!K44&gt;'Abril 2021'!L44,'Abril 2021'!K44,'Abril 2021'!L44)</f>
        <v>4.78</v>
      </c>
      <c r="DE42">
        <f>IF('Mayo 2021'!K44&gt;'Mayo 2021'!L44,'Mayo 2021'!K44,'Mayo 2021'!L44)</f>
        <v>6.01</v>
      </c>
      <c r="DF42">
        <f>IF('Junio 2021'!K44&gt;'Junio 2021'!L44,'Junio 2021'!K44,'Junio 2021'!L44)</f>
        <v>5.5</v>
      </c>
      <c r="DG42">
        <f>IF('Julio 2021'!K44&gt;'Julio 2021'!L44,'Julio 2021'!K44,'Julio 2021'!L44)</f>
        <v>5.4</v>
      </c>
      <c r="DI42">
        <f>IF('Setiembre 2021'!K44&gt;'Setiembre 2021'!L44,'Setiembre 2021'!K44,'Setiembre 2021'!L44)</f>
        <v>3.25</v>
      </c>
      <c r="DJ42">
        <f>IF('Octubre 2021'!K44&gt;'Octubre 2021'!L44,'Octubre 2021'!K44,'Octubre 2021'!L44)</f>
        <v>2.69</v>
      </c>
      <c r="DK42">
        <f>IF('Noviembre 2021'!K44&gt;'Noviembre 2021'!L44,'Noviembre 2021'!K44,'Noviembre 2021'!L44)</f>
        <v>8.58</v>
      </c>
      <c r="DL42">
        <f>IF('Diciembre 2021'!K44&gt;'Diciembre 2021'!L44,'Diciembre 2021'!K44,'Diciembre 2021'!L44)</f>
        <v>3.04</v>
      </c>
      <c r="DM42">
        <f>IF('Enero 2022'!K44&gt;'Enero 2022'!L44,'Enero 2022'!K44,'Enero 2022'!L44)</f>
        <v>4.62</v>
      </c>
      <c r="DN42">
        <f>IF('Febrero 2022'!K44&gt;'Febrero 2022'!L44,'Febrero 2022'!K44,'Febrero 2022'!L44)</f>
        <v>4.16</v>
      </c>
      <c r="DO42">
        <f>IF('Marzo 2022'!K44&gt;'Marzo 2022'!L44,'Marzo 2022'!K44,'Marzo 2022'!L44)</f>
        <v>16.760000000000002</v>
      </c>
      <c r="DP42">
        <f>IF('Abril 2022'!K44&gt;'Abril 2022'!L44,'Abril 2022'!K44,'Abril 2022'!L44)</f>
        <v>10.15</v>
      </c>
      <c r="DQ42">
        <f>IF('Mayo 2022'!K44&gt;'Mayo 2022'!L44,'Mayo 2022'!K44,'Mayo 2022'!L44)</f>
        <v>5.7</v>
      </c>
      <c r="DR42">
        <f>IF('Junio 2022'!K44&gt;'Junio 2022'!L44,'Junio 2022'!K44,'Junio 2022'!L44)</f>
        <v>3</v>
      </c>
      <c r="DS42" t="s">
        <v>267</v>
      </c>
      <c r="DT42" t="s">
        <v>267</v>
      </c>
      <c r="DU42" t="s">
        <v>267</v>
      </c>
      <c r="DV42" t="s">
        <v>267</v>
      </c>
      <c r="DW42" t="s">
        <v>267</v>
      </c>
      <c r="DX42">
        <f>IF('Diciembre 2022'!K44&gt;'Diciembre 2022'!L44,'Diciembre 2022'!K44,'Diciembre 2022'!L44)</f>
        <v>3.06</v>
      </c>
      <c r="DY42">
        <f>IF('Enero 2023'!K44&gt;'Enero 2023'!L44,'Enero 2023'!K44,'Enero 2023'!L44)</f>
        <v>4.21</v>
      </c>
      <c r="DZ42">
        <f>IF('Febrero 2023'!K44&gt;'Febrero 2023'!L44,'Febrero 2023'!K44,'Febrero 2023'!L44)</f>
        <v>5.13</v>
      </c>
      <c r="EA42">
        <f>IF('Marzo 2023'!K44&gt;'Marzo 2023'!L44,'Marzo 2023'!K44,'Marzo 2023'!L44)</f>
        <v>4.32</v>
      </c>
      <c r="EB42">
        <f>IF('Abril 2023'!K44&gt;'Abril 2023'!L44,'Abril 2023'!K44,'Abril 2023'!L44)</f>
        <v>5.16</v>
      </c>
      <c r="EC42">
        <f>IF('Mayo 2023'!K44&gt;'Mayo 2023'!L44,'Mayo 2023'!K44,'Mayo 2023'!L44)</f>
        <v>5.98</v>
      </c>
      <c r="ED42">
        <f>IF('Junio 2023'!K44&gt;'Junio 2023'!L44,'Junio 2023'!K44,'Junio 2023'!L44)</f>
        <v>6.09</v>
      </c>
      <c r="EE42">
        <f>IF('Julio 2023'!K44&gt;'Julio 2023'!L44,'Julio 2023'!K44,'Julio 2023'!L44)</f>
        <v>6.22</v>
      </c>
      <c r="EF42">
        <f>IF('Agosto 2023'!K44&gt;'Agosto 2023'!L44,'Agosto 2023'!K44,'Agosto 2023'!L44)</f>
        <v>5.58</v>
      </c>
      <c r="EG42">
        <f>IF('Setiembre 2023'!K44&gt;'Setiembre 2023'!L44,'Setiembre 2023'!K44,'Setiembre 2023'!L44)</f>
        <v>3.9400000000000004</v>
      </c>
      <c r="EI42">
        <f>IF('Noviembre 2023'!K44&gt;'Noviembre 2023'!L44,'Noviembre 2023'!K44,'Noviembre 2023'!L44)</f>
        <v>3.6100000000000003</v>
      </c>
      <c r="EJ42">
        <f>IF('Diciembre 2023'!K44&gt;'Diciembre 2023'!L44,'Diciembre 2023'!K44,'Diciembre 2023'!L44)</f>
        <v>2.7600000000000002</v>
      </c>
      <c r="EK42">
        <f>IF('Enero 2024'!K44&gt;'Enero 2024'!L44,'Enero 2024'!K44,'Enero 2024'!L44)</f>
        <v>11.81</v>
      </c>
      <c r="EL42">
        <f>IF('Febrero 2024'!K44&gt;'Febrero 2024'!L44,'Febrero 2024'!K44,'Febrero 2024'!L44)</f>
        <v>10.11</v>
      </c>
      <c r="EM42">
        <f>IF('Marzo 2024'!K44&gt;'Marzo 2024'!L44,'Marzo 2024'!K44,'Marzo 2024'!L44)</f>
        <v>12.02</v>
      </c>
      <c r="EN42">
        <f>IF('Abril 2024'!K44&gt;'Abril 2024'!L44,'Abril 2024'!K44,'Abril 2024'!L44)</f>
        <v>12.26</v>
      </c>
      <c r="EO42">
        <f>IF('Mayo 2024'!K44&gt;'Mayo 2024'!L44,'Mayo 2024'!K44,'Mayo 2024'!L44)</f>
        <v>12.26</v>
      </c>
      <c r="ET42">
        <f>IF('Octubre 2024'!K44&gt;'Octubre 2024'!L44,'Octubre 2024'!K44,'Octubre 2024'!L44)</f>
        <v>11.01</v>
      </c>
      <c r="EV42">
        <f>IF('Diciembre 2024'!K44&gt;'Diciembre 2024'!L44,'Diciembre 2024'!K44,'Diciembre 2024'!L44)</f>
        <v>3.6500000000000004</v>
      </c>
      <c r="EW42">
        <f>IF('Enero 2025'!K44&gt;'Enero 2025'!L44,'Enero 2025'!K44,'Enero 2025'!L44)</f>
        <v>12.73</v>
      </c>
      <c r="EX42">
        <f>IF('Febrero 2025'!K44&gt;'Febrero 2025'!L44,'Febrero 2025'!K44,'Febrero 2025'!L44)</f>
        <v>15.47</v>
      </c>
      <c r="EY42">
        <f>IF('Marzo 2025'!K44&gt;'Marzo 2025'!L44,'Marzo 2025'!K44,'Marzo 2025'!L44)</f>
        <v>11.78</v>
      </c>
      <c r="EZ42">
        <f>IF('Abril 2025'!K44&gt;'Abril 2025'!L44,'Abril 2025'!K44,'Abril 2025'!L44)</f>
        <v>12.6</v>
      </c>
    </row>
    <row r="43" spans="1:156" ht="13" thickBot="1" x14ac:dyDescent="0.3">
      <c r="A43" s="10">
        <v>41</v>
      </c>
      <c r="B43" s="121" t="s">
        <v>144</v>
      </c>
      <c r="C43" s="121" t="s">
        <v>14</v>
      </c>
      <c r="D43" s="121">
        <v>338544</v>
      </c>
      <c r="E43" s="121">
        <v>262101</v>
      </c>
      <c r="F43" s="121">
        <v>46</v>
      </c>
      <c r="G43" s="121">
        <v>24</v>
      </c>
      <c r="H43" s="121">
        <v>0.67</v>
      </c>
      <c r="AM43" s="87"/>
      <c r="AR43" s="87"/>
      <c r="AS43" s="87"/>
      <c r="AT43" s="87"/>
      <c r="AU43" s="87"/>
      <c r="AV43" s="87"/>
      <c r="AW43" s="87"/>
      <c r="AX43" s="125">
        <v>10.49</v>
      </c>
      <c r="AY43" s="125">
        <v>15.72</v>
      </c>
      <c r="AZ43" s="125">
        <v>12.17</v>
      </c>
      <c r="BA43" s="125">
        <v>6.43</v>
      </c>
      <c r="BB43" s="89">
        <f>IF('Octubre 2016'!K45&gt;'Octubre 2016'!L45,'Octubre 2016'!K45,'Octubre 2016'!L45)</f>
        <v>4.5</v>
      </c>
      <c r="BD43" s="89">
        <f>IF('Diciembre 2016'!K45&gt;'Diciembre 2016'!L45,'Diciembre 2016'!K45,'Diciembre 2016'!L45)</f>
        <v>3.0500000000000003</v>
      </c>
      <c r="BE43" s="89">
        <f>IF('Enero 2017'!K45&gt;'Enero 2017'!L45,'Enero 2017'!K45,'Enero 2017'!L45)</f>
        <v>3.99</v>
      </c>
      <c r="BF43" s="89">
        <f>IF('Febrero 2017'!K45&gt;'Febrero 2017'!L45,'Febrero 2017'!K45,'Febrero 2017'!L45)</f>
        <v>4.8100000000000005</v>
      </c>
      <c r="BG43" s="89">
        <f>IF('Marzo 2017'!K45&gt;'Marzo 2017'!L45,'Marzo 2017'!K45,'Marzo 2017'!L45)</f>
        <v>5.7</v>
      </c>
      <c r="BH43" s="89">
        <f>IF('Abril 2017'!K45&gt;'Abril 2017'!L45,'Abril 2017'!K45,'Abril 2017'!L45)</f>
        <v>6.61</v>
      </c>
      <c r="BI43" s="27">
        <f>IF('Mayo 2017'!K45&gt;'Mayo 2017'!L45,'Mayo 2017'!K45,'Mayo 2017'!L45)</f>
        <v>6.35</v>
      </c>
      <c r="BJ43" s="27">
        <f>IF('Junio 2017'!K45&gt;'Junio 2017'!L45,'Junio 2017'!K45,'Junio 2017'!L45)</f>
        <v>5.68</v>
      </c>
      <c r="BK43" s="27">
        <f>IF('Julio 2017'!K45&gt;'Julio 2017'!L45,'Julio 2017'!K45,'Julio 2017'!L45)</f>
        <v>4.45</v>
      </c>
      <c r="BL43" s="89">
        <f>IF('Agosto 2017'!K45&gt;'Agosto 2017'!L45,'Agosto 2017'!K45,'Agosto 2017'!L45)</f>
        <v>4.05</v>
      </c>
      <c r="BM43" s="89">
        <f>IF('Setiembre 2017'!K45&gt;'Setiembre 2017'!L45,'Setiembre 2017'!K45,'Setiembre 2017'!L45)</f>
        <v>3.1</v>
      </c>
      <c r="BN43" s="89">
        <f>IF('Octubre 2017'!K45&gt;'Octubre 2017'!L45,'Octubre 2017'!K45,'Octubre 2017'!L45)</f>
        <v>1.6800000000000002</v>
      </c>
      <c r="BO43" s="27">
        <f>IF('Noviembre 2017'!K45&gt;'Noviembre 2017'!L45,'Noviembre 2017'!K45,'Noviembre 2017'!L45)</f>
        <v>1.4300000000000002</v>
      </c>
      <c r="BP43" s="89">
        <f>IF('Diciembre 2017'!K45&gt;'Diciembre 2017'!L45,'Diciembre 2017'!K45,'Diciembre 2017'!L45)</f>
        <v>3.02</v>
      </c>
      <c r="BQ43" s="89">
        <f>IF('Enero 2018'!K45&gt;'Enero 2018'!L45,'Enero 2018'!K45,'Enero 2018'!L45)</f>
        <v>4.28</v>
      </c>
      <c r="BR43" s="89">
        <f>IF('Febrero 2018'!K45&gt;'Febrero 2018'!L45,'Febrero 2018'!K45,'Febrero 2018'!L45)</f>
        <v>4.57</v>
      </c>
      <c r="BS43" s="89">
        <f>IF('Marzo 2018'!K45&gt;'Marzo 2018'!L45,'Marzo 2018'!K45,'Marzo 2018'!L45)</f>
        <v>5.42</v>
      </c>
      <c r="BT43" s="89">
        <f>IF('Abril 2018'!K45&gt;'Abril 2018'!L45,'Abril 2018'!K45,'Abril 2018'!L45)</f>
        <v>6.97</v>
      </c>
      <c r="BU43" s="89">
        <f>IF('Mayo 2018'!K45&gt;'Mayo 2018'!L45,'Mayo 2018'!K45,'Mayo 2018'!L45)</f>
        <v>8.84</v>
      </c>
      <c r="BV43" s="89">
        <f>IF('Junio 2018'!K45&gt;'Junio 2018'!L45,'Junio 2018'!K45,'Junio 2018'!L45)</f>
        <v>7.9</v>
      </c>
      <c r="BW43" s="89">
        <f>IF('Julio 2018'!K45&gt;'Julio 2018'!L45,'Julio 2018'!K45,'Julio 2018'!L45)</f>
        <v>6.26</v>
      </c>
      <c r="BX43" s="27">
        <f>IF('Agosto 2018'!K45&gt;'Agosto 2018'!L45,'Agosto 2018'!K45,'Agosto 2018'!L45)</f>
        <v>4.8100000000000005</v>
      </c>
      <c r="BY43" s="89">
        <f>IF('Setiembre 2018'!K45&gt;'Setiembre 2018'!L45,'Setiembre 2018'!K45,'Setiembre 2018'!L45)</f>
        <v>5.16</v>
      </c>
      <c r="BZ43" s="89">
        <f>IF('Octubre 2018'!K45&gt;'Octubre 2018'!L45,'Octubre 2018'!K45,'Octubre 2018'!L45)</f>
        <v>1.33</v>
      </c>
      <c r="CA43" s="27">
        <f>IF('Noviembre 2018'!K45&gt;'Noviembre 2018'!L45,'Noviembre 2018'!K45,'Noviembre 2018'!L45)</f>
        <v>2.23</v>
      </c>
      <c r="CB43" s="89">
        <f>IF('Diciembre 2018'!K45&gt;'Diciembre 2018'!L45,'Diciembre 2018'!K45,'Diciembre 2018'!L45)</f>
        <v>2.8200000000000003</v>
      </c>
      <c r="CC43" s="89">
        <f>IF('Enero 2019'!K45&gt;'Enero 2019'!L45,'Enero 2019'!K45,'Enero 2019'!L45)</f>
        <v>4.46</v>
      </c>
      <c r="CD43" s="89">
        <f>IF('Febrero 2019'!K45&gt;'Febrero 2019'!L45,'Febrero 2019'!K45,'Febrero 2019'!L45)</f>
        <v>4.96</v>
      </c>
      <c r="CE43" s="27">
        <f>IF('Marzo 2019'!K45&gt;'Marzo 2019'!L45,'Marzo 2019'!K45,'Marzo 2019'!L45)</f>
        <v>5.51</v>
      </c>
      <c r="CF43" s="89">
        <f>IF('Abril 2019'!K45&gt;'Abril 2019'!L45,'Abril 2019'!K45,'Abril 2019'!L45)</f>
        <v>8.5299999999999994</v>
      </c>
      <c r="CG43" s="89">
        <f>IF('Mayo 2019'!K45&gt;'Mayo 2019'!L45,'Mayo 2019'!K45,'Mayo 2019'!L45)</f>
        <v>10.69</v>
      </c>
      <c r="CH43" s="89">
        <f>IF('Junio 2019'!K45&gt;'Junio 2019'!L45,'Junio 2019'!K45,'Junio 2019'!L45)</f>
        <v>8.35</v>
      </c>
      <c r="CI43" s="89">
        <f>IF('Julio 2019'!K45&gt;'Julio 2019'!L45,'Julio 2019'!K45,'Julio 2019'!L45)</f>
        <v>9.6300000000000008</v>
      </c>
      <c r="CJ43" s="27">
        <f>IF('Agosto 2019'!K45&gt;'Agosto 2019'!L45,'Agosto 2019'!K45,'Agosto 2019'!L45)</f>
        <v>6.38</v>
      </c>
      <c r="CK43" s="27">
        <f>IF('Setiembre 2019'!K45&gt;'Setiembre 2019'!L45,'Setiembre 2019'!K45,'Setiembre 2019'!L45)</f>
        <v>10.040000000000001</v>
      </c>
      <c r="CL43" s="27">
        <f>IF('Octubre 2019'!K45&gt;'Octubre 2019'!L45,'Octubre 2019'!K45,'Octubre 2019'!L45)</f>
        <v>2.75</v>
      </c>
      <c r="CM43" s="27">
        <f>IF('Noviembre 2019'!K45&gt;'Noviembre 2019'!L45,'Noviembre 2019'!K45,'Noviembre 2019'!L45)</f>
        <v>1.6800000000000002</v>
      </c>
      <c r="CN43" s="27">
        <f>IF('Diciembre 2019'!K45&gt;'Diciembre 2019'!L45,'Diciembre 2019'!K45,'Diciembre 2019'!L45)</f>
        <v>3.31</v>
      </c>
      <c r="CO43" s="27">
        <f>IF('Enero 2020'!K45&gt;'Enero 2020'!L45,'Enero 2020'!K45,'Enero 2020'!L45)</f>
        <v>4.6500000000000004</v>
      </c>
      <c r="CP43" s="27">
        <f>IF('Febrero 2020'!K45&gt;'Febrero 2020'!L45,'Febrero 2020'!K45,'Febrero 2020'!L45)</f>
        <v>5.37</v>
      </c>
      <c r="CQ43" s="27">
        <f>IF('Marzo 2020'!K45&gt;'Marzo 2020'!L45,'Marzo 2020'!K45,'Marzo 2020'!L45)</f>
        <v>6.16</v>
      </c>
      <c r="CR43" s="27">
        <f>IF('Abril 2020'!K45&gt;'Abril 2020'!L45,'Abril 2020'!K45,'Abril 2020'!L45)</f>
        <v>8.66</v>
      </c>
      <c r="CS43" s="27">
        <f>IF('Mayo 2020'!K45&gt;'Mayo 2020'!L45,'Mayo 2020'!K45,'Mayo 2020'!L45)</f>
        <v>6.72</v>
      </c>
      <c r="CT43" s="27">
        <f>IF('Junio 2020'!K45&gt;'Junio 2020'!L45,'Junio 2020'!K45,'Junio 2020'!L45)</f>
        <v>4.82</v>
      </c>
      <c r="CU43" s="27">
        <f>IF('Julio 2020'!K45&gt;'Julio 2020'!L45,'Julio 2020'!K45,'Julio 2020'!L45)</f>
        <v>3.83</v>
      </c>
      <c r="CV43" s="27">
        <f>IF('Agosto 2020'!K45&gt;'Agosto 2020'!L45,'Agosto 2020'!K45,'Agosto 2020'!L45)</f>
        <v>3.8100000000000005</v>
      </c>
      <c r="CW43" s="27">
        <f>IF('Setiembre 2020'!K45&gt;'Setiembre 2020'!L45,'Setiembre 2020'!K45,'Setiembre 2020'!L45)</f>
        <v>0.90000000000000024</v>
      </c>
      <c r="CX43" s="27"/>
      <c r="CY43" s="27">
        <f>IF('Noviembre 2020'!K45&gt;'Noviembre 2020'!L45,'Noviembre 2020'!K45,'Noviembre 2020'!L45)</f>
        <v>-0.52</v>
      </c>
      <c r="CZ43" s="27">
        <f>IF('Diciembre 2020'!K45&gt;'Diciembre 2020'!L45,'Diciembre 2020'!K45,'Diciembre 2020'!L45)</f>
        <v>0.96999999999999986</v>
      </c>
      <c r="DA43" s="27">
        <f>IF('Enero 2021'!K45&gt;'Enero 2021'!L45,'Enero 2021'!K45,'Enero 2021'!L45)</f>
        <v>2.3200000000000003</v>
      </c>
      <c r="DB43" s="27">
        <f>IF('Febrero 2021'!K45&gt;'Febrero 2021'!L45,'Febrero 2021'!K45,'Febrero 2021'!L45)</f>
        <v>3.11</v>
      </c>
      <c r="DC43" s="27">
        <f>IF('Marzo 2021'!K45&gt;'Marzo 2021'!L45,'Marzo 2021'!K45,'Marzo 2021'!L45)</f>
        <v>3.5700000000000003</v>
      </c>
      <c r="DD43">
        <f>IF('Abril 2021'!K45&gt;'Abril 2021'!L45,'Abril 2021'!K45,'Abril 2021'!L45)</f>
        <v>3.7700000000000005</v>
      </c>
      <c r="DE43">
        <f>IF('Mayo 2021'!K45&gt;'Mayo 2021'!L45,'Mayo 2021'!K45,'Mayo 2021'!L45)</f>
        <v>4.2300000000000004</v>
      </c>
      <c r="DF43">
        <f>IF('Junio 2021'!K45&gt;'Junio 2021'!L45,'Junio 2021'!K45,'Junio 2021'!L45)</f>
        <v>4.4800000000000004</v>
      </c>
      <c r="DG43">
        <f>IF('Julio 2021'!K45&gt;'Julio 2021'!L45,'Julio 2021'!K45,'Julio 2021'!L45)</f>
        <v>4.41</v>
      </c>
      <c r="DH43">
        <f>IF('Agosto 2021'!K45&gt;'Agosto 2021'!L45,'Agosto 2021'!K45,'Agosto 2021'!L45)</f>
        <v>4.01</v>
      </c>
      <c r="DI43">
        <f>IF('Setiembre 2021'!K45&gt;'Setiembre 2021'!L45,'Setiembre 2021'!K45,'Setiembre 2021'!L45)</f>
        <v>2.98</v>
      </c>
      <c r="DJ43">
        <f>IF('Octubre 2021'!K45&gt;'Octubre 2021'!L45,'Octubre 2021'!K45,'Octubre 2021'!L45)</f>
        <v>1.46</v>
      </c>
      <c r="DK43">
        <f>IF('Noviembre 2021'!K45&gt;'Noviembre 2021'!L45,'Noviembre 2021'!K45,'Noviembre 2021'!L45)</f>
        <v>1.7800000000000002</v>
      </c>
      <c r="DL43">
        <f>IF('Diciembre 2021'!K45&gt;'Diciembre 2021'!L45,'Diciembre 2021'!K45,'Diciembre 2021'!L45)</f>
        <v>1.9100000000000001</v>
      </c>
      <c r="DM43">
        <f>IF('Enero 2022'!K45&gt;'Enero 2022'!L45,'Enero 2022'!K45,'Enero 2022'!L45)</f>
        <v>3.8499999999999996</v>
      </c>
      <c r="DN43">
        <f>IF('Febrero 2022'!K45&gt;'Febrero 2022'!L45,'Febrero 2022'!K45,'Febrero 2022'!L45)</f>
        <v>4.13</v>
      </c>
      <c r="DO43">
        <f>IF('Marzo 2022'!K45&gt;'Marzo 2022'!L45,'Marzo 2022'!K45,'Marzo 2022'!L45)</f>
        <v>4.38</v>
      </c>
      <c r="DP43">
        <f>IF('Abril 2022'!K45&gt;'Abril 2022'!L45,'Abril 2022'!K45,'Abril 2022'!L45)</f>
        <v>5.01</v>
      </c>
      <c r="DQ43">
        <f>IF('Mayo 2022'!K45&gt;'Mayo 2022'!L45,'Mayo 2022'!K45,'Mayo 2022'!L45)</f>
        <v>4.76</v>
      </c>
      <c r="DR43">
        <f>IF('Junio 2022'!K45&gt;'Junio 2022'!L45,'Junio 2022'!K45,'Junio 2022'!L45)</f>
        <v>2.31</v>
      </c>
      <c r="DS43">
        <f>IF('Julio 2022'!K45&gt;'Julio 2022'!L45,'Julio 2022'!K45,'Julio 2022'!L45)</f>
        <v>0.96999999999999986</v>
      </c>
      <c r="DT43">
        <f>IF('Agosto 2022'!K45&gt;'Agosto 2022'!L45,'Agosto 2022'!K45,'Agosto 2022'!L45)</f>
        <v>1.17</v>
      </c>
      <c r="DU43">
        <f>IF('Setiembre 2022'!K45&gt;'Setiembre 2022'!L45,'Setiembre 2022'!K45,'Setiembre 2022'!L45)</f>
        <v>0.38</v>
      </c>
      <c r="DV43">
        <f>IF('Octubre 2022'!K45&gt;'Octubre 2022'!L45,'Octubre 2022'!K45,'Octubre 2022'!L45)</f>
        <v>0.66</v>
      </c>
      <c r="DW43">
        <f>IF('Noviembre 2022'!K45&gt;'Noviembre 2022'!L45,'Noviembre 2022'!K45,'Noviembre 2022'!L45)</f>
        <v>0.7599999999999999</v>
      </c>
      <c r="DX43">
        <f>IF('Diciembre 2022'!K45&gt;'Diciembre 2022'!L45,'Diciembre 2022'!K45,'Diciembre 2022'!L45)</f>
        <v>1.4700000000000002</v>
      </c>
      <c r="DY43">
        <f>IF('Enero 2023'!K45&gt;'Enero 2023'!L45,'Enero 2023'!K45,'Enero 2023'!L45)</f>
        <v>2.56</v>
      </c>
      <c r="DZ43">
        <f>IF('Febrero 2023'!K45&gt;'Febrero 2023'!L45,'Febrero 2023'!K45,'Febrero 2023'!L45)</f>
        <v>4.7700000000000005</v>
      </c>
      <c r="EA43">
        <f>IF('Marzo 2023'!K45&gt;'Marzo 2023'!L45,'Marzo 2023'!K45,'Marzo 2023'!L45)</f>
        <v>4.54</v>
      </c>
      <c r="EB43">
        <f>IF('Abril 2023'!K45&gt;'Abril 2023'!L45,'Abril 2023'!K45,'Abril 2023'!L45)</f>
        <v>4.5</v>
      </c>
      <c r="EC43">
        <f>IF('Mayo 2023'!K45&gt;'Mayo 2023'!L45,'Mayo 2023'!K45,'Mayo 2023'!L45)</f>
        <v>6.21</v>
      </c>
      <c r="ED43">
        <f>IF('Junio 2023'!K45&gt;'Junio 2023'!L45,'Junio 2023'!K45,'Junio 2023'!L45)</f>
        <v>5.59</v>
      </c>
      <c r="EE43">
        <f>IF('Julio 2023'!K45&gt;'Julio 2023'!L45,'Julio 2023'!K45,'Julio 2023'!L45)</f>
        <v>7.0600000000000005</v>
      </c>
      <c r="EF43">
        <f>IF('Agosto 2023'!K45&gt;'Agosto 2023'!L45,'Agosto 2023'!K45,'Agosto 2023'!L45)</f>
        <v>6.55</v>
      </c>
      <c r="EG43">
        <f>IF('Setiembre 2023'!K45&gt;'Setiembre 2023'!L45,'Setiembre 2023'!K45,'Setiembre 2023'!L45)</f>
        <v>5.33</v>
      </c>
      <c r="EH43">
        <f>IF('Octubre 2023'!K45&gt;'Octubre 2023'!L45,'Octubre 2023'!K45,'Octubre 2023'!L45)</f>
        <v>2.11</v>
      </c>
      <c r="EI43">
        <f>IF('Noviembre 2023'!K45&gt;'Noviembre 2023'!L45,'Noviembre 2023'!K45,'Noviembre 2023'!L45)</f>
        <v>1.8200000000000003</v>
      </c>
      <c r="EJ43">
        <f>IF('Diciembre 2023'!K45&gt;'Diciembre 2023'!L45,'Diciembre 2023'!K45,'Diciembre 2023'!L45)</f>
        <v>1.83</v>
      </c>
      <c r="EK43">
        <f>IF('Enero 2024'!K45&gt;'Enero 2024'!L45,'Enero 2024'!K45,'Enero 2024'!L45)</f>
        <v>3.5600000000000005</v>
      </c>
      <c r="EL43">
        <f>IF('Febrero 2024'!K45&gt;'Febrero 2024'!L45,'Febrero 2024'!K45,'Febrero 2024'!L45)</f>
        <v>4.57</v>
      </c>
      <c r="EM43">
        <f>IF('Marzo 2024'!K45&gt;'Marzo 2024'!L45,'Marzo 2024'!K45,'Marzo 2024'!L45)</f>
        <v>6.43</v>
      </c>
      <c r="EN43">
        <f>IF('Abril 2024'!K45&gt;'Abril 2024'!L45,'Abril 2024'!K45,'Abril 2024'!L45)</f>
        <v>9.26</v>
      </c>
      <c r="EO43">
        <f>IF('Mayo 2024'!K45&gt;'Mayo 2024'!L45,'Mayo 2024'!K45,'Mayo 2024'!L45)</f>
        <v>9.2900000000000009</v>
      </c>
      <c r="EP43">
        <f>IF('Junio 2024'!K45&gt;'Junio 2024'!L45,'Junio 2024'!K45,'Junio 2024'!L45)</f>
        <v>0.87</v>
      </c>
      <c r="EQ43">
        <f>IF('Julio 2024'!K45&gt;'Julio 2024'!L45,'Julio 2024'!K45,'Julio 2024'!L45)</f>
        <v>1.1400000000000001</v>
      </c>
      <c r="ER43">
        <f>IF('Agosto 2024'!K45&gt;'Agosto 2024'!L45,'Agosto 2024'!K45,'Agosto 2024'!L45)</f>
        <v>1.2599999999999998</v>
      </c>
      <c r="ES43">
        <f>IF('Setiembre 2024'!K45&gt;'Setiembre 2024'!L45,'Setiembre 2024'!K45,'Setiembre 2024'!L45)</f>
        <v>1.1800000000000002</v>
      </c>
      <c r="ET43">
        <f>IF('Octubre 2024'!K45&gt;'Octubre 2024'!L45,'Octubre 2024'!K45,'Octubre 2024'!L45)</f>
        <v>1.5899999999999999</v>
      </c>
      <c r="EU43">
        <f>IF('Noviembre 2024'!K45&gt;'Noviembre 2024'!L45,'Noviembre 2024'!K45,'Noviembre 2024'!L45)</f>
        <v>1.79</v>
      </c>
      <c r="EV43">
        <f>IF('Diciembre 2024'!K45&gt;'Diciembre 2024'!L45,'Diciembre 2024'!K45,'Diciembre 2024'!L45)</f>
        <v>1.65</v>
      </c>
      <c r="EW43">
        <f>IF('Enero 2025'!K45&gt;'Enero 2025'!L45,'Enero 2025'!K45,'Enero 2025'!L45)</f>
        <v>4.33</v>
      </c>
      <c r="EX43">
        <f>IF('Febrero 2025'!K45&gt;'Febrero 2025'!L45,'Febrero 2025'!K45,'Febrero 2025'!L45)</f>
        <v>5.05</v>
      </c>
      <c r="EZ43">
        <f>IF('Abril 2025'!K45&gt;'Abril 2025'!L45,'Abril 2025'!K45,'Abril 2025'!L45)</f>
        <v>4.13</v>
      </c>
    </row>
    <row r="44" spans="1:156" ht="13" x14ac:dyDescent="0.3">
      <c r="A44" s="148">
        <v>42</v>
      </c>
      <c r="B44" s="146" t="s">
        <v>163</v>
      </c>
      <c r="C44" s="167" t="s">
        <v>15</v>
      </c>
      <c r="D44" s="25">
        <v>258314</v>
      </c>
      <c r="E44" s="25">
        <v>334468</v>
      </c>
      <c r="F44" s="167"/>
      <c r="G44" s="146"/>
      <c r="H44" s="145">
        <v>1</v>
      </c>
      <c r="BH44" s="27">
        <f>IF('Abril 2017'!K48&gt;'Abril 2017'!L48,'Abril 2017'!K48,'Abril 2017'!L48)</f>
        <v>4.5199999999999996</v>
      </c>
      <c r="BI44" s="27">
        <f>IF('Mayo 2017'!K48&gt;'Mayo 2017'!L48,'Mayo 2017'!K48,'Mayo 2017'!L48)</f>
        <v>3.55</v>
      </c>
      <c r="BJ44" s="27">
        <f>IF('Junio 2017'!K46&gt;'Junio 2017'!L46,'Junio 2017'!K46,'Junio 2017'!L46)</f>
        <v>2.82</v>
      </c>
      <c r="BK44" s="89">
        <f>IF('Julio 2017'!K46&gt;'Julio 2017'!L46,'Julio 2017'!K46,'Julio 2017'!L46)</f>
        <v>5.48</v>
      </c>
      <c r="BL44" s="27">
        <f>IF('Agosto 2017'!K46&gt;'Agosto 2017'!L46,'Agosto 2017'!K46,'Agosto 2017'!L46)</f>
        <v>3.1500000000000004</v>
      </c>
      <c r="BM44" s="27">
        <f>IF('Setiembre 2017'!K46&gt;'Setiembre 2017'!L46,'Setiembre 2017'!K46,'Setiembre 2017'!L46)</f>
        <v>2.4300000000000002</v>
      </c>
      <c r="BN44" s="27">
        <f>IF('Octubre 2017'!K46&gt;'Octubre 2017'!L46,'Octubre 2017'!K46,'Octubre 2017'!L46)</f>
        <v>2.0299999999999998</v>
      </c>
      <c r="BO44" s="27">
        <f>IF('Noviembre 2017'!K46&gt;'Noviembre 2017'!L46,'Noviembre 2017'!K46,'Noviembre 2017'!L46)</f>
        <v>2.2999999999999998</v>
      </c>
      <c r="BP44" s="27">
        <f>IF('Diciembre 2017'!K46&gt;'Diciembre 2017'!L46,'Diciembre 2017'!K46,'Diciembre 2017'!L46)</f>
        <v>2.76</v>
      </c>
      <c r="BQ44" s="27">
        <f>IF('Enero 2018'!K46&gt;'Enero 2018'!L46,'Enero 2018'!K46,'Enero 2018'!L46)</f>
        <v>3.2699999999999996</v>
      </c>
      <c r="BR44" s="27">
        <f>IF('Febrero 2018'!K46&gt;'Febrero 2018'!L46,'Febrero 2018'!K46,'Febrero 2018'!L46)</f>
        <v>4.1399999999999997</v>
      </c>
      <c r="BS44" s="27">
        <f>IF('Marzo 2018'!K46&gt;'Marzo 2018'!L46,'Marzo 2018'!K46,'Marzo 2018'!L46)</f>
        <v>3.6799999999999997</v>
      </c>
      <c r="BT44" s="27">
        <f>IF('Abril 2018'!K46&gt;'Abril 2018'!L46,'Abril 2018'!K46,'Abril 2018'!L46)</f>
        <v>4.17</v>
      </c>
      <c r="BU44" s="27">
        <f>IF('Mayo 2018'!K46&gt;'Mayo 2018'!L46,'Mayo 2018'!K46,'Mayo 2018'!L46)</f>
        <v>3.74</v>
      </c>
      <c r="BV44" s="27">
        <f>IF('Junio 2018'!K46&gt;'Junio 2018'!L46,'Junio 2018'!K46,'Junio 2018'!L46)</f>
        <v>3.4400000000000004</v>
      </c>
      <c r="BW44" s="27">
        <f>IF('Julio 2018'!K46&gt;'Julio 2018'!L46,'Julio 2018'!K46,'Julio 2018'!L46)</f>
        <v>3.5300000000000002</v>
      </c>
      <c r="BX44" s="27">
        <f>IF('Agosto 2018'!K46&gt;'Agosto 2018'!L46,'Agosto 2018'!K46,'Agosto 2018'!L46)</f>
        <v>3.6399999999999997</v>
      </c>
      <c r="BY44" s="27">
        <f>IF('Setiembre 2018'!K46&gt;'Setiembre 2018'!L46,'Setiembre 2018'!K46,'Setiembre 2018'!L46)</f>
        <v>3.38</v>
      </c>
      <c r="BZ44" s="27">
        <f>IF('Octubre 2018'!K46&gt;'Octubre 2018'!L46,'Octubre 2018'!K46,'Octubre 2018'!L46)</f>
        <v>2.5</v>
      </c>
      <c r="CA44" s="27">
        <f>IF('Noviembre 2018'!K46&gt;'Noviembre 2018'!L46,'Noviembre 2018'!K46,'Noviembre 2018'!L46)</f>
        <v>2.9</v>
      </c>
      <c r="CB44" s="27">
        <f>IF('Diciembre 2018'!K46&gt;'Diciembre 2018'!L46,'Diciembre 2018'!K46,'Diciembre 2018'!L46)</f>
        <v>3.16</v>
      </c>
      <c r="CC44" s="27">
        <f>IF('Enero 2019'!K46&gt;'Enero 2019'!L46,'Enero 2019'!K46,'Enero 2019'!L46)</f>
        <v>3.62</v>
      </c>
      <c r="CD44" s="27">
        <f>IF('Febrero 2019'!K46&gt;'Febrero 2019'!L46,'Febrero 2019'!K46,'Febrero 2019'!L46)</f>
        <v>3.7300000000000004</v>
      </c>
      <c r="CE44" s="27">
        <f>IF('Marzo 2019'!K46&gt;'Marzo 2019'!L46,'Marzo 2019'!K46,'Marzo 2019'!L46)</f>
        <v>5.31</v>
      </c>
      <c r="CF44" s="27">
        <f>IF('Abril 2019'!K46&gt;'Abril 2019'!L46,'Abril 2019'!K46,'Abril 2019'!L46)</f>
        <v>4.3899999999999997</v>
      </c>
      <c r="CG44" s="27">
        <f>IF('Mayo 2019'!K46&gt;'Mayo 2019'!L46,'Mayo 2019'!K46,'Mayo 2019'!L46)</f>
        <v>4.22</v>
      </c>
      <c r="CH44" s="27">
        <f>IF('Junio 2019'!K46&gt;'Junio 2019'!L46,'Junio 2019'!K46,'Junio 2019'!L46)</f>
        <v>3.5199999999999996</v>
      </c>
      <c r="CI44" s="27">
        <f>IF('Julio 2019'!K46&gt;'Julio 2019'!L46,'Julio 2019'!K46,'Julio 2019'!L46)</f>
        <v>4</v>
      </c>
      <c r="CJ44" s="27">
        <f>IF('Agosto 2019'!K46&gt;'Agosto 2019'!L46,'Agosto 2019'!K46,'Agosto 2019'!L46)</f>
        <v>4.3600000000000003</v>
      </c>
      <c r="CK44" s="27">
        <f>IF('Setiembre 2019'!K46&gt;'Setiembre 2019'!L46,'Setiembre 2019'!K46,'Setiembre 2019'!L46)</f>
        <v>3.4699999999999998</v>
      </c>
      <c r="CL44" s="27">
        <f>IF('Octubre 2019'!K46&gt;'Octubre 2019'!L46,'Octubre 2019'!K46,'Octubre 2019'!L46)</f>
        <v>2.78</v>
      </c>
      <c r="CM44" s="27">
        <f>IF('Noviembre 2019'!K46&gt;'Noviembre 2019'!L46,'Noviembre 2019'!K46,'Noviembre 2019'!L46)</f>
        <v>2.96</v>
      </c>
      <c r="CN44" s="27">
        <f>IF('Diciembre 2019'!K46&gt;'Diciembre 2019'!L46,'Diciembre 2019'!K46,'Diciembre 2019'!L46)</f>
        <v>3.3099999999999996</v>
      </c>
      <c r="CO44" s="27">
        <f>IF('Enero 2020'!K46&gt;'Enero 2020'!L46,'Enero 2020'!K46,'Enero 2020'!L46)</f>
        <v>2.67</v>
      </c>
      <c r="CP44" s="27">
        <f>IF('Febrero 2020'!K46&gt;'Febrero 2020'!L46,'Febrero 2020'!K46,'Febrero 2020'!L46)</f>
        <v>4.62</v>
      </c>
      <c r="CQ44" s="27">
        <f>IF('Marzo 2020'!K46&gt;'Marzo 2020'!L46,'Marzo 2020'!K46,'Marzo 2020'!L46)</f>
        <v>4.7</v>
      </c>
      <c r="CR44" s="27">
        <f>IF('Abril 2020'!K46&gt;'Abril 2020'!L46,'Abril 2020'!K46,'Abril 2020'!L46)</f>
        <v>4.66</v>
      </c>
      <c r="CS44" s="27">
        <f>IF('Mayo 2020'!K46&gt;'Mayo 2020'!L46,'Mayo 2020'!K46,'Mayo 2020'!L46)</f>
        <v>4.97</v>
      </c>
      <c r="CT44" s="27">
        <f>IF('Junio 2020'!K46&gt;'Junio 2020'!L46,'Junio 2020'!K46,'Junio 2020'!L46)</f>
        <v>4.2</v>
      </c>
      <c r="CU44" s="27">
        <f>IF('Julio 2020'!K46&gt;'Julio 2020'!L46,'Julio 2020'!K46,'Julio 2020'!L46)</f>
        <v>3.33</v>
      </c>
      <c r="CV44" s="27">
        <f>IF('Agosto 2020'!K46&gt;'Agosto 2020'!L46,'Agosto 2020'!K46,'Agosto 2020'!L46)</f>
        <v>3.37</v>
      </c>
      <c r="CW44" s="27">
        <f>IF('Setiembre 2020'!K46&gt;'Setiembre 2020'!L46,'Setiembre 2020'!K46,'Setiembre 2020'!L46)</f>
        <v>2.4499999999999993</v>
      </c>
      <c r="CX44" s="27">
        <f>IF('Octubre 2020'!K46&gt;'Octubre 2020'!L46,'Octubre 2020'!K46,'Octubre 2020'!L46)</f>
        <v>2.2400000000000002</v>
      </c>
      <c r="CY44" s="27">
        <f>IF('Noviembre 2020'!K46&gt;'Noviembre 2020'!L46,'Noviembre 2020'!K46,'Noviembre 2020'!L46)</f>
        <v>1.7200000000000002</v>
      </c>
      <c r="CZ44" s="27">
        <f>IF('Diciembre 2020'!K46&gt;'Diciembre 2020'!L46,'Diciembre 2020'!K46,'Diciembre 2020'!L46)</f>
        <v>2.4700000000000002</v>
      </c>
      <c r="DA44" s="27">
        <f>IF('Enero 2021'!K46&gt;'Enero 2021'!L46,'Enero 2021'!K46,'Enero 2021'!L46)</f>
        <v>2.4500000000000002</v>
      </c>
      <c r="DB44" s="27">
        <f>IF('Febrero 2021'!K46&gt;'Febrero 2021'!L46,'Febrero 2021'!K46,'Febrero 2021'!L46)</f>
        <v>4.28</v>
      </c>
      <c r="DC44" s="27">
        <f>IF('Marzo 2021'!K46&gt;'Marzo 2021'!L46,'Marzo 2021'!K46,'Marzo 2021'!L46)</f>
        <v>5.0999999999999996</v>
      </c>
      <c r="DD44">
        <f>IF('Abril 2021'!K46&gt;'Abril 2021'!L46,'Abril 2021'!K46,'Abril 2021'!L46)</f>
        <v>3.83</v>
      </c>
      <c r="DE44">
        <f>IF('Mayo 2021'!K46&gt;'Mayo 2021'!L46,'Mayo 2021'!K46,'Mayo 2021'!L46)</f>
        <v>4.25</v>
      </c>
      <c r="DF44">
        <f>IF('Junio 2021'!K46&gt;'Junio 2021'!L46,'Junio 2021'!K46,'Junio 2021'!L46)</f>
        <v>4.5199999999999996</v>
      </c>
      <c r="DG44">
        <f>IF('Julio 2021'!K46&gt;'Julio 2021'!L46,'Julio 2021'!K46,'Julio 2021'!L46)</f>
        <v>4.12</v>
      </c>
      <c r="DH44">
        <f>IF('Agosto 2021'!K46&gt;'Agosto 2021'!L46,'Agosto 2021'!K46,'Agosto 2021'!L46)</f>
        <v>3.0700000000000003</v>
      </c>
      <c r="DI44">
        <f>IF('Setiembre 2021'!K46&gt;'Setiembre 2021'!L46,'Setiembre 2021'!K46,'Setiembre 2021'!L46)</f>
        <v>3.04</v>
      </c>
      <c r="DJ44">
        <f>IF('Octubre 2021'!K46&gt;'Octubre 2021'!L46,'Octubre 2021'!K46,'Octubre 2021'!L46)</f>
        <v>2.82</v>
      </c>
      <c r="DK44">
        <f>IF('Noviembre 2021'!K46&gt;'Noviembre 2021'!L46,'Noviembre 2021'!K46,'Noviembre 2021'!L46)</f>
        <v>3</v>
      </c>
      <c r="DL44">
        <f>IF('Diciembre 2021'!K46&gt;'Diciembre 2021'!L46,'Diciembre 2021'!K46,'Diciembre 2021'!L46)</f>
        <v>3.3</v>
      </c>
      <c r="DM44">
        <f>IF('Enero 2022'!K46&gt;'Enero 2022'!L46,'Enero 2022'!K46,'Enero 2022'!L46)</f>
        <v>3.5700000000000003</v>
      </c>
      <c r="DN44">
        <f>IF('Febrero 2022'!K46&gt;'Febrero 2022'!L46,'Febrero 2022'!K46,'Febrero 2022'!L46)</f>
        <v>3.8200000000000003</v>
      </c>
      <c r="DO44">
        <f>IF('Marzo 2022'!K46&gt;'Marzo 2022'!L46,'Marzo 2022'!K46,'Marzo 2022'!L46)</f>
        <v>3.9699999999999998</v>
      </c>
      <c r="DP44">
        <f>IF('Abril 2022'!K46&gt;'Abril 2022'!L46,'Abril 2022'!K46,'Abril 2022'!L46)</f>
        <v>3.7800000000000002</v>
      </c>
      <c r="DQ44">
        <f>IF('Mayo 2022'!K46&gt;'Mayo 2022'!L46,'Mayo 2022'!K46,'Mayo 2022'!L46)</f>
        <v>3.38</v>
      </c>
      <c r="DR44">
        <f>IF('Junio 2022'!K46&gt;'Junio 2022'!L46,'Junio 2022'!K46,'Junio 2022'!L46)</f>
        <v>3.0999999999999996</v>
      </c>
      <c r="DS44">
        <f>IF('Julio 2022'!K46&gt;'Julio 2022'!L46,'Julio 2022'!K46,'Julio 2022'!L46)</f>
        <v>2.73</v>
      </c>
      <c r="DT44">
        <f>IF('Agosto 2022'!K46&gt;'Agosto 2022'!L46,'Agosto 2022'!K46,'Agosto 2022'!L46)</f>
        <v>2.7</v>
      </c>
      <c r="DU44">
        <f>IF('Setiembre 2022'!K46&gt;'Setiembre 2022'!L46,'Setiembre 2022'!K46,'Setiembre 2022'!L46)</f>
        <v>2.1800000000000002</v>
      </c>
      <c r="DV44">
        <f>IF('Octubre 2022'!K46&gt;'Octubre 2022'!L46,'Octubre 2022'!K46,'Octubre 2022'!L46)</f>
        <v>2.2200000000000002</v>
      </c>
      <c r="DW44">
        <f>IF('Noviembre 2022'!K46&gt;'Noviembre 2022'!L46,'Noviembre 2022'!K46,'Noviembre 2022'!L46)</f>
        <v>2.2599999999999998</v>
      </c>
      <c r="DX44">
        <f>IF('Diciembre 2022'!K46&gt;'Diciembre 2022'!L46,'Diciembre 2022'!K46,'Diciembre 2022'!L46)</f>
        <v>2.54</v>
      </c>
      <c r="DY44">
        <f>IF('Enero 2023'!K46&gt;'Enero 2023'!L46,'Enero 2023'!K46,'Enero 2023'!L46)</f>
        <v>2.98</v>
      </c>
      <c r="DZ44">
        <f>IF('Febrero 2023'!K46&gt;'Febrero 2023'!L46,'Febrero 2023'!K46,'Febrero 2023'!L46)</f>
        <v>3.58</v>
      </c>
      <c r="EA44">
        <f>IF('Marzo 2023'!K46&gt;'Marzo 2023'!L46,'Marzo 2023'!K46,'Marzo 2023'!L46)</f>
        <v>3.4299999999999997</v>
      </c>
      <c r="EB44">
        <f>IF('Abril 2023'!K46&gt;'Abril 2023'!L46,'Abril 2023'!K46,'Abril 2023'!L46)</f>
        <v>4.55</v>
      </c>
      <c r="EC44">
        <f>IF('Mayo 2023'!K46&gt;'Mayo 2023'!L46,'Mayo 2023'!K46,'Mayo 2023'!L46)</f>
        <v>4.0999999999999996</v>
      </c>
      <c r="ED44">
        <f>IF('Junio 2023'!K46&gt;'Junio 2023'!L46,'Junio 2023'!K46,'Junio 2023'!L46)</f>
        <v>3.58</v>
      </c>
      <c r="EE44">
        <f>IF('Julio 2023'!K46&gt;'Julio 2023'!L46,'Julio 2023'!K46,'Julio 2023'!L46)</f>
        <v>3.75</v>
      </c>
      <c r="EF44">
        <f>IF('Agosto 2023'!K46&gt;'Agosto 2023'!L46,'Agosto 2023'!K46,'Agosto 2023'!L46)</f>
        <v>3.58</v>
      </c>
      <c r="EG44">
        <f>IF('Setiembre 2023'!K46&gt;'Setiembre 2023'!L46,'Setiembre 2023'!K46,'Setiembre 2023'!L46)</f>
        <v>3.2</v>
      </c>
      <c r="EH44">
        <f>IF('Octubre 2023'!K46&gt;'Octubre 2023'!L46,'Octubre 2023'!K46,'Octubre 2023'!L46)</f>
        <v>2.5499999999999998</v>
      </c>
      <c r="EI44">
        <f>IF('Noviembre 2023'!K46&gt;'Noviembre 2023'!L46,'Noviembre 2023'!K46,'Noviembre 2023'!L46)</f>
        <v>2.2999999999999998</v>
      </c>
      <c r="EJ44">
        <f>IF('Diciembre 2023'!K46&gt;'Diciembre 2023'!L46,'Diciembre 2023'!K46,'Diciembre 2023'!L46)</f>
        <v>2.69</v>
      </c>
      <c r="EK44">
        <f>IF('Enero 2024'!K46&gt;'Enero 2024'!L46,'Enero 2024'!K46,'Enero 2024'!L46)</f>
        <v>3.21</v>
      </c>
      <c r="EL44">
        <f>IF('Febrero 2024'!K46&gt;'Febrero 2024'!L46,'Febrero 2024'!K46,'Febrero 2024'!L46)</f>
        <v>3.5199999999999996</v>
      </c>
      <c r="EM44">
        <f>IF('Marzo 2024'!K46&gt;'Marzo 2024'!L46,'Marzo 2024'!K46,'Marzo 2024'!L46)</f>
        <v>3.83</v>
      </c>
      <c r="EN44">
        <f>IF('Abril 2024'!K46&gt;'Abril 2024'!L46,'Abril 2024'!K46,'Abril 2024'!L46)</f>
        <v>4.22</v>
      </c>
      <c r="EO44">
        <f>IF('Mayo 2024'!K46&gt;'Mayo 2024'!L46,'Mayo 2024'!K46,'Mayo 2024'!L46)</f>
        <v>4.1900000000000004</v>
      </c>
      <c r="EP44">
        <f>IF('Junio 2024'!K46&gt;'Junio 2024'!L46,'Junio 2024'!K46,'Junio 2024'!L46)</f>
        <v>2.12</v>
      </c>
      <c r="EQ44">
        <f>IF('Julio 2024'!K46&gt;'Julio 2024'!L46,'Julio 2024'!K46,'Julio 2024'!L46)</f>
        <v>2.2999999999999998</v>
      </c>
      <c r="ER44">
        <f>IF('Agosto 2024'!K46&gt;'Agosto 2024'!L46,'Agosto 2024'!K46,'Agosto 2024'!L46)</f>
        <v>2.5499999999999998</v>
      </c>
      <c r="ES44">
        <f>IF('Setiembre 2024'!K46&gt;'Setiembre 2024'!L46,'Setiembre 2024'!K46,'Setiembre 2024'!L46)</f>
        <v>2.12</v>
      </c>
      <c r="ET44">
        <f>IF('Octubre 2024'!K46&gt;'Octubre 2024'!L46,'Octubre 2024'!K46,'Octubre 2024'!L46)</f>
        <v>2.4</v>
      </c>
      <c r="EU44">
        <f>IF('Noviembre 2024'!K46&gt;'Noviembre 2024'!L46,'Noviembre 2024'!K46,'Noviembre 2024'!L46)</f>
        <v>2.14</v>
      </c>
      <c r="EV44">
        <f>IF('Diciembre 2024'!K46&gt;'Diciembre 2024'!L46,'Diciembre 2024'!K46,'Diciembre 2024'!L46)</f>
        <v>2.59</v>
      </c>
      <c r="EW44">
        <f>IF('Enero 2025'!K46&gt;'Enero 2025'!L46,'Enero 2025'!K46,'Enero 2025'!L46)</f>
        <v>2.97</v>
      </c>
      <c r="EX44">
        <f>IF('Febrero 2025'!K46&gt;'Febrero 2025'!L46,'Febrero 2025'!K46,'Febrero 2025'!L46)</f>
        <v>3.2800000000000002</v>
      </c>
      <c r="EY44">
        <f>IF('Marzo 2025'!K46&gt;'Marzo 2025'!L46,'Marzo 2025'!K46,'Marzo 2025'!L46)</f>
        <v>3.66</v>
      </c>
      <c r="EZ44">
        <f>IF('Abril 2025'!K46&gt;'Abril 2025'!L46,'Abril 2025'!K46,'Abril 2025'!L46)</f>
        <v>4.09</v>
      </c>
    </row>
    <row r="45" spans="1:156" ht="13" x14ac:dyDescent="0.3">
      <c r="A45" s="148">
        <v>43</v>
      </c>
      <c r="B45" s="146" t="s">
        <v>164</v>
      </c>
      <c r="C45" s="167" t="s">
        <v>14</v>
      </c>
      <c r="D45" s="25">
        <v>258638</v>
      </c>
      <c r="E45" s="25">
        <v>334494</v>
      </c>
      <c r="F45" s="167">
        <v>9</v>
      </c>
      <c r="G45" s="146">
        <v>9</v>
      </c>
      <c r="H45" s="145">
        <v>0.24</v>
      </c>
      <c r="BH45" s="27">
        <f>IF('Abril 2017'!K49&gt;'Abril 2017'!L49,'Abril 2017'!K49,'Abril 2017'!L49)</f>
        <v>4.32</v>
      </c>
      <c r="BI45" s="27">
        <f>IF('Mayo 2017'!K49&gt;'Mayo 2017'!L49,'Mayo 2017'!K49,'Mayo 2017'!L49)</f>
        <v>3.99</v>
      </c>
      <c r="BJ45" s="27"/>
      <c r="BK45" s="27">
        <f>IF('Julio 2017'!K47&gt;'Julio 2017'!L47,'Julio 2017'!K47,'Julio 2017'!L47)</f>
        <v>3.1900000000000004</v>
      </c>
      <c r="BL45" s="27"/>
      <c r="BM45" s="27">
        <f>IF('Setiembre 2017'!K47&gt;'Setiembre 2017'!L47,'Setiembre 2017'!K47,'Setiembre 2017'!L47)</f>
        <v>2.0300000000000002</v>
      </c>
      <c r="BN45" s="27">
        <f>IF('Octubre 2017'!K47&gt;'Octubre 2017'!L47,'Octubre 2017'!K47,'Octubre 2017'!L47)</f>
        <v>0.48</v>
      </c>
      <c r="BO45" s="27">
        <f>IF('Noviembre 2017'!K47&gt;'Noviembre 2017'!L47,'Noviembre 2017'!K47,'Noviembre 2017'!L47)</f>
        <v>1.46</v>
      </c>
      <c r="BP45" s="27">
        <f>IF('Diciembre 2017'!K47&gt;'Diciembre 2017'!L47,'Diciembre 2017'!K47,'Diciembre 2017'!L47)</f>
        <v>2</v>
      </c>
      <c r="BQ45" s="27">
        <f>IF('Enero 2018'!K47&gt;'Enero 2018'!L47,'Enero 2018'!K47,'Enero 2018'!L47)</f>
        <v>3.25</v>
      </c>
      <c r="BR45" s="27">
        <f>IF('Febrero 2018'!K47&gt;'Febrero 2018'!L47,'Febrero 2018'!K47,'Febrero 2018'!L47)</f>
        <v>3.7199999999999998</v>
      </c>
      <c r="BS45" s="27">
        <f>IF('Marzo 2018'!K47&gt;'Marzo 2018'!L47,'Marzo 2018'!K47,'Marzo 2018'!L47)</f>
        <v>4.04</v>
      </c>
      <c r="BT45" s="27">
        <f>IF('Abril 2018'!K47&gt;'Abril 2018'!L47,'Abril 2018'!K47,'Abril 2018'!L47)</f>
        <v>4.3899999999999997</v>
      </c>
      <c r="BU45" s="27">
        <f>IF('Mayo 2018'!K47&gt;'Mayo 2018'!L47,'Mayo 2018'!K47,'Mayo 2018'!L47)</f>
        <v>4.29</v>
      </c>
      <c r="BV45" s="27">
        <f>IF('Junio 2018'!K47&gt;'Junio 2018'!L47,'Junio 2018'!K47,'Junio 2018'!L47)</f>
        <v>3.96</v>
      </c>
      <c r="BW45" s="27">
        <f>IF('Julio 2018'!K47&gt;'Julio 2018'!L47,'Julio 2018'!K47,'Julio 2018'!L47)</f>
        <v>4.09</v>
      </c>
      <c r="BX45" s="27">
        <f>IF('Agosto 2018'!K47&gt;'Agosto 2018'!L47,'Agosto 2018'!K47,'Agosto 2018'!L47)</f>
        <v>4.0599999999999996</v>
      </c>
      <c r="BY45" s="27">
        <f>IF('Setiembre 2018'!K47&gt;'Setiembre 2018'!L47,'Setiembre 2018'!K47,'Setiembre 2018'!L47)</f>
        <v>3.96</v>
      </c>
      <c r="BZ45" s="27">
        <f>IF('Octubre 2018'!K47&gt;'Octubre 2018'!L47,'Octubre 2018'!K47,'Octubre 2018'!L47)</f>
        <v>1.78</v>
      </c>
      <c r="CA45" s="27">
        <f>IF('Noviembre 2018'!K47&gt;'Noviembre 2018'!L47,'Noviembre 2018'!K47,'Noviembre 2018'!L47)</f>
        <v>1.9200000000000002</v>
      </c>
      <c r="CB45" s="27">
        <f>IF('Diciembre 2018'!K47&gt;'Diciembre 2018'!L47,'Diciembre 2018'!K47,'Diciembre 2018'!L47)</f>
        <v>2.9800000000000004</v>
      </c>
      <c r="CC45" s="27">
        <f>IF('Enero 2019'!K47&gt;'Enero 2019'!L47,'Enero 2019'!K47,'Enero 2019'!L47)</f>
        <v>3.8899999999999997</v>
      </c>
      <c r="CD45" s="27">
        <f>IF('Febrero 2019'!K47&gt;'Febrero 2019'!L47,'Febrero 2019'!K47,'Febrero 2019'!L47)</f>
        <v>4.96</v>
      </c>
      <c r="CE45" s="27">
        <f>IF('Marzo 2019'!K47&gt;'Marzo 2019'!L47,'Marzo 2019'!K47,'Marzo 2019'!L47)</f>
        <v>4.58</v>
      </c>
      <c r="CF45" s="89">
        <f>IF('Abril 2019'!K47&gt;'Abril 2019'!L47,'Abril 2019'!K47,'Abril 2019'!L47)</f>
        <v>7.2</v>
      </c>
      <c r="CG45" s="27"/>
      <c r="CH45" s="89">
        <f>IF('Junio 2019'!K47&gt;'Junio 2019'!L47,'Junio 2019'!K47,'Junio 2019'!L47)</f>
        <v>5.91</v>
      </c>
      <c r="CI45" s="27"/>
      <c r="CJ45" s="27">
        <f>IF('Agosto 2019'!K47&gt;'Agosto 2019'!L47,'Agosto 2019'!K47,'Agosto 2019'!L47)</f>
        <v>6.41</v>
      </c>
      <c r="CK45" s="27">
        <f>IF('Setiembre 2019'!K47&gt;'Setiembre 2019'!L47,'Setiembre 2019'!K47,'Setiembre 2019'!L47)</f>
        <v>6.08</v>
      </c>
      <c r="CL45" s="27">
        <f>IF('Octubre 2019'!K47&gt;'Octubre 2019'!L47,'Octubre 2019'!K47,'Octubre 2019'!L47)</f>
        <v>4.0999999999999996</v>
      </c>
      <c r="CM45" s="27">
        <f>IF('Noviembre 2019'!K47&gt;'Noviembre 2019'!L47,'Noviembre 2019'!K47,'Noviembre 2019'!L47)</f>
        <v>3.9399999999999995</v>
      </c>
      <c r="CN45" s="27">
        <f>IF('Diciembre 2019'!K47&gt;'Diciembre 2019'!L47,'Diciembre 2019'!K47,'Diciembre 2019'!L47)</f>
        <v>3.99</v>
      </c>
      <c r="CO45" s="27">
        <f>IF('Enero 2020'!K47&gt;'Enero 2020'!L47,'Enero 2020'!K47,'Enero 2020'!L47)</f>
        <v>5.59</v>
      </c>
      <c r="CP45" s="27">
        <f>IF('Febrero 2020'!K47&gt;'Febrero 2020'!L47,'Febrero 2020'!K47,'Febrero 2020'!L47)</f>
        <v>6.24</v>
      </c>
      <c r="CQ45" s="27">
        <f>IF('Marzo 2020'!K47&gt;'Marzo 2020'!L47,'Marzo 2020'!K47,'Marzo 2020'!L47)</f>
        <v>4.5999999999999996</v>
      </c>
      <c r="CR45" s="27">
        <f>IF('Abril 2020'!K47&gt;'Abril 2020'!L47,'Abril 2020'!K47,'Abril 2020'!L47)</f>
        <v>6.84</v>
      </c>
      <c r="CS45" s="27">
        <f>IF('Mayo 2020'!K47&gt;'Mayo 2020'!L47,'Mayo 2020'!K47,'Mayo 2020'!L47)</f>
        <v>6.99</v>
      </c>
      <c r="CT45" s="27">
        <f>IF('Junio 2020'!K47&gt;'Junio 2020'!L47,'Junio 2020'!K47,'Junio 2020'!L47)</f>
        <v>4.66</v>
      </c>
      <c r="CU45" s="27">
        <f>IF('Julio 2020'!K47&gt;'Julio 2020'!L47,'Julio 2020'!K47,'Julio 2020'!L47)</f>
        <v>4.18</v>
      </c>
      <c r="CV45" s="27">
        <f>IF('Agosto 2020'!K47&gt;'Agosto 2020'!L47,'Agosto 2020'!K47,'Agosto 2020'!L47)</f>
        <v>3.7199999999999998</v>
      </c>
      <c r="CW45" s="27">
        <f>IF('Setiembre 2020'!K47&gt;'Setiembre 2020'!L47,'Setiembre 2020'!K47,'Setiembre 2020'!L47)</f>
        <v>1.5899999999999983</v>
      </c>
      <c r="CX45" s="27">
        <f>IF('Octubre 2020'!K47&gt;'Octubre 2020'!L47,'Octubre 2020'!K47,'Octubre 2020'!L47)</f>
        <v>0.69000000000000006</v>
      </c>
      <c r="CY45" s="27">
        <f>IF('Noviembre 2020'!K47&gt;'Noviembre 2020'!L47,'Noviembre 2020'!K47,'Noviembre 2020'!L47)</f>
        <v>0.24</v>
      </c>
      <c r="CZ45" s="27">
        <f>IF('Diciembre 2020'!K47&gt;'Diciembre 2020'!L47,'Diciembre 2020'!K47,'Diciembre 2020'!L47)</f>
        <v>1.26</v>
      </c>
      <c r="DA45" s="27">
        <f>IF('Enero 2021'!K47&gt;'Enero 2021'!L47,'Enero 2021'!K47,'Enero 2021'!L47)</f>
        <v>2.9000000000000004</v>
      </c>
      <c r="DB45" s="27">
        <f>IF('Febrero 2021'!K47&gt;'Febrero 2021'!L47,'Febrero 2021'!K47,'Febrero 2021'!L47)</f>
        <v>3.6900000000000004</v>
      </c>
      <c r="DC45" s="27">
        <f>IF('Marzo 2021'!K47&gt;'Marzo 2021'!L47,'Marzo 2021'!K47,'Marzo 2021'!L47)</f>
        <v>6.02</v>
      </c>
      <c r="DD45" t="s">
        <v>261</v>
      </c>
      <c r="DE45">
        <f>IF('Mayo 2021'!K47&gt;'Mayo 2021'!L47,'Mayo 2021'!K47,'Mayo 2021'!L47)</f>
        <v>6.87</v>
      </c>
      <c r="DF45">
        <f>IF('Junio 2021'!K47&gt;'Junio 2021'!L47,'Junio 2021'!K47,'Junio 2021'!L47)</f>
        <v>6.09</v>
      </c>
      <c r="DG45">
        <f>IF('Julio 2021'!K47&gt;'Julio 2021'!L47,'Julio 2021'!K47,'Julio 2021'!L47)</f>
        <v>5.16</v>
      </c>
      <c r="DH45">
        <f>IF('Agosto 2021'!K47&gt;'Agosto 2021'!L47,'Agosto 2021'!K47,'Agosto 2021'!L47)</f>
        <v>5.6</v>
      </c>
      <c r="DI45">
        <f>IF('Setiembre 2021'!K47&gt;'Setiembre 2021'!L47,'Setiembre 2021'!K47,'Setiembre 2021'!L47)</f>
        <v>4.5999999999999996</v>
      </c>
      <c r="DJ45">
        <f>IF('Octubre 2021'!K47&gt;'Octubre 2021'!L47,'Octubre 2021'!K47,'Octubre 2021'!L47)</f>
        <v>4.66</v>
      </c>
      <c r="DL45">
        <f>IF('Diciembre 2021'!K47&gt;'Diciembre 2021'!L47,'Diciembre 2021'!K47,'Diciembre 2021'!L47)</f>
        <v>4.8099999999999996</v>
      </c>
      <c r="DM45">
        <f>IF('Enero 2022'!K47&gt;'Enero 2022'!L47,'Enero 2022'!K47,'Enero 2022'!L47)</f>
        <v>5.43</v>
      </c>
      <c r="DN45">
        <f>IF('Febrero 2022'!K47&gt;'Febrero 2022'!L47,'Febrero 2022'!K47,'Febrero 2022'!L47)</f>
        <v>5.6</v>
      </c>
      <c r="DO45">
        <f>IF('Marzo 2022'!K47&gt;'Marzo 2022'!L47,'Marzo 2022'!K47,'Marzo 2022'!L47)</f>
        <v>5.9799999999999995</v>
      </c>
      <c r="DP45">
        <f>IF('Abril 2022'!K47&gt;'Abril 2022'!L47,'Abril 2022'!K47,'Abril 2022'!L47)</f>
        <v>4.54</v>
      </c>
      <c r="DQ45">
        <f>IF('Mayo 2022'!K47&gt;'Mayo 2022'!L47,'Mayo 2022'!K47,'Mayo 2022'!L47)</f>
        <v>3.8599999999999994</v>
      </c>
      <c r="DR45">
        <f>IF('Junio 2022'!K47&gt;'Junio 2022'!L47,'Junio 2022'!K47,'Junio 2022'!L47)</f>
        <v>3.34</v>
      </c>
      <c r="DS45">
        <f>IF('Julio 2022'!K47&gt;'Julio 2022'!L47,'Julio 2022'!K47,'Julio 2022'!L47)</f>
        <v>4.41</v>
      </c>
      <c r="DT45">
        <f>IF('Agosto 2022'!K47&gt;'Agosto 2022'!L47,'Agosto 2022'!K47,'Agosto 2022'!L47)</f>
        <v>2.76</v>
      </c>
      <c r="DU45">
        <f>IF('Setiembre 2022'!K47&gt;'Setiembre 2022'!L47,'Setiembre 2022'!K47,'Setiembre 2022'!L47)</f>
        <v>2.0300000000000002</v>
      </c>
      <c r="DV45">
        <f>IF('Octubre 2022'!K47&gt;'Octubre 2022'!L47,'Octubre 2022'!K47,'Octubre 2022'!L47)</f>
        <v>1.99</v>
      </c>
      <c r="DW45">
        <f>IF('Noviembre 2022'!K47&gt;'Noviembre 2022'!L47,'Noviembre 2022'!K47,'Noviembre 2022'!L47)</f>
        <v>1.8099999999999998</v>
      </c>
      <c r="DX45">
        <f>IF('Diciembre 2022'!K47&gt;'Diciembre 2022'!L47,'Diciembre 2022'!K47,'Diciembre 2022'!L47)</f>
        <v>2.4299999999999997</v>
      </c>
      <c r="DY45">
        <f>IF('Enero 2023'!K47&gt;'Enero 2023'!L47,'Enero 2023'!K47,'Enero 2023'!L47)</f>
        <v>3.87</v>
      </c>
      <c r="DZ45">
        <f>IF('Febrero 2023'!K47&gt;'Febrero 2023'!L47,'Febrero 2023'!K47,'Febrero 2023'!L47)</f>
        <v>4.5999999999999996</v>
      </c>
      <c r="EA45">
        <f>IF('Marzo 2023'!K47&gt;'Marzo 2023'!L47,'Marzo 2023'!K47,'Marzo 2023'!L47)</f>
        <v>4.9799999999999995</v>
      </c>
      <c r="EB45">
        <f>IF('Abril 2023'!K47&gt;'Abril 2023'!L47,'Abril 2023'!K47,'Abril 2023'!L47)</f>
        <v>5.87</v>
      </c>
      <c r="EC45">
        <f>IF('Mayo 2023'!K47&gt;'Mayo 2023'!L47,'Mayo 2023'!K47,'Mayo 2023'!L47)</f>
        <v>5.9399999999999995</v>
      </c>
      <c r="ED45">
        <f>IF('Junio 2023'!K47&gt;'Junio 2023'!L47,'Junio 2023'!K47,'Junio 2023'!L47)</f>
        <v>5.58</v>
      </c>
      <c r="EE45">
        <f>IF('Julio 2023'!K47&gt;'Julio 2023'!L47,'Julio 2023'!K47,'Julio 2023'!L47)</f>
        <v>5.55</v>
      </c>
      <c r="EF45">
        <f>IF('Agosto 2023'!K47&gt;'Agosto 2023'!L47,'Agosto 2023'!K47,'Agosto 2023'!L47)</f>
        <v>5.5299999999999994</v>
      </c>
      <c r="EG45">
        <f>IF('Setiembre 2023'!K47&gt;'Setiembre 2023'!L47,'Setiembre 2023'!K47,'Setiembre 2023'!L47)</f>
        <v>5.0999999999999996</v>
      </c>
      <c r="EH45">
        <f>IF('Octubre 2023'!K47&gt;'Octubre 2023'!L47,'Octubre 2023'!K47,'Octubre 2023'!L47)</f>
        <v>3.55</v>
      </c>
      <c r="EI45">
        <f>IF('Noviembre 2023'!K47&gt;'Noviembre 2023'!L47,'Noviembre 2023'!K47,'Noviembre 2023'!L47)</f>
        <v>2.2000000000000002</v>
      </c>
      <c r="EJ45">
        <f>IF('Diciembre 2023'!K47&gt;'Diciembre 2023'!L47,'Diciembre 2023'!K47,'Diciembre 2023'!L47)</f>
        <v>3.26</v>
      </c>
      <c r="EK45">
        <f>IF('Enero 2024'!K47&gt;'Enero 2024'!L47,'Enero 2024'!K47,'Enero 2024'!L47)</f>
        <v>4.8099999999999996</v>
      </c>
      <c r="EL45">
        <f>IF('Febrero 2024'!K47&gt;'Febrero 2024'!L47,'Febrero 2024'!K47,'Febrero 2024'!L47)</f>
        <v>5.49</v>
      </c>
      <c r="EM45">
        <f>IF('Marzo 2024'!K47&gt;'Marzo 2024'!L47,'Marzo 2024'!K47,'Marzo 2024'!L47)</f>
        <v>6.13</v>
      </c>
      <c r="EN45">
        <f>IF('Abril 2024'!K47&gt;'Abril 2024'!L47,'Abril 2024'!K47,'Abril 2024'!L47)</f>
        <v>5.93</v>
      </c>
      <c r="EO45">
        <f>IF('Mayo 2024'!K47&gt;'Mayo 2024'!L47,'Mayo 2024'!K47,'Mayo 2024'!L47)</f>
        <v>6.1099999999999994</v>
      </c>
      <c r="EP45">
        <f>IF('Junio 2024'!K47&gt;'Junio 2024'!L47,'Junio 2024'!K47,'Junio 2024'!L47)</f>
        <v>2.3099999999999996</v>
      </c>
      <c r="EQ45">
        <f>IF('Julio 2024'!K47&gt;'Julio 2024'!L47,'Julio 2024'!K47,'Julio 2024'!L47)</f>
        <v>2.2199999999999998</v>
      </c>
      <c r="ER45">
        <f>IF('Agosto 2024'!K47&gt;'Agosto 2024'!L47,'Agosto 2024'!K47,'Agosto 2024'!L47)</f>
        <v>3.67</v>
      </c>
      <c r="ES45">
        <f>IF('Setiembre 2024'!K47&gt;'Setiembre 2024'!L47,'Setiembre 2024'!K47,'Setiembre 2024'!L47)</f>
        <v>3.33</v>
      </c>
      <c r="ET45">
        <f>IF('Octubre 2024'!K47&gt;'Octubre 2024'!L47,'Octubre 2024'!K47,'Octubre 2024'!L47)</f>
        <v>2.83</v>
      </c>
      <c r="EU45">
        <f>IF('Noviembre 2024'!K47&gt;'Noviembre 2024'!L47,'Noviembre 2024'!K47,'Noviembre 2024'!L47)</f>
        <v>1.9600000000000002</v>
      </c>
      <c r="EV45">
        <f>IF('Diciembre 2024'!K47&gt;'Diciembre 2024'!L47,'Diciembre 2024'!K47,'Diciembre 2024'!L47)</f>
        <v>3.37</v>
      </c>
      <c r="EW45">
        <f>IF('Enero 2025'!K47&gt;'Enero 2025'!L47,'Enero 2025'!K47,'Enero 2025'!L47)</f>
        <v>4.76</v>
      </c>
      <c r="EX45">
        <f>IF('Febrero 2025'!K47&gt;'Febrero 2025'!L47,'Febrero 2025'!K47,'Febrero 2025'!L47)</f>
        <v>5.41</v>
      </c>
      <c r="EY45">
        <f>IF('Marzo 2025'!K47&gt;'Marzo 2025'!L47,'Marzo 2025'!K47,'Marzo 2025'!L47)</f>
        <v>5.96</v>
      </c>
      <c r="EZ45">
        <f>IF('Abril 2025'!K47&gt;'Abril 2025'!L47,'Abril 2025'!K47,'Abril 2025'!L47)</f>
        <v>14.62</v>
      </c>
    </row>
    <row r="46" spans="1:156" ht="13" x14ac:dyDescent="0.3">
      <c r="A46" s="148">
        <v>44</v>
      </c>
      <c r="B46" s="146" t="s">
        <v>165</v>
      </c>
      <c r="C46" s="167" t="s">
        <v>14</v>
      </c>
      <c r="D46" s="25">
        <v>259103</v>
      </c>
      <c r="E46" s="25">
        <v>335387</v>
      </c>
      <c r="F46" s="167">
        <v>21</v>
      </c>
      <c r="G46" s="146">
        <v>21</v>
      </c>
      <c r="H46" s="145">
        <v>0.5</v>
      </c>
      <c r="AX46" s="97"/>
      <c r="BH46" s="27">
        <f>IF('Abril 2017'!K50&gt;'Abril 2017'!L50,'Abril 2017'!K50,'Abril 2017'!L50)</f>
        <v>7.4</v>
      </c>
      <c r="BI46" s="27">
        <f>IF('Mayo 2017'!K50&gt;'Mayo 2017'!L50,'Mayo 2017'!K50,'Mayo 2017'!L50)</f>
        <v>7.4</v>
      </c>
      <c r="BJ46" s="27"/>
      <c r="BK46" s="27">
        <f>IF('Julio 2017'!K48&gt;'Julio 2017'!L48,'Julio 2017'!K48,'Julio 2017'!L48)</f>
        <v>4.16</v>
      </c>
      <c r="BL46" s="27">
        <f>IF('Agosto 2017'!K48&gt;'Agosto 2017'!L48,'Agosto 2017'!K48,'Agosto 2017'!L48)</f>
        <v>3.47</v>
      </c>
      <c r="BM46" s="89">
        <f>IF('Setiembre 2017'!K48&gt;'Setiembre 2017'!L48,'Setiembre 2017'!K48,'Setiembre 2017'!L48)</f>
        <v>1.28</v>
      </c>
      <c r="BN46" s="27">
        <f>IF('Octubre 2017'!K48&gt;'Octubre 2017'!L48,'Octubre 2017'!K48,'Octubre 2017'!L48)</f>
        <v>1.08</v>
      </c>
      <c r="BO46" s="27">
        <f>IF('Noviembre 2017'!K48&gt;'Noviembre 2017'!L48,'Noviembre 2017'!K48,'Noviembre 2017'!L48)</f>
        <v>0.7</v>
      </c>
      <c r="BP46" s="27">
        <f>IF('Diciembre 2017'!K48&gt;'Diciembre 2017'!L48,'Diciembre 2017'!K48,'Diciembre 2017'!L48)</f>
        <v>1.58</v>
      </c>
      <c r="BQ46" s="27">
        <f>IF('Enero 2018'!K48&gt;'Enero 2018'!L48,'Enero 2018'!K48,'Enero 2018'!L48)</f>
        <v>4.13</v>
      </c>
      <c r="BR46" s="89">
        <f>IF('Febrero 2018'!K48&gt;'Febrero 2018'!L48,'Febrero 2018'!K48,'Febrero 2018'!L48)</f>
        <v>6.73</v>
      </c>
      <c r="BS46" s="89">
        <f>IF('Marzo 2018'!K48&gt;'Marzo 2018'!L48,'Marzo 2018'!K48,'Marzo 2018'!L48)</f>
        <v>8.35</v>
      </c>
      <c r="BT46" s="89">
        <f>IF('Abril 2018'!K48&gt;'Abril 2018'!L48,'Abril 2018'!K48,'Abril 2018'!L48)</f>
        <v>11.44</v>
      </c>
      <c r="BU46" s="89">
        <f>IF('Mayo 2018'!K48&gt;'Mayo 2018'!L48,'Mayo 2018'!K48,'Mayo 2018'!L48)</f>
        <v>15.46</v>
      </c>
      <c r="BV46" s="27">
        <f>IF('Junio 2018'!K48&gt;'Junio 2018'!L48,'Junio 2018'!K48,'Junio 2018'!L48)</f>
        <v>7.12</v>
      </c>
      <c r="BW46" s="27">
        <f>IF('Julio 2018'!K48&gt;'Julio 2018'!L48,'Julio 2018'!K48,'Julio 2018'!L48)</f>
        <v>11.99</v>
      </c>
      <c r="BX46" s="89">
        <f>IF('Agosto 2018'!K48&gt;'Agosto 2018'!L48,'Agosto 2018'!K48,'Agosto 2018'!L48)</f>
        <v>12.97</v>
      </c>
      <c r="BY46" s="89">
        <f>IF('Setiembre 2018'!K48&gt;'Setiembre 2018'!L48,'Setiembre 2018'!K48,'Setiembre 2018'!L48)</f>
        <v>18.13</v>
      </c>
      <c r="BZ46" s="27">
        <f>IF('Octubre 2018'!K48&gt;'Octubre 2018'!L48,'Octubre 2018'!K48,'Octubre 2018'!L48)</f>
        <v>0.85000000000000009</v>
      </c>
      <c r="CA46" s="27">
        <f>IF('Noviembre 2018'!K48&gt;'Noviembre 2018'!L48,'Noviembre 2018'!K48,'Noviembre 2018'!L48)</f>
        <v>1.47</v>
      </c>
      <c r="CB46" s="89">
        <f>IF('Diciembre 2018'!K48&gt;'Diciembre 2018'!L48,'Diciembre 2018'!K48,'Diciembre 2018'!L48)</f>
        <v>3.9699999999999998</v>
      </c>
      <c r="CC46" s="89">
        <f>IF('Enero 2019'!K48&gt;'Enero 2019'!L48,'Enero 2019'!K48,'Enero 2019'!L48)</f>
        <v>7.03</v>
      </c>
      <c r="CD46" s="27">
        <f>IF('Febrero 2019'!K48&gt;'Febrero 2019'!L48,'Febrero 2019'!K48,'Febrero 2019'!L48)</f>
        <v>6.84</v>
      </c>
      <c r="CE46" s="89">
        <f>IF('Marzo 2019'!K48&gt;'Marzo 2019'!L48,'Marzo 2019'!K48,'Marzo 2019'!L48)</f>
        <v>18.14</v>
      </c>
      <c r="CF46" s="89">
        <f>IF('Abril 2019'!K48&gt;'Abril 2019'!L48,'Abril 2019'!K48,'Abril 2019'!L48)</f>
        <v>18.22</v>
      </c>
      <c r="CG46" s="27">
        <f>IF('Mayo 2019'!K48&gt;'Mayo 2019'!L48,'Mayo 2019'!K48,'Mayo 2019'!L48)</f>
        <v>9.59</v>
      </c>
      <c r="CH46" s="89">
        <f>IF('Junio 2019'!K48&gt;'Junio 2019'!L48,'Junio 2019'!K48,'Junio 2019'!L48)</f>
        <v>13.84</v>
      </c>
      <c r="CI46" s="27">
        <f>IF('Julio 2019'!K48&gt;'Julio 2019'!L48,'Julio 2019'!K48,'Julio 2019'!L48)</f>
        <v>5.0199999999999996</v>
      </c>
      <c r="CJ46" s="27">
        <f>IF('Agosto 2019'!K48&gt;'Agosto 2019'!L48,'Agosto 2019'!K48,'Agosto 2019'!L48)</f>
        <v>9.61</v>
      </c>
      <c r="CK46" s="27">
        <f>IF('Setiembre 2019'!K48&gt;'Setiembre 2019'!L48,'Setiembre 2019'!K48,'Setiembre 2019'!L48)</f>
        <v>9</v>
      </c>
      <c r="CL46" s="27">
        <f>IF('Octubre 2019'!K48&gt;'Octubre 2019'!L48,'Octubre 2019'!K48,'Octubre 2019'!L48)</f>
        <v>1.06</v>
      </c>
      <c r="CM46" s="27">
        <f>IF('Noviembre 2019'!K48&gt;'Noviembre 2019'!L48,'Noviembre 2019'!K48,'Noviembre 2019'!L48)</f>
        <v>2.15</v>
      </c>
      <c r="CN46" s="27">
        <f>IF('Diciembre 2019'!K48&gt;'Diciembre 2019'!L48,'Diciembre 2019'!K48,'Diciembre 2019'!L48)</f>
        <v>3.36</v>
      </c>
      <c r="CO46" s="27">
        <f>IF('Enero 2020'!K48&gt;'Enero 2020'!L48,'Enero 2020'!K48,'Enero 2020'!L48)</f>
        <v>4.5</v>
      </c>
      <c r="CP46" s="27">
        <f>IF('Febrero 2020'!K48&gt;'Febrero 2020'!L48,'Febrero 2020'!K48,'Febrero 2020'!L48)</f>
        <v>-0.5</v>
      </c>
      <c r="CQ46" s="27">
        <f>IF('Marzo 2020'!K48&gt;'Marzo 2020'!L48,'Marzo 2020'!K48,'Marzo 2020'!L48)</f>
        <v>6.44</v>
      </c>
      <c r="CR46" s="27">
        <f>IF('Abril 2020'!K48&gt;'Abril 2020'!L48,'Abril 2020'!K48,'Abril 2020'!L48)</f>
        <v>8.27</v>
      </c>
      <c r="CS46" s="27">
        <f>IF('Mayo 2020'!K48&gt;'Mayo 2020'!L48,'Mayo 2020'!K48,'Mayo 2020'!L48)</f>
        <v>18.28</v>
      </c>
      <c r="CT46" s="27">
        <f>IF('Junio 2020'!K48&gt;'Junio 2020'!L48,'Junio 2020'!K48,'Junio 2020'!L48)</f>
        <v>6.4</v>
      </c>
      <c r="CU46" s="27">
        <f>IF('Julio 2020'!K48&gt;'Julio 2020'!L48,'Julio 2020'!K48,'Julio 2020'!L48)</f>
        <v>6.27</v>
      </c>
      <c r="CV46" s="27">
        <f>IF('Agosto 2020'!K48&gt;'Agosto 2020'!L48,'Agosto 2020'!K48,'Agosto 2020'!L48)</f>
        <v>4.7</v>
      </c>
      <c r="CW46" s="27">
        <f>IF('Setiembre 2020'!K48&gt;'Setiembre 2020'!L48,'Setiembre 2020'!K48,'Setiembre 2020'!L48)</f>
        <v>1.4200000000000017</v>
      </c>
      <c r="CX46" s="27"/>
      <c r="CY46" s="27">
        <f>IF('Noviembre 2020'!K48&gt;'Noviembre 2020'!L48,'Noviembre 2020'!K48,'Noviembre 2020'!L48)</f>
        <v>0.31999999999999995</v>
      </c>
      <c r="CZ46" s="27"/>
      <c r="DA46" s="27">
        <f>IF('Enero 2021'!K48&gt;'Enero 2021'!L48,'Enero 2021'!K48,'Enero 2021'!L48)</f>
        <v>2.6</v>
      </c>
      <c r="DB46" s="27">
        <f>IF('Febrero 2021'!K48&gt;'Febrero 2021'!L48,'Febrero 2021'!K48,'Febrero 2021'!L48)</f>
        <v>4.1500000000000004</v>
      </c>
      <c r="DC46" s="27">
        <f>IF('Marzo 2021'!K48&gt;'Marzo 2021'!L48,'Marzo 2021'!K48,'Marzo 2021'!L48)</f>
        <v>5.07</v>
      </c>
      <c r="DD46">
        <f>IF('Abril 2021'!K48&gt;'Abril 2021'!L48,'Abril 2021'!K48,'Abril 2021'!L48)</f>
        <v>5.88</v>
      </c>
      <c r="DE46">
        <f>IF('Mayo 2021'!K48&gt;'Mayo 2021'!L48,'Mayo 2021'!K48,'Mayo 2021'!L48)</f>
        <v>6.79</v>
      </c>
      <c r="DF46">
        <f>IF('Junio 2021'!K48&gt;'Junio 2021'!L48,'Junio 2021'!K48,'Junio 2021'!L48)</f>
        <v>8.6300000000000008</v>
      </c>
      <c r="DG46">
        <f>IF('Julio 2021'!K48&gt;'Julio 2021'!L48,'Julio 2021'!K48,'Julio 2021'!L48)</f>
        <v>7.6999999999999993</v>
      </c>
      <c r="DH46">
        <f>IF('Agosto 2021'!K48&gt;'Agosto 2021'!L48,'Agosto 2021'!K48,'Agosto 2021'!L48)</f>
        <v>5.8</v>
      </c>
      <c r="DI46">
        <f>IF('Setiembre 2021'!K48&gt;'Setiembre 2021'!L48,'Setiembre 2021'!K48,'Setiembre 2021'!L48)</f>
        <v>1.22</v>
      </c>
      <c r="DJ46">
        <f>IF('Octubre 2021'!K48&gt;'Octubre 2021'!L48,'Octubre 2021'!K48,'Octubre 2021'!L48)</f>
        <v>0.52</v>
      </c>
      <c r="DK46">
        <f>IF('Noviembre 2021'!K48&gt;'Noviembre 2021'!L48,'Noviembre 2021'!K48,'Noviembre 2021'!L48)</f>
        <v>2.23</v>
      </c>
      <c r="DL46">
        <f>IF('Diciembre 2021'!K48&gt;'Diciembre 2021'!L48,'Diciembre 2021'!K48,'Diciembre 2021'!L48)</f>
        <v>2.7</v>
      </c>
      <c r="DN46">
        <f>IF('Febrero 2022'!K48&gt;'Febrero 2022'!L48,'Febrero 2022'!K48,'Febrero 2022'!L48)</f>
        <v>6.16</v>
      </c>
      <c r="DO46">
        <f>IF('Marzo 2022'!K48&gt;'Marzo 2022'!L48,'Marzo 2022'!K48,'Marzo 2022'!L48)</f>
        <v>7.24</v>
      </c>
      <c r="DP46">
        <f>IF('Abril 2022'!K48&gt;'Abril 2022'!L48,'Abril 2022'!K48,'Abril 2022'!L48)</f>
        <v>8.7200000000000006</v>
      </c>
      <c r="DQ46">
        <f>IF('Mayo 2022'!K48&gt;'Mayo 2022'!L48,'Mayo 2022'!K48,'Mayo 2022'!L48)</f>
        <v>10.45</v>
      </c>
      <c r="DR46">
        <f>IF('Junio 2022'!K48&gt;'Junio 2022'!L48,'Junio 2022'!K48,'Junio 2022'!L48)</f>
        <v>3.4</v>
      </c>
      <c r="DS46">
        <f>IF('Julio 2022'!K48&gt;'Julio 2022'!L48,'Julio 2022'!K48,'Julio 2022'!L48)</f>
        <v>0.76</v>
      </c>
      <c r="DT46">
        <f>IF('Agosto 2022'!K48&gt;'Agosto 2022'!L48,'Agosto 2022'!K48,'Agosto 2022'!L48)</f>
        <v>0.42000000000000004</v>
      </c>
      <c r="DU46">
        <f>IF('Setiembre 2022'!K48&gt;'Setiembre 2022'!L48,'Setiembre 2022'!K48,'Setiembre 2022'!L48)</f>
        <v>0.28000000000000003</v>
      </c>
      <c r="DV46">
        <f>IF('Octubre 2022'!K48&gt;'Octubre 2022'!L48,'Octubre 2022'!K48,'Octubre 2022'!L48)</f>
        <v>0.36</v>
      </c>
      <c r="DW46">
        <f>IF('Noviembre 2022'!K48&gt;'Noviembre 2022'!L48,'Noviembre 2022'!K48,'Noviembre 2022'!L48)</f>
        <v>0.97</v>
      </c>
      <c r="DX46">
        <f>IF('Diciembre 2022'!K48&gt;'Diciembre 2022'!L48,'Diciembre 2022'!K48,'Diciembre 2022'!L48)</f>
        <v>0.25</v>
      </c>
      <c r="DY46">
        <f>IF('Enero 2023'!K48&gt;'Enero 2023'!L48,'Enero 2023'!K48,'Enero 2023'!L48)</f>
        <v>3.92</v>
      </c>
      <c r="DZ46">
        <f>IF('Febrero 2023'!K48&gt;'Febrero 2023'!L48,'Febrero 2023'!K48,'Febrero 2023'!L48)</f>
        <v>3.07</v>
      </c>
      <c r="EA46">
        <f>IF('Marzo 2023'!K48&gt;'Marzo 2023'!L48,'Marzo 2023'!K48,'Marzo 2023'!L48)</f>
        <v>6.39</v>
      </c>
      <c r="EB46">
        <f>IF('Abril 2023'!K48&gt;'Abril 2023'!L48,'Abril 2023'!K48,'Abril 2023'!L48)</f>
        <v>9.1</v>
      </c>
      <c r="EC46">
        <f>IF('Mayo 2023'!K48&gt;'Mayo 2023'!L48,'Mayo 2023'!K48,'Mayo 2023'!L48)</f>
        <v>15.98</v>
      </c>
      <c r="ED46">
        <f>IF('Junio 2023'!K48&gt;'Junio 2023'!L48,'Junio 2023'!K48,'Junio 2023'!L48)</f>
        <v>8.26</v>
      </c>
      <c r="EE46">
        <f>IF('Julio 2023'!K48&gt;'Julio 2023'!L48,'Julio 2023'!K48,'Julio 2023'!L48)</f>
        <v>17.25</v>
      </c>
      <c r="EF46">
        <f>IF('Agosto 2023'!K48&gt;'Agosto 2023'!L48,'Agosto 2023'!K48,'Agosto 2023'!L48)</f>
        <v>11.74</v>
      </c>
      <c r="EG46">
        <f>IF('Setiembre 2023'!K48&gt;'Setiembre 2023'!L48,'Setiembre 2023'!K48,'Setiembre 2023'!L48)</f>
        <v>8.07</v>
      </c>
      <c r="EH46">
        <f>IF('Octubre 2023'!K48&gt;'Octubre 2023'!L48,'Octubre 2023'!K48,'Octubre 2023'!L48)</f>
        <v>1.5299999999999998</v>
      </c>
      <c r="EI46">
        <f>IF('Noviembre 2023'!K48&gt;'Noviembre 2023'!L48,'Noviembre 2023'!K48,'Noviembre 2023'!L48)</f>
        <v>0.53</v>
      </c>
      <c r="EJ46">
        <f>IF('Diciembre 2023'!K48&gt;'Diciembre 2023'!L48,'Diciembre 2023'!K48,'Diciembre 2023'!L48)</f>
        <v>5.17</v>
      </c>
      <c r="EK46">
        <f>IF('Enero 2024'!K48&gt;'Enero 2024'!L48,'Enero 2024'!K48,'Enero 2024'!L48)</f>
        <v>5.0599999999999996</v>
      </c>
      <c r="EL46">
        <f>IF('Febrero 2024'!K48&gt;'Febrero 2024'!L48,'Febrero 2024'!K48,'Febrero 2024'!L48)</f>
        <v>6.87</v>
      </c>
      <c r="EM46">
        <f>IF('Marzo 2024'!K48&gt;'Marzo 2024'!L48,'Marzo 2024'!K48,'Marzo 2024'!L48)</f>
        <v>8.75</v>
      </c>
      <c r="EN46">
        <f>IF('Abril 2024'!K48&gt;'Abril 2024'!L48,'Abril 2024'!K48,'Abril 2024'!L48)</f>
        <v>13.14</v>
      </c>
      <c r="EO46">
        <f>IF('Mayo 2024'!K48&gt;'Mayo 2024'!L48,'Mayo 2024'!K48,'Mayo 2024'!L48)</f>
        <v>14.07</v>
      </c>
      <c r="EP46">
        <f>IF('Junio 2024'!K48&gt;'Junio 2024'!L48,'Junio 2024'!K48,'Junio 2024'!L48)</f>
        <v>2.2000000000000002</v>
      </c>
      <c r="EQ46">
        <f>IF('Julio 2024'!K48&gt;'Julio 2024'!L48,'Julio 2024'!K48,'Julio 2024'!L48)</f>
        <v>2.37</v>
      </c>
      <c r="ER46">
        <f>IF('Agosto 2024'!K48&gt;'Agosto 2024'!L48,'Agosto 2024'!K48,'Agosto 2024'!L48)</f>
        <v>1.27</v>
      </c>
      <c r="ES46">
        <f>IF('Setiembre 2024'!K48&gt;'Setiembre 2024'!L48,'Setiembre 2024'!K48,'Setiembre 2024'!L48)</f>
        <v>1.07</v>
      </c>
      <c r="ET46">
        <f>IF('Octubre 2024'!K48&gt;'Octubre 2024'!L48,'Octubre 2024'!K48,'Octubre 2024'!L48)</f>
        <v>1.63</v>
      </c>
      <c r="EU46">
        <f>IF('Noviembre 2024'!K48&gt;'Noviembre 2024'!L48,'Noviembre 2024'!K48,'Noviembre 2024'!L48)</f>
        <v>2.6</v>
      </c>
      <c r="EV46">
        <f>IF('Diciembre 2024'!K48&gt;'Diciembre 2024'!L48,'Diciembre 2024'!K48,'Diciembre 2024'!L48)</f>
        <v>4.3</v>
      </c>
      <c r="EW46">
        <f>IF('Enero 2025'!K48&gt;'Enero 2025'!L48,'Enero 2025'!K48,'Enero 2025'!L48)</f>
        <v>4.09</v>
      </c>
      <c r="EX46">
        <f>IF('Febrero 2025'!K48&gt;'Febrero 2025'!L48,'Febrero 2025'!K48,'Febrero 2025'!L48)</f>
        <v>7.43</v>
      </c>
      <c r="EY46">
        <f>IF('Marzo 2025'!K48&gt;'Marzo 2025'!L48,'Marzo 2025'!K48,'Marzo 2025'!L48)</f>
        <v>7.24</v>
      </c>
      <c r="EZ46">
        <f>IF('Abril 2025'!K48&gt;'Abril 2025'!L48,'Abril 2025'!K48,'Abril 2025'!L48)</f>
        <v>8.5399999999999991</v>
      </c>
    </row>
    <row r="47" spans="1:156" ht="13" x14ac:dyDescent="0.3">
      <c r="A47" s="148">
        <v>45</v>
      </c>
      <c r="B47" s="146" t="s">
        <v>169</v>
      </c>
      <c r="C47" s="167" t="s">
        <v>14</v>
      </c>
      <c r="D47" s="25">
        <v>258485</v>
      </c>
      <c r="E47" s="25">
        <v>334116</v>
      </c>
      <c r="F47" s="167">
        <v>27</v>
      </c>
      <c r="G47" s="146">
        <v>27</v>
      </c>
      <c r="H47" s="145">
        <v>0.85</v>
      </c>
      <c r="AX47" s="97"/>
      <c r="BI47" s="89">
        <f>IF('Mayo 2017'!K51&gt;'Mayo 2017'!L51,'Mayo 2017'!K51,'Mayo 2017'!L51)</f>
        <v>9.42</v>
      </c>
      <c r="BJ47" s="27"/>
      <c r="BK47" s="27">
        <f>IF('Julio 2017'!K49&gt;'Julio 2017'!L49,'Julio 2017'!K49,'Julio 2017'!L49)</f>
        <v>3.04</v>
      </c>
      <c r="BL47" s="27"/>
      <c r="BM47" s="27">
        <f>IF('Setiembre 2017'!K49&gt;'Setiembre 2017'!L49,'Setiembre 2017'!K49,'Setiembre 2017'!L49)</f>
        <v>0.7400000000000001</v>
      </c>
      <c r="BN47" s="89">
        <f>IF('Octubre 2017'!K49&gt;'Octubre 2017'!L49,'Octubre 2017'!K49,'Octubre 2017'!L49)</f>
        <v>2.4699999999999998</v>
      </c>
      <c r="BO47" s="27">
        <f>IF('Noviembre 2017'!K49&gt;'Noviembre 2017'!L49,'Noviembre 2017'!K49,'Noviembre 2017'!L49)</f>
        <v>-4.9999999999999933E-2</v>
      </c>
      <c r="BP47" s="89">
        <f>IF('Diciembre 2017'!K49&gt;'Diciembre 2017'!L49,'Diciembre 2017'!K49,'Diciembre 2017'!L49)</f>
        <v>9.2799999999999994</v>
      </c>
      <c r="BQ47" s="27">
        <f>IF('Enero 2018'!K49&gt;'Enero 2018'!L49,'Enero 2018'!K49,'Enero 2018'!L49)</f>
        <v>5.2600000000000007</v>
      </c>
      <c r="BR47" s="89">
        <f>IF('Febrero 2018'!K49&gt;'Febrero 2018'!L49,'Febrero 2018'!K49,'Febrero 2018'!L49)</f>
        <v>12.25</v>
      </c>
      <c r="BS47" s="89">
        <f>IF('Marzo 2018'!K49&gt;'Marzo 2018'!L49,'Marzo 2018'!K49,'Marzo 2018'!L49)</f>
        <v>24.68</v>
      </c>
      <c r="BT47" s="89">
        <f>IF('Abril 2018'!K49&gt;'Abril 2018'!L49,'Abril 2018'!K49,'Abril 2018'!L49)</f>
        <v>23.799999999999997</v>
      </c>
      <c r="BU47" s="89">
        <f>IF('Mayo 2018'!K49&gt;'Mayo 2018'!L49,'Mayo 2018'!K49,'Mayo 2018'!L49)</f>
        <v>13.89</v>
      </c>
      <c r="BV47" s="27">
        <f>IF('Junio 2018'!K49&gt;'Junio 2018'!L49,'Junio 2018'!K49,'Junio 2018'!L49)</f>
        <v>10.09</v>
      </c>
      <c r="BW47" s="27" t="str">
        <f>IF('Julio 2018'!K49&gt;'Julio 2018'!L49,'Julio 2018'!K49,'Julio 2018'!L49)</f>
        <v>asada no disponible</v>
      </c>
      <c r="BX47" s="89">
        <f>IF('Agosto 2018'!K49&gt;'Agosto 2018'!L49,'Agosto 2018'!K49,'Agosto 2018'!L49)</f>
        <v>19.869999999999997</v>
      </c>
      <c r="BY47" s="27">
        <f>IF('Setiembre 2018'!K49&gt;'Setiembre 2018'!L49,'Setiembre 2018'!K49,'Setiembre 2018'!L49)</f>
        <v>10.84</v>
      </c>
      <c r="BZ47" s="27">
        <f>IF('Octubre 2018'!K49&gt;'Octubre 2018'!L49,'Octubre 2018'!K49,'Octubre 2018'!L49)</f>
        <v>2.56</v>
      </c>
      <c r="CA47" s="89">
        <f>IF('Noviembre 2018'!K49&gt;'Noviembre 2018'!L49,'Noviembre 2018'!K49,'Noviembre 2018'!L49)</f>
        <v>7.84</v>
      </c>
      <c r="CB47" s="89">
        <f>IF('Diciembre 2018'!K49&gt;'Diciembre 2018'!L49,'Diciembre 2018'!K49,'Diciembre 2018'!L49)</f>
        <v>3.69</v>
      </c>
      <c r="CC47" s="89">
        <f>IF('Enero 2019'!K49&gt;'Enero 2019'!L49,'Enero 2019'!K49,'Enero 2019'!L49)</f>
        <v>14.34</v>
      </c>
      <c r="CD47" s="89">
        <f>IF('Febrero 2019'!K49&gt;'Febrero 2019'!L49,'Febrero 2019'!K49,'Febrero 2019'!L49)</f>
        <v>13.290000000000001</v>
      </c>
      <c r="CE47" s="89">
        <f>IF('Marzo 2019'!K49&gt;'Marzo 2019'!L49,'Marzo 2019'!K49,'Marzo 2019'!L49)</f>
        <v>19.329999999999998</v>
      </c>
      <c r="CF47" s="89">
        <f>IF('Abril 2019'!K49&gt;'Abril 2019'!L49,'Abril 2019'!K49,'Abril 2019'!L49)</f>
        <v>22.49</v>
      </c>
      <c r="CG47" s="27"/>
      <c r="CH47" s="27">
        <f>IF('Junio 2019'!K49&gt;'Junio 2019'!L49,'Junio 2019'!K49,'Junio 2019'!L49)</f>
        <v>5.23</v>
      </c>
      <c r="CI47" s="89">
        <f>IF('Julio 2019'!K49&gt;'Julio 2019'!L49,'Julio 2019'!K49,'Julio 2019'!L49)</f>
        <v>10.14</v>
      </c>
      <c r="CJ47" s="27">
        <f>IF('Agosto 2019'!K49&gt;'Agosto 2019'!L49,'Agosto 2019'!K49,'Agosto 2019'!L49)</f>
        <v>14.75</v>
      </c>
      <c r="CK47" s="27">
        <f>IF('Setiembre 2019'!K49&gt;'Setiembre 2019'!L49,'Setiembre 2019'!K49,'Setiembre 2019'!L49)</f>
        <v>4.8000000000000007</v>
      </c>
      <c r="CL47" s="27">
        <f>IF('Octubre 2019'!K49&gt;'Octubre 2019'!L49,'Octubre 2019'!K49,'Octubre 2019'!L49)</f>
        <v>9.81</v>
      </c>
      <c r="CM47" s="27">
        <f>IF('Noviembre 2019'!K49&gt;'Noviembre 2019'!L49,'Noviembre 2019'!K49,'Noviembre 2019'!L49)</f>
        <v>5.61</v>
      </c>
      <c r="CN47" s="27">
        <f>IF('Diciembre 2019'!K49&gt;'Diciembre 2019'!L49,'Diciembre 2019'!K49,'Diciembre 2019'!L49)</f>
        <v>15.87</v>
      </c>
      <c r="CO47" s="27">
        <f>IF('Enero 2020'!K49&gt;'Enero 2020'!L49,'Enero 2020'!K49,'Enero 2020'!L49)</f>
        <v>16.729999999999997</v>
      </c>
      <c r="CP47" s="27">
        <f>IF('Febrero 2020'!K49&gt;'Febrero 2020'!L49,'Febrero 2020'!K49,'Febrero 2020'!L49)</f>
        <v>21.5</v>
      </c>
      <c r="CQ47" s="27">
        <f>IF('Marzo 2020'!K49&gt;'Marzo 2020'!L49,'Marzo 2020'!K49,'Marzo 2020'!L49)</f>
        <v>16.79</v>
      </c>
      <c r="CR47" s="27"/>
      <c r="CS47" s="27">
        <f>IF('Mayo 2020'!K49&gt;'Mayo 2020'!L49,'Mayo 2020'!K49,'Mayo 2020'!L49)</f>
        <v>18.34</v>
      </c>
      <c r="CT47" s="27">
        <f>IF('Junio 2020'!K49&gt;'Junio 2020'!L49,'Junio 2020'!K49,'Junio 2020'!L49)</f>
        <v>14.700000000000001</v>
      </c>
      <c r="CU47" s="27">
        <f>IF('Julio 2020'!K49&gt;'Julio 2020'!L49,'Julio 2020'!K49,'Julio 2020'!L49)</f>
        <v>5.3100000000000005</v>
      </c>
      <c r="CV47" s="27">
        <f>IF('Agosto 2020'!K49&gt;'Agosto 2020'!L49,'Agosto 2020'!K49,'Agosto 2020'!L49)</f>
        <v>10.280000000000001</v>
      </c>
      <c r="CW47" s="27">
        <f>IF('Setiembre 2020'!K49&gt;'Setiembre 2020'!L49,'Setiembre 2020'!K49,'Setiembre 2020'!L49)</f>
        <v>8.9999999999999525E-2</v>
      </c>
      <c r="CX47" s="27">
        <f>IF('Octubre 2020'!K49&gt;'Octubre 2020'!L49,'Octubre 2020'!K49,'Octubre 2020'!L49)</f>
        <v>-0.29999999999999993</v>
      </c>
      <c r="CY47" s="27">
        <f>IF('Noviembre 2020'!K49&gt;'Noviembre 2020'!L49,'Noviembre 2020'!K49,'Noviembre 2020'!L49)</f>
        <v>-0.85</v>
      </c>
      <c r="CZ47" s="27">
        <f>IF('Diciembre 2020'!K49&gt;'Diciembre 2020'!L49,'Diciembre 2020'!K49,'Diciembre 2020'!L49)</f>
        <v>10.93</v>
      </c>
      <c r="DA47" s="27">
        <f>IF('Enero 2021'!K49&gt;'Enero 2021'!L49,'Enero 2021'!K49,'Enero 2021'!L49)</f>
        <v>2.4499999999999997</v>
      </c>
      <c r="DB47" s="27">
        <f>IF('Febrero 2021'!K49&gt;'Febrero 2021'!L49,'Febrero 2021'!K49,'Febrero 2021'!L49)</f>
        <v>8.18</v>
      </c>
      <c r="DC47" s="27">
        <f>IF('Marzo 2021'!K49&gt;'Marzo 2021'!L49,'Marzo 2021'!K49,'Marzo 2021'!L49)</f>
        <v>10.120000000000001</v>
      </c>
      <c r="DD47" t="s">
        <v>261</v>
      </c>
      <c r="DE47">
        <f>IF('Mayo 2021'!K49&gt;'Mayo 2021'!L49,'Mayo 2021'!K49,'Mayo 2021'!L49)</f>
        <v>4.62</v>
      </c>
      <c r="DF47">
        <f>IF('Junio 2021'!K49&gt;'Junio 2021'!L49,'Junio 2021'!K49,'Junio 2021'!L49)</f>
        <v>10.130000000000001</v>
      </c>
      <c r="DG47">
        <f>IF('Julio 2021'!K49&gt;'Julio 2021'!L49,'Julio 2021'!K49,'Julio 2021'!L49)</f>
        <v>17.349999999999998</v>
      </c>
      <c r="DH47">
        <f>IF('Agosto 2021'!K49&gt;'Agosto 2021'!L49,'Agosto 2021'!K49,'Agosto 2021'!L49)</f>
        <v>12.13</v>
      </c>
      <c r="DI47">
        <f>IF('Setiembre 2021'!K49&gt;'Setiembre 2021'!L49,'Setiembre 2021'!K49,'Setiembre 2021'!L49)</f>
        <v>6.29</v>
      </c>
      <c r="DJ47">
        <f>IF('Octubre 2021'!K49&gt;'Octubre 2021'!L49,'Octubre 2021'!K49,'Octubre 2021'!L49)</f>
        <v>5.5900000000000007</v>
      </c>
      <c r="DL47">
        <f>IF('Diciembre 2021'!K49&gt;'Diciembre 2021'!L49,'Diciembre 2021'!K49,'Diciembre 2021'!L49)</f>
        <v>8.91</v>
      </c>
      <c r="DM47">
        <f>IF('Enero 2022'!K49&gt;'Enero 2022'!L49,'Enero 2022'!K49,'Enero 2022'!L49)</f>
        <v>5.3500000000000005</v>
      </c>
      <c r="DN47">
        <f>IF('Febrero 2022'!K49&gt;'Febrero 2022'!L49,'Febrero 2022'!K49,'Febrero 2022'!L49)</f>
        <v>22.509999999999998</v>
      </c>
      <c r="DO47">
        <f>IF('Marzo 2022'!K49&gt;'Marzo 2022'!L49,'Marzo 2022'!K49,'Marzo 2022'!L49)</f>
        <v>4.67</v>
      </c>
      <c r="DP47">
        <f>IF('Abril 2022'!K49&gt;'Abril 2022'!L49,'Abril 2022'!K49,'Abril 2022'!L49)</f>
        <v>6.9300000000000006</v>
      </c>
      <c r="DQ47">
        <f>IF('Mayo 2022'!K49&gt;'Mayo 2022'!L49,'Mayo 2022'!K49,'Mayo 2022'!L49)</f>
        <v>4.78</v>
      </c>
      <c r="DR47">
        <f>IF('Junio 2022'!K49&gt;'Junio 2022'!L49,'Junio 2022'!K49,'Junio 2022'!L49)</f>
        <v>7.370000000000001</v>
      </c>
      <c r="DS47">
        <f>IF('Julio 2022'!K49&gt;'Julio 2022'!L49,'Julio 2022'!K49,'Julio 2022'!L49)</f>
        <v>5.19</v>
      </c>
      <c r="DT47">
        <f>IF('Agosto 2022'!K49&gt;'Agosto 2022'!L49,'Agosto 2022'!K49,'Agosto 2022'!L49)</f>
        <v>2.62</v>
      </c>
      <c r="DU47">
        <f>IF('Setiembre 2022'!K49&gt;'Setiembre 2022'!L49,'Setiembre 2022'!K49,'Setiembre 2022'!L49)</f>
        <v>5.37</v>
      </c>
      <c r="DV47">
        <f>IF('Octubre 2022'!K49&gt;'Octubre 2022'!L49,'Octubre 2022'!K49,'Octubre 2022'!L49)</f>
        <v>4.3800000000000008</v>
      </c>
      <c r="DW47">
        <f>IF('Noviembre 2022'!K49&gt;'Noviembre 2022'!L49,'Noviembre 2022'!K49,'Noviembre 2022'!L49)</f>
        <v>4.4300000000000006</v>
      </c>
      <c r="DX47">
        <f>IF('Diciembre 2022'!K49&gt;'Diciembre 2022'!L49,'Diciembre 2022'!K49,'Diciembre 2022'!L49)</f>
        <v>5.2600000000000007</v>
      </c>
      <c r="DY47">
        <f>IF('Enero 2023'!K49&gt;'Enero 2023'!L49,'Enero 2023'!K49,'Enero 2023'!L49)</f>
        <v>14.66</v>
      </c>
      <c r="DZ47">
        <f>IF('Febrero 2023'!K49&gt;'Febrero 2023'!L49,'Febrero 2023'!K49,'Febrero 2023'!L49)</f>
        <v>5.82</v>
      </c>
      <c r="EA47">
        <f>IF('Marzo 2023'!K49&gt;'Marzo 2023'!L49,'Marzo 2023'!K49,'Marzo 2023'!L49)</f>
        <v>6.95</v>
      </c>
      <c r="EB47">
        <f>IF('Abril 2023'!K49&gt;'Abril 2023'!L49,'Abril 2023'!K49,'Abril 2023'!L49)</f>
        <v>6.8800000000000008</v>
      </c>
      <c r="EC47">
        <f>IF('Mayo 2023'!K49&gt;'Mayo 2023'!L49,'Mayo 2023'!K49,'Mayo 2023'!L49)</f>
        <v>11.75</v>
      </c>
      <c r="ED47">
        <f>IF('Junio 2023'!K49&gt;'Junio 2023'!L49,'Junio 2023'!K49,'Junio 2023'!L49)</f>
        <v>15.889999999999999</v>
      </c>
      <c r="EE47">
        <f>IF('Julio 2023'!K49&gt;'Julio 2023'!L49,'Julio 2023'!K49,'Julio 2023'!L49)</f>
        <v>16.849999999999998</v>
      </c>
      <c r="EF47">
        <f>IF('Agosto 2023'!K49&gt;'Agosto 2023'!L49,'Agosto 2023'!K49,'Agosto 2023'!L49)</f>
        <v>15.820000000000002</v>
      </c>
      <c r="EG47">
        <f>IF('Setiembre 2023'!K49&gt;'Setiembre 2023'!L49,'Setiembre 2023'!K49,'Setiembre 2023'!L49)</f>
        <v>16.029999999999998</v>
      </c>
      <c r="EH47">
        <f>IF('Octubre 2023'!K49&gt;'Octubre 2023'!L49,'Octubre 2023'!K49,'Octubre 2023'!L49)</f>
        <v>14.39</v>
      </c>
      <c r="EI47">
        <f>IF('Noviembre 2023'!K49&gt;'Noviembre 2023'!L49,'Noviembre 2023'!K49,'Noviembre 2023'!L49)</f>
        <v>11.06</v>
      </c>
      <c r="EJ47">
        <f>IF('Diciembre 2023'!K49&gt;'Diciembre 2023'!L49,'Diciembre 2023'!K49,'Diciembre 2023'!L49)</f>
        <v>1.1799999999999997</v>
      </c>
      <c r="EK47">
        <f>IF('Enero 2024'!K49&gt;'Enero 2024'!L49,'Enero 2024'!K49,'Enero 2024'!L49)</f>
        <v>17.939999999999998</v>
      </c>
      <c r="EL47">
        <f>IF('Febrero 2024'!K49&gt;'Febrero 2024'!L49,'Febrero 2024'!K49,'Febrero 2024'!L49)</f>
        <v>21.599999999999998</v>
      </c>
      <c r="EM47">
        <f>IF('Marzo 2024'!K49&gt;'Marzo 2024'!L49,'Marzo 2024'!K49,'Marzo 2024'!L49)</f>
        <v>15.820000000000002</v>
      </c>
      <c r="EN47">
        <f>IF('Abril 2024'!K49&gt;'Abril 2024'!L49,'Abril 2024'!K49,'Abril 2024'!L49)</f>
        <v>20.72</v>
      </c>
      <c r="EO47">
        <f>IF('Mayo 2024'!K49&gt;'Mayo 2024'!L49,'Mayo 2024'!K49,'Mayo 2024'!L49)</f>
        <v>4.5</v>
      </c>
      <c r="EP47">
        <f>IF('Junio 2024'!K49&gt;'Junio 2024'!L49,'Junio 2024'!K49,'Junio 2024'!L49)</f>
        <v>8.9500000000000011</v>
      </c>
      <c r="EQ47">
        <f>IF('Julio 2024'!K49&gt;'Julio 2024'!L49,'Julio 2024'!K49,'Julio 2024'!L49)</f>
        <v>8.9500000000000011</v>
      </c>
      <c r="ER47">
        <f>IF('Agosto 2024'!K49&gt;'Agosto 2024'!L49,'Agosto 2024'!K49,'Agosto 2024'!L49)</f>
        <v>14.55</v>
      </c>
      <c r="ES47">
        <f>IF('Setiembre 2024'!K49&gt;'Setiembre 2024'!L49,'Setiembre 2024'!K49,'Setiembre 2024'!L49)</f>
        <v>13.55</v>
      </c>
      <c r="ET47">
        <f>IF('Octubre 2024'!K49&gt;'Octubre 2024'!L49,'Octubre 2024'!K49,'Octubre 2024'!L49)</f>
        <v>17.72</v>
      </c>
      <c r="EU47">
        <f>IF('Noviembre 2024'!K49&gt;'Noviembre 2024'!L49,'Noviembre 2024'!K49,'Noviembre 2024'!L49)</f>
        <v>8.2800000000000011</v>
      </c>
      <c r="EV47">
        <f>IF('Diciembre 2024'!K49&gt;'Diciembre 2024'!L49,'Diciembre 2024'!K49,'Diciembre 2024'!L49)</f>
        <v>12.55</v>
      </c>
      <c r="EW47">
        <f>IF('Enero 2025'!K49&gt;'Enero 2025'!L49,'Enero 2025'!K49,'Enero 2025'!L49)</f>
        <v>4.07</v>
      </c>
      <c r="EX47">
        <f>IF('Febrero 2025'!K49&gt;'Febrero 2025'!L49,'Febrero 2025'!K49,'Febrero 2025'!L49)</f>
        <v>12.06</v>
      </c>
      <c r="EY47">
        <f>IF('Marzo 2025'!K49&gt;'Marzo 2025'!L49,'Marzo 2025'!K49,'Marzo 2025'!L49)</f>
        <v>6.53</v>
      </c>
      <c r="EZ47">
        <f>IF('Abril 2025'!K49&gt;'Abril 2025'!L49,'Abril 2025'!K49,'Abril 2025'!L49)</f>
        <v>4.9300000000000006</v>
      </c>
    </row>
    <row r="48" spans="1:156" x14ac:dyDescent="0.25">
      <c r="A48" s="21">
        <v>46</v>
      </c>
      <c r="B48" s="143" t="s">
        <v>161</v>
      </c>
      <c r="C48" s="168" t="s">
        <v>14</v>
      </c>
      <c r="D48" s="168">
        <v>255149</v>
      </c>
      <c r="E48" s="168">
        <v>340310</v>
      </c>
      <c r="F48" s="167">
        <v>30</v>
      </c>
      <c r="G48" s="146">
        <v>30</v>
      </c>
      <c r="H48" s="145">
        <v>0.60000000000000009</v>
      </c>
      <c r="AM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G48" s="89">
        <f>IF('Marzo 2017'!K46&gt;'Marzo 2017'!L46,'Marzo 2017'!K46,'Marzo 2017'!L46)</f>
        <v>10.43</v>
      </c>
      <c r="BH48" s="27"/>
      <c r="BI48" s="27"/>
      <c r="BJ48" s="27"/>
      <c r="BK48" s="27"/>
      <c r="BL48" s="27"/>
      <c r="BM48" s="27">
        <f>IF('Setiembre 2017'!K50&gt;'Setiembre 2017'!L50,'Setiembre 2017'!K50,'Setiembre 2017'!L50)</f>
        <v>2.11</v>
      </c>
      <c r="BN48" s="27"/>
      <c r="BO48" s="27">
        <f>IF('Noviembre 2017'!K50&gt;'Noviembre 2017'!L50,'Noviembre 2017'!K50,'Noviembre 2017'!L50)</f>
        <v>2.46</v>
      </c>
      <c r="BP48" s="27"/>
      <c r="BQ48" s="27"/>
      <c r="BR48" s="27"/>
      <c r="BS48" s="27"/>
      <c r="BT48" s="27">
        <f>IF('Abril 2018'!K50&gt;'Abril 2018'!L50,'Abril 2018'!K50,'Abril 2018'!L50)</f>
        <v>4.9399999999999995</v>
      </c>
      <c r="BU48" s="27"/>
      <c r="BV48" s="27">
        <f>IF('Junio 2018'!K50&gt;'Junio 2018'!L50,'Junio 2018'!K50,'Junio 2018'!L50)</f>
        <v>4.09</v>
      </c>
      <c r="BW48" s="27">
        <f>IF('Julio 2018'!K50&gt;'Julio 2018'!L50,'Julio 2018'!K50,'Julio 2018'!L50)</f>
        <v>4.93</v>
      </c>
      <c r="BX48" s="27">
        <f>IF('Agosto 2018'!K50&gt;'Agosto 2018'!L50,'Agosto 2018'!K50,'Agosto 2018'!L50)</f>
        <v>4.9599999999999991</v>
      </c>
      <c r="BY48" s="27"/>
      <c r="BZ48" s="27">
        <f>IF('Octubre 2018'!K50&gt;'Octubre 2018'!L50,'Octubre 2018'!K50,'Octubre 2018'!L50)</f>
        <v>5.48</v>
      </c>
      <c r="CA48" s="89">
        <f>IF('Noviembre 2018'!K50&gt;'Noviembre 2018'!L50,'Noviembre 2018'!K50,'Noviembre 2018'!L50)</f>
        <v>5.57</v>
      </c>
      <c r="CB48" s="27">
        <f>IF('Diciembre 2018'!K50&gt;'Diciembre 2018'!L50,'Diciembre 2018'!K50,'Diciembre 2018'!L50)</f>
        <v>3.21</v>
      </c>
      <c r="CC48" s="89">
        <f>IF('Enero 2019'!K50&gt;'Enero 2019'!L50,'Enero 2019'!K50,'Enero 2019'!L50)</f>
        <v>6.6099999999999994</v>
      </c>
      <c r="CD48" s="27">
        <f>IF('Febrero 2019'!K50&gt;'Febrero 2019'!L50,'Febrero 2019'!K50,'Febrero 2019'!L50)</f>
        <v>7.6100000000000012</v>
      </c>
      <c r="CE48" s="27"/>
      <c r="CF48" s="27">
        <f>IF('Abril 2019'!K50&gt;'Abril 2019'!L50,'Abril 2019'!K50,'Abril 2019'!L50)</f>
        <v>5.7200000000000006</v>
      </c>
      <c r="CG48" s="27">
        <f>IF('Mayo 2019'!K50&gt;'Mayo 2019'!L50,'Mayo 2019'!K50,'Mayo 2019'!L50)</f>
        <v>5.67</v>
      </c>
      <c r="CH48" s="27">
        <f>IF('Junio 2019'!K50&gt;'Junio 2019'!L50,'Junio 2019'!K50,'Junio 2019'!L50)</f>
        <v>3.48</v>
      </c>
      <c r="CI48" s="27"/>
      <c r="CJ48" s="27"/>
      <c r="CK48" s="27">
        <f>IF('Setiembre 2019'!K50&gt;'Setiembre 2019'!L50,'Setiembre 2019'!K50,'Setiembre 2019'!L50)</f>
        <v>2.75</v>
      </c>
      <c r="CL48" s="27">
        <f>IF('Octubre 2019'!K50&gt;'Octubre 2019'!L50,'Octubre 2019'!K50,'Octubre 2019'!L50)</f>
        <v>2.58</v>
      </c>
      <c r="CM48" s="27">
        <f>IF('Noviembre 2019'!K50&gt;'Noviembre 2019'!L50,'Noviembre 2019'!K50,'Noviembre 2019'!L50)</f>
        <v>-0.60000000000000009</v>
      </c>
      <c r="CN48" s="27">
        <f>IF('Diciembre 2019'!K50&gt;'Diciembre 2019'!L50,'Diciembre 2019'!K50,'Diciembre 2019'!L50)</f>
        <v>2.9</v>
      </c>
      <c r="CO48" s="27"/>
      <c r="CP48" s="27">
        <f>IF('Febrero 2020'!K50&gt;'Febrero 2020'!L50,'Febrero 2020'!K50,'Febrero 2020'!L50)</f>
        <v>3.44</v>
      </c>
      <c r="CQ48" s="27">
        <f>IF('Marzo 2020'!K50&gt;'Marzo 2020'!L50,'Marzo 2020'!K50,'Marzo 2020'!L50)</f>
        <v>4.7799999999999994</v>
      </c>
      <c r="CR48" s="27"/>
      <c r="CS48" s="27"/>
      <c r="CT48" s="27">
        <f>IF('Junio 2020'!K50&gt;'Junio 2020'!L50,'Junio 2020'!K50,'Junio 2020'!L50)</f>
        <v>3.23</v>
      </c>
      <c r="CU48" s="27"/>
      <c r="CV48" s="27">
        <f>IF('Agosto 2020'!K50&gt;'Agosto 2020'!L50,'Agosto 2020'!K50,'Agosto 2020'!L50)</f>
        <v>2.82</v>
      </c>
      <c r="CW48" s="27"/>
      <c r="CX48" s="27"/>
      <c r="CY48" s="27">
        <f>IF('Noviembre 2020'!K50&gt;'Noviembre 2020'!L50,'Noviembre 2020'!K50,'Noviembre 2020'!L50)</f>
        <v>1.9</v>
      </c>
      <c r="CZ48" s="27">
        <f>IF('Diciembre 2020'!K50&gt;'Diciembre 2020'!L50,'Diciembre 2020'!K50,'Diciembre 2020'!L50)</f>
        <v>2.48</v>
      </c>
      <c r="DA48" s="27">
        <f>IF('Enero 2021'!K50&gt;'Enero 2021'!L50,'Enero 2021'!K50,'Enero 2021'!L50)</f>
        <v>3.05</v>
      </c>
      <c r="DB48" s="27">
        <f>IF('Febrero 2021'!K50&gt;'Febrero 2021'!L50,'Febrero 2021'!K50,'Febrero 2021'!L50)</f>
        <v>3.05</v>
      </c>
      <c r="DC48" s="27">
        <f>IF('Marzo 2021'!K50&gt;'Marzo 2021'!L50,'Marzo 2021'!K50,'Marzo 2021'!L50)</f>
        <v>3.34</v>
      </c>
      <c r="DD48" t="s">
        <v>261</v>
      </c>
      <c r="DE48">
        <f>IF('Mayo 2021'!K50&gt;'Mayo 2021'!L50,'Mayo 2021'!K50,'Mayo 2021'!L50)</f>
        <v>4.7899999999999991</v>
      </c>
      <c r="DG48">
        <f>IF('Julio 2021'!K50&gt;'Julio 2021'!L50,'Julio 2021'!K50,'Julio 2021'!L50)</f>
        <v>4.3699999999999992</v>
      </c>
      <c r="DH48">
        <f>IF('Agosto 2021'!K50&gt;'Agosto 2021'!L50,'Agosto 2021'!K50,'Agosto 2021'!L50)</f>
        <v>3.28</v>
      </c>
      <c r="DI48">
        <f>IF('Setiembre 2021'!K50&gt;'Setiembre 2021'!L50,'Setiembre 2021'!K50,'Setiembre 2021'!L50)</f>
        <v>2.8</v>
      </c>
      <c r="DK48">
        <f>IF('Noviembre 2021'!K50&gt;'Noviembre 2021'!L50,'Noviembre 2021'!K50,'Noviembre 2021'!L50)</f>
        <v>2.67</v>
      </c>
      <c r="DL48">
        <f>IF('Diciembre 2021'!K50&gt;'Diciembre 2021'!L50,'Diciembre 2021'!K50,'Diciembre 2021'!L50)</f>
        <v>3.1799999999999997</v>
      </c>
      <c r="DP48">
        <f>IF('Abril 2022'!K50&gt;'Abril 2022'!L50,'Abril 2022'!K50,'Abril 2022'!L50)</f>
        <v>6</v>
      </c>
      <c r="DQ48">
        <f>IF('Mayo 2022'!K50&gt;'Mayo 2022'!L50,'Mayo 2022'!K50,'Mayo 2022'!L50)</f>
        <v>4.4700000000000006</v>
      </c>
      <c r="DR48">
        <f>IF('Junio 2022'!K50&gt;'Junio 2022'!L50,'Junio 2022'!K50,'Junio 2022'!L50)</f>
        <v>4.7899999999999991</v>
      </c>
      <c r="DS48">
        <f>IF('Julio 2022'!K50&gt;'Julio 2022'!L50,'Julio 2022'!K50,'Julio 2022'!L50)</f>
        <v>2.25</v>
      </c>
      <c r="DT48">
        <f>IF('Agosto 2022'!K50&gt;'Agosto 2022'!L50,'Agosto 2022'!K50,'Agosto 2022'!L50)</f>
        <v>2.34</v>
      </c>
      <c r="DU48">
        <f>IF('Setiembre 2022'!K50&gt;'Setiembre 2022'!L50,'Setiembre 2022'!K50,'Setiembre 2022'!L50)</f>
        <v>2.1</v>
      </c>
      <c r="DV48">
        <f>IF('Octubre 2022'!K50&gt;'Octubre 2022'!L50,'Octubre 2022'!K50,'Octubre 2022'!L50)</f>
        <v>2.62</v>
      </c>
      <c r="DW48">
        <f>IF('Noviembre 2022'!K50&gt;'Noviembre 2022'!L50,'Noviembre 2022'!K50,'Noviembre 2022'!L50)</f>
        <v>2.46</v>
      </c>
      <c r="DX48">
        <f>IF('Diciembre 2022'!K50&gt;'Diciembre 2022'!L50,'Diciembre 2022'!K50,'Diciembre 2022'!L50)</f>
        <v>2.62</v>
      </c>
      <c r="DY48">
        <f>IF('Enero 2023'!K50&gt;'Enero 2023'!L50,'Enero 2023'!K50,'Enero 2023'!L50)</f>
        <v>3.1799999999999997</v>
      </c>
      <c r="DZ48">
        <f>IF('Febrero 2023'!K50&gt;'Febrero 2023'!L50,'Febrero 2023'!K50,'Febrero 2023'!L50)</f>
        <v>3.39</v>
      </c>
      <c r="EA48">
        <f>IF('Marzo 2023'!K50&gt;'Marzo 2023'!L50,'Marzo 2023'!K50,'Marzo 2023'!L50)</f>
        <v>3.7499999999999996</v>
      </c>
      <c r="EB48">
        <f>IF('Abril 2023'!K50&gt;'Abril 2023'!L50,'Abril 2023'!K50,'Abril 2023'!L50)</f>
        <v>5.16</v>
      </c>
      <c r="EC48">
        <f>IF('Mayo 2023'!K50&gt;'Mayo 2023'!L50,'Mayo 2023'!K50,'Mayo 2023'!L50)</f>
        <v>5.6</v>
      </c>
      <c r="ED48">
        <f>IF('Junio 2023'!K50&gt;'Junio 2023'!L50,'Junio 2023'!K50,'Junio 2023'!L50)</f>
        <v>3.89</v>
      </c>
      <c r="EE48">
        <f>IF('Julio 2023'!K50&gt;'Julio 2023'!L50,'Julio 2023'!K50,'Julio 2023'!L50)</f>
        <v>3.6199999999999997</v>
      </c>
      <c r="EF48">
        <f>IF('Agosto 2023'!K50&gt;'Agosto 2023'!L50,'Agosto 2023'!K50,'Agosto 2023'!L50)</f>
        <v>3.02</v>
      </c>
      <c r="EG48">
        <f>IF('Setiembre 2023'!K50&gt;'Setiembre 2023'!L50,'Setiembre 2023'!K50,'Setiembre 2023'!L50)</f>
        <v>2.88</v>
      </c>
      <c r="EH48">
        <f>IF('Octubre 2023'!K50&gt;'Octubre 2023'!L50,'Octubre 2023'!K50,'Octubre 2023'!L50)</f>
        <v>2.6599999999999997</v>
      </c>
      <c r="EI48">
        <f>IF('Noviembre 2023'!K50&gt;'Noviembre 2023'!L50,'Noviembre 2023'!K50,'Noviembre 2023'!L50)</f>
        <v>2.54</v>
      </c>
      <c r="EJ48">
        <f>IF('Diciembre 2023'!K50&gt;'Diciembre 2023'!L50,'Diciembre 2023'!K50,'Diciembre 2023'!L50)</f>
        <v>2.83</v>
      </c>
      <c r="EK48">
        <f>IF('Enero 2024'!K50&gt;'Enero 2024'!L50,'Enero 2024'!K50,'Enero 2024'!L50)</f>
        <v>3.3</v>
      </c>
      <c r="EL48">
        <f>IF('Febrero 2024'!K50&gt;'Febrero 2024'!L50,'Febrero 2024'!K50,'Febrero 2024'!L50)</f>
        <v>3.4999999999999996</v>
      </c>
      <c r="EM48">
        <f>IF('Marzo 2024'!K50&gt;'Marzo 2024'!L50,'Marzo 2024'!K50,'Marzo 2024'!L50)</f>
        <v>4.5199999999999996</v>
      </c>
      <c r="EN48">
        <f>IF('Abril 2024'!K50&gt;'Abril 2024'!L50,'Abril 2024'!K50,'Abril 2024'!L50)</f>
        <v>5.68</v>
      </c>
      <c r="EO48">
        <f>IF('Mayo 2024'!K50&gt;'Mayo 2024'!L50,'Mayo 2024'!K50,'Mayo 2024'!L50)</f>
        <v>5.43</v>
      </c>
      <c r="EP48">
        <f>IF('Junio 2024'!K50&gt;'Junio 2024'!L50,'Junio 2024'!K50,'Junio 2024'!L50)</f>
        <v>2.1799999999999997</v>
      </c>
      <c r="EQ48">
        <f>IF('Julio 2024'!K50&gt;'Julio 2024'!L50,'Julio 2024'!K50,'Julio 2024'!L50)</f>
        <v>2.4099999999999997</v>
      </c>
      <c r="ER48">
        <f>IF('Agosto 2024'!K50&gt;'Agosto 2024'!L50,'Agosto 2024'!K50,'Agosto 2024'!L50)</f>
        <v>2.6799999999999997</v>
      </c>
      <c r="ES48">
        <f>IF('Setiembre 2024'!K50&gt;'Setiembre 2024'!L50,'Setiembre 2024'!K50,'Setiembre 2024'!L50)</f>
        <v>2.3199999999999998</v>
      </c>
      <c r="ET48">
        <f>IF('Octubre 2024'!K50&gt;'Octubre 2024'!L50,'Octubre 2024'!K50,'Octubre 2024'!L50)</f>
        <v>2.5</v>
      </c>
      <c r="EU48">
        <f>IF('Noviembre 2024'!K50&gt;'Noviembre 2024'!L50,'Noviembre 2024'!K50,'Noviembre 2024'!L50)</f>
        <v>2.31</v>
      </c>
      <c r="EV48">
        <f>IF('Diciembre 2024'!K50&gt;'Diciembre 2024'!L50,'Diciembre 2024'!K50,'Diciembre 2024'!L50)</f>
        <v>2.5</v>
      </c>
      <c r="EW48">
        <f>IF('Enero 2025'!K50&gt;'Enero 2025'!L50,'Enero 2025'!K50,'Enero 2025'!L50)</f>
        <v>3.19</v>
      </c>
      <c r="EX48">
        <f>IF('Febrero 2025'!K50&gt;'Febrero 2025'!L50,'Febrero 2025'!K50,'Febrero 2025'!L50)</f>
        <v>3.5500000000000003</v>
      </c>
      <c r="EY48">
        <f>IF('Marzo 2025'!K50&gt;'Marzo 2025'!L50,'Marzo 2025'!K50,'Marzo 2025'!L50)</f>
        <v>3.6699999999999995</v>
      </c>
      <c r="EZ48">
        <f>IF('Abril 2025'!K50&gt;'Abril 2025'!L50,'Abril 2025'!K50,'Abril 2025'!L50)</f>
        <v>5.1300000000000008</v>
      </c>
    </row>
    <row r="49" spans="1:156" ht="13" thickBot="1" x14ac:dyDescent="0.3">
      <c r="A49" s="120">
        <v>47</v>
      </c>
      <c r="B49" s="143" t="s">
        <v>162</v>
      </c>
      <c r="C49" s="168" t="s">
        <v>14</v>
      </c>
      <c r="D49" s="168">
        <v>255102</v>
      </c>
      <c r="E49" s="168">
        <v>342660</v>
      </c>
      <c r="F49" s="167"/>
      <c r="G49" s="146"/>
      <c r="H49" s="145">
        <v>0.95</v>
      </c>
      <c r="BG49" s="89">
        <f>IF('Marzo 2017'!K47&gt;'Marzo 2017'!L47,'Marzo 2017'!K47,'Marzo 2017'!L47)</f>
        <v>10.190000000000001</v>
      </c>
      <c r="BH49" s="89">
        <f>IF('Abril 2017'!K47&gt;'Abril 2017'!L47,'Abril 2017'!K47,'Abril 2017'!L47)</f>
        <v>11.05</v>
      </c>
      <c r="BI49" s="27">
        <f>IF('Mayo 2017'!K47&gt;'Mayo 2017'!L47,'Mayo 2017'!K47,'Mayo 2017'!L47)</f>
        <v>6.41</v>
      </c>
      <c r="BJ49" s="27">
        <f>IF('Junio 2017'!K51&gt;'Junio 2017'!L51,'Junio 2017'!K51,'Junio 2017'!L51)</f>
        <v>4.8499999999999996</v>
      </c>
      <c r="BK49" s="89">
        <f>IF('Julio 2017'!K51&gt;'Julio 2017'!L51,'Julio 2017'!K51,'Julio 2017'!L51)</f>
        <v>7.3500000000000005</v>
      </c>
      <c r="BL49" s="89">
        <f>IF('Agosto 2017'!K51&gt;'Agosto 2017'!L51,'Agosto 2017'!K51,'Agosto 2017'!L51)</f>
        <v>7.63</v>
      </c>
      <c r="BM49" s="27">
        <f>IF('Setiembre 2017'!K51&gt;'Setiembre 2017'!L51,'Setiembre 2017'!K51,'Setiembre 2017'!L51)</f>
        <v>3.7800000000000002</v>
      </c>
      <c r="BN49" s="27"/>
      <c r="BO49" s="89">
        <f>IF('Noviembre 2017'!K51&gt;'Noviembre 2017'!L51,'Noviembre 2017'!K51,'Noviembre 2017'!L51)</f>
        <v>6.55</v>
      </c>
      <c r="BP49" s="27">
        <f>IF('Diciembre 2017'!K51&gt;'Diciembre 2017'!L51,'Diciembre 2017'!K51,'Diciembre 2017'!L51)</f>
        <v>4.41</v>
      </c>
      <c r="BQ49" s="27">
        <f>IF('Enero 2018'!K51&gt;'Enero 2018'!L51,'Enero 2018'!K51,'Enero 2018'!L51)</f>
        <v>5.0199999999999996</v>
      </c>
      <c r="BR49" s="89">
        <f>IF('Febrero 2018'!K51&gt;'Febrero 2018'!L51,'Febrero 2018'!K51,'Febrero 2018'!L51)</f>
        <v>7.53</v>
      </c>
      <c r="BS49" s="89">
        <f>IF('Marzo 2018'!K51&gt;'Marzo 2018'!L51,'Marzo 2018'!K51,'Marzo 2018'!L51)</f>
        <v>8.7200000000000006</v>
      </c>
      <c r="BT49" s="89">
        <f>IF('Abril 2018'!K51&gt;'Abril 2018'!L51,'Abril 2018'!K51,'Abril 2018'!L51)</f>
        <v>10.55</v>
      </c>
      <c r="BU49" s="89">
        <f>IF('Mayo 2018'!K51&gt;'Mayo 2018'!L51,'Mayo 2018'!K51,'Mayo 2018'!L51)</f>
        <v>11.280000000000001</v>
      </c>
      <c r="BV49" s="27">
        <f>IF('Junio 2018'!K51&gt;'Junio 2018'!L51,'Junio 2018'!K51,'Junio 2018'!L51)</f>
        <v>7.669999999999999</v>
      </c>
      <c r="BW49" s="89">
        <f>IF('Julio 2018'!K51&gt;'Julio 2018'!L51,'Julio 2018'!K51,'Julio 2018'!L51)</f>
        <v>11.350000000000001</v>
      </c>
      <c r="BX49" s="89">
        <f>IF('Agosto 2018'!K51&gt;'Agosto 2018'!L51,'Agosto 2018'!K51,'Agosto 2018'!L51)</f>
        <v>10.91</v>
      </c>
      <c r="BY49" s="27">
        <f>IF('Setiembre 2018'!K51&gt;'Setiembre 2018'!L51,'Setiembre 2018'!K51,'Setiembre 2018'!L51)</f>
        <v>7.5200000000000005</v>
      </c>
      <c r="BZ49" s="89">
        <f>IF('Octubre 2018'!K51&gt;'Octubre 2018'!L51,'Octubre 2018'!K51,'Octubre 2018'!L51)</f>
        <v>6.51</v>
      </c>
      <c r="CA49" s="27">
        <f>IF('Noviembre 2018'!K51&gt;'Noviembre 2018'!L51,'Noviembre 2018'!K51,'Noviembre 2018'!L51)</f>
        <v>4.12</v>
      </c>
      <c r="CB49" s="89">
        <f>IF('Diciembre 2018'!K51&gt;'Diciembre 2018'!L51,'Diciembre 2018'!K51,'Diciembre 2018'!L51)</f>
        <v>7.71</v>
      </c>
      <c r="CC49" s="89">
        <f>IF('Enero 2019'!K51&gt;'Enero 2019'!L51,'Enero 2019'!K51,'Enero 2019'!L51)</f>
        <v>7.31</v>
      </c>
      <c r="CD49" s="89">
        <f>IF('Febrero 2019'!K51&gt;'Febrero 2019'!L51,'Febrero 2019'!K51,'Febrero 2019'!L51)</f>
        <v>8.120000000000001</v>
      </c>
      <c r="CE49" s="27">
        <f>IF('Marzo 2019'!K51&gt;'Marzo 2019'!L51,'Marzo 2019'!K51,'Marzo 2019'!L51)</f>
        <v>7.2700000000000005</v>
      </c>
      <c r="CF49" s="89">
        <f>IF('Abril 2019'!K51&gt;'Abril 2019'!L51,'Abril 2019'!K51,'Abril 2019'!L51)</f>
        <v>12.930000000000001</v>
      </c>
      <c r="CG49" s="89">
        <f>IF('Mayo 2019'!K51&gt;'Mayo 2019'!L51,'Mayo 2019'!K51,'Mayo 2019'!L51)</f>
        <v>14.31</v>
      </c>
      <c r="CH49" s="89">
        <f>IF('Junio 2019'!K51&gt;'Junio 2019'!L51,'Junio 2019'!K51,'Junio 2019'!L51)</f>
        <v>10.050000000000001</v>
      </c>
      <c r="CI49" s="89">
        <f>IF('Julio 2019'!K51&gt;'Julio 2019'!L51,'Julio 2019'!K51,'Julio 2019'!L51)</f>
        <v>7.8500000000000005</v>
      </c>
      <c r="CJ49" s="27">
        <f>IF('Agosto 2019'!K51&gt;'Agosto 2019'!L51,'Agosto 2019'!K51,'Agosto 2019'!L51)</f>
        <v>7.61</v>
      </c>
      <c r="CK49" s="27"/>
      <c r="CL49" s="27">
        <f>IF('Octubre 2019'!K51&gt;'Octubre 2019'!L51,'Octubre 2019'!K51,'Octubre 2019'!L51)</f>
        <v>6.28</v>
      </c>
      <c r="CM49" s="27">
        <f>IF('Noviembre 2019'!K51&gt;'Noviembre 2019'!L51,'Noviembre 2019'!K51,'Noviembre 2019'!L51)</f>
        <v>6.43</v>
      </c>
      <c r="CN49" s="27">
        <f>IF('Diciembre 2019'!K51&gt;'Diciembre 2019'!L51,'Diciembre 2019'!K51,'Diciembre 2019'!L51)</f>
        <v>6.4399999999999995</v>
      </c>
      <c r="CO49" s="27">
        <f>IF('Enero 2020'!K51&gt;'Enero 2020'!L51,'Enero 2020'!K51,'Enero 2020'!L51)</f>
        <v>7.3999999999999995</v>
      </c>
      <c r="CP49" s="27">
        <f>IF('Febrero 2020'!K51&gt;'Febrero 2020'!L51,'Febrero 2020'!K51,'Febrero 2020'!L51)</f>
        <v>2.5700000000000003</v>
      </c>
      <c r="CQ49" s="27">
        <f>IF('Marzo 2020'!K51&gt;'Marzo 2020'!L51,'Marzo 2020'!K51,'Marzo 2020'!L51)</f>
        <v>16.05</v>
      </c>
      <c r="CR49" s="27">
        <f>IF('Abril 2020'!K51&gt;'Abril 2020'!L51,'Abril 2020'!K51,'Abril 2020'!L51)</f>
        <v>10.870000000000001</v>
      </c>
      <c r="CS49" s="27">
        <f>IF('Mayo 2020'!K51&gt;'Mayo 2020'!L51,'Mayo 2020'!K51,'Mayo 2020'!L51)</f>
        <v>12.850000000000001</v>
      </c>
      <c r="CT49" s="27">
        <f>IF('Junio 2020'!K51&gt;'Junio 2020'!L51,'Junio 2020'!K51,'Junio 2020'!L51)</f>
        <v>7.2700000000000005</v>
      </c>
      <c r="CU49" s="27">
        <f>IF('Julio 2020'!K51&gt;'Julio 2020'!L51,'Julio 2020'!K51,'Julio 2020'!L51)</f>
        <v>6.79</v>
      </c>
      <c r="CV49" s="27"/>
      <c r="CW49" s="27">
        <f>IF('Setiembre 2020'!K51&gt;'Setiembre 2020'!L51,'Setiembre 2020'!K51,'Setiembre 2020'!L51)</f>
        <v>6.0100000000000007</v>
      </c>
      <c r="CX49" s="27">
        <f>IF('Octubre 2020'!K51&gt;'Octubre 2020'!L51,'Octubre 2020'!K51,'Octubre 2020'!L51)</f>
        <v>4.91</v>
      </c>
      <c r="CY49" s="27">
        <f>IF('Noviembre 2020'!K51&gt;'Noviembre 2020'!L51,'Noviembre 2020'!K51,'Noviembre 2020'!L51)</f>
        <v>3.49</v>
      </c>
      <c r="CZ49" s="27">
        <f>IF('Diciembre 2020'!K51&gt;'Diciembre 2020'!L51,'Diciembre 2020'!K51,'Diciembre 2020'!L51)</f>
        <v>5.92</v>
      </c>
      <c r="DA49" s="27">
        <f>IF('Enero 2021'!K51&gt;'Enero 2021'!L51,'Enero 2021'!K51,'Enero 2021'!L51)</f>
        <v>4.8</v>
      </c>
      <c r="DB49" s="27">
        <f>IF('Febrero 2021'!K51&gt;'Febrero 2021'!L51,'Febrero 2021'!K51,'Febrero 2021'!L51)</f>
        <v>5.46</v>
      </c>
      <c r="DC49" s="27">
        <f>IF('Marzo 2021'!K51&gt;'Marzo 2021'!L51,'Marzo 2021'!K51,'Marzo 2021'!L51)</f>
        <v>7.02</v>
      </c>
      <c r="DD49">
        <f>IF('Abril 2021'!K51&gt;'Abril 2021'!L51,'Abril 2021'!K51,'Abril 2021'!L51)</f>
        <v>5.26</v>
      </c>
      <c r="DE49">
        <f>IF('Mayo 2021'!K51&gt;'Mayo 2021'!L51,'Mayo 2021'!K51,'Mayo 2021'!L51)</f>
        <v>7.22</v>
      </c>
      <c r="DG49">
        <f>IF('Julio 2021'!K51&gt;'Julio 2021'!L51,'Julio 2021'!K51,'Julio 2021'!L51)</f>
        <v>7.8199999999999994</v>
      </c>
      <c r="DH49">
        <f>IF('Agosto 2021'!K51&gt;'Agosto 2021'!L51,'Agosto 2021'!K51,'Agosto 2021'!L51)</f>
        <v>3.9399999999999995</v>
      </c>
      <c r="DI49">
        <f>IF('Setiembre 2021'!K51&gt;'Setiembre 2021'!L51,'Setiembre 2021'!K51,'Setiembre 2021'!L51)</f>
        <v>4.75</v>
      </c>
      <c r="DK49">
        <f>IF('Noviembre 2021'!K51&gt;'Noviembre 2021'!L51,'Noviembre 2021'!K51,'Noviembre 2021'!L51)</f>
        <v>5.78</v>
      </c>
      <c r="DL49">
        <f>IF('Diciembre 2021'!K51&gt;'Diciembre 2021'!L51,'Diciembre 2021'!K51,'Diciembre 2021'!L51)</f>
        <v>6.35</v>
      </c>
      <c r="DM49">
        <f>IF('Enero 2022'!K51&gt;'Enero 2022'!L51,'Enero 2022'!K51,'Enero 2022'!L51)</f>
        <v>5.39</v>
      </c>
      <c r="DN49">
        <f>IF('Febrero 2022'!K51&gt;'Febrero 2022'!L51,'Febrero 2022'!K51,'Febrero 2022'!L51)</f>
        <v>8.620000000000001</v>
      </c>
      <c r="DO49">
        <f>IF('Marzo 2022'!K51&gt;'Marzo 2022'!L51,'Marzo 2022'!K51,'Marzo 2022'!L51)</f>
        <v>8.370000000000001</v>
      </c>
      <c r="DP49">
        <f>IF('Abril 2022'!K51&gt;'Abril 2022'!L51,'Abril 2022'!K51,'Abril 2022'!L51)</f>
        <v>8.16</v>
      </c>
      <c r="DQ49">
        <f>IF('Mayo 2022'!K51&gt;'Mayo 2022'!L51,'Mayo 2022'!K51,'Mayo 2022'!L51)</f>
        <v>8.120000000000001</v>
      </c>
      <c r="DR49">
        <f>IF('Junio 2022'!K51&gt;'Junio 2022'!L51,'Junio 2022'!K51,'Junio 2022'!L51)</f>
        <v>2.3499999999999996</v>
      </c>
      <c r="DS49">
        <f>IF('Julio 2022'!K51&gt;'Julio 2022'!L51,'Julio 2022'!K51,'Julio 2022'!L51)</f>
        <v>4.2</v>
      </c>
      <c r="DT49">
        <f>IF('Agosto 2022'!K51&gt;'Agosto 2022'!L51,'Agosto 2022'!K51,'Agosto 2022'!L51)</f>
        <v>4.08</v>
      </c>
      <c r="DU49">
        <f>IF('Setiembre 2022'!K51&gt;'Setiembre 2022'!L51,'Setiembre 2022'!K51,'Setiembre 2022'!L51)</f>
        <v>5.04</v>
      </c>
      <c r="DV49">
        <f>IF('Octubre 2022'!K51&gt;'Octubre 2022'!L51,'Octubre 2022'!K51,'Octubre 2022'!L51)</f>
        <v>4.12</v>
      </c>
      <c r="DW49">
        <f>IF('Noviembre 2022'!K51&gt;'Noviembre 2022'!L51,'Noviembre 2022'!K51,'Noviembre 2022'!L51)</f>
        <v>3.96</v>
      </c>
      <c r="DX49">
        <f>IF('Diciembre 2022'!K51&gt;'Diciembre 2022'!L51,'Diciembre 2022'!K51,'Diciembre 2022'!L51)</f>
        <v>6.92</v>
      </c>
      <c r="DY49">
        <f>IF('Enero 2023'!K51&gt;'Enero 2023'!L51,'Enero 2023'!K51,'Enero 2023'!L51)</f>
        <v>5.63</v>
      </c>
      <c r="DZ49">
        <f>IF('Febrero 2023'!K51&gt;'Febrero 2023'!L51,'Febrero 2023'!K51,'Febrero 2023'!L51)</f>
        <v>5.52</v>
      </c>
      <c r="EA49">
        <f>IF('Marzo 2023'!K51&gt;'Marzo 2023'!L51,'Marzo 2023'!K51,'Marzo 2023'!L51)</f>
        <v>5.9399999999999995</v>
      </c>
      <c r="EB49">
        <f>IF('Abril 2023'!K51&gt;'Abril 2023'!L51,'Abril 2023'!K51,'Abril 2023'!L51)</f>
        <v>16.43</v>
      </c>
      <c r="EC49">
        <f>IF('Mayo 2023'!K51&gt;'Mayo 2023'!L51,'Mayo 2023'!K51,'Mayo 2023'!L51)</f>
        <v>10.450000000000001</v>
      </c>
      <c r="ED49">
        <f>IF('Junio 2023'!K51&gt;'Junio 2023'!L51,'Junio 2023'!K51,'Junio 2023'!L51)</f>
        <v>8.2800000000000011</v>
      </c>
      <c r="EE49">
        <f>IF('Julio 2023'!K51&gt;'Julio 2023'!L51,'Julio 2023'!K51,'Julio 2023'!L51)</f>
        <v>5.89</v>
      </c>
      <c r="EF49">
        <f>IF('Agosto 2023'!K51&gt;'Agosto 2023'!L51,'Agosto 2023'!K51,'Agosto 2023'!L51)</f>
        <v>4.7299999999999995</v>
      </c>
      <c r="EG49">
        <f>IF('Setiembre 2023'!K51&gt;'Setiembre 2023'!L51,'Setiembre 2023'!K51,'Setiembre 2023'!L51)</f>
        <v>5.5</v>
      </c>
      <c r="EH49">
        <f>IF('Octubre 2023'!K51&gt;'Octubre 2023'!L51,'Octubre 2023'!K51,'Octubre 2023'!L51)</f>
        <v>4.3199999999999994</v>
      </c>
      <c r="EI49">
        <f>IF('Noviembre 2023'!K51&gt;'Noviembre 2023'!L51,'Noviembre 2023'!K51,'Noviembre 2023'!L51)</f>
        <v>4.4799999999999995</v>
      </c>
      <c r="EJ49">
        <f>IF('Diciembre 2023'!K51&gt;'Diciembre 2023'!L51,'Diciembre 2023'!K51,'Diciembre 2023'!L51)</f>
        <v>5.13</v>
      </c>
      <c r="EK49">
        <f>IF('Enero 2024'!K51&gt;'Enero 2024'!L51,'Enero 2024'!K51,'Enero 2024'!L51)</f>
        <v>7.169999999999999</v>
      </c>
      <c r="EL49">
        <f>IF('Febrero 2024'!K51&gt;'Febrero 2024'!L51,'Febrero 2024'!K51,'Febrero 2024'!L51)</f>
        <v>7.3999999999999995</v>
      </c>
      <c r="EM49">
        <f>IF('Marzo 2024'!K51&gt;'Marzo 2024'!L51,'Marzo 2024'!K51,'Marzo 2024'!L51)</f>
        <v>9.6100000000000012</v>
      </c>
      <c r="EN49">
        <f>IF('Abril 2024'!K51&gt;'Abril 2024'!L51,'Abril 2024'!K51,'Abril 2024'!L51)</f>
        <v>17.02</v>
      </c>
      <c r="EO49">
        <f>IF('Mayo 2024'!K51&gt;'Mayo 2024'!L51,'Mayo 2024'!K51,'Mayo 2024'!L51)</f>
        <v>16.850000000000001</v>
      </c>
      <c r="EP49">
        <f>IF('Junio 2024'!K51&gt;'Junio 2024'!L51,'Junio 2024'!K51,'Junio 2024'!L51)</f>
        <v>3.75</v>
      </c>
      <c r="EQ49">
        <f>IF('Julio 2024'!K51&gt;'Julio 2024'!L51,'Julio 2024'!K51,'Julio 2024'!L51)</f>
        <v>4.1399999999999997</v>
      </c>
      <c r="ER49">
        <f>IF('Agosto 2024'!K51&gt;'Agosto 2024'!L51,'Agosto 2024'!K51,'Agosto 2024'!L51)</f>
        <v>6.6499999999999995</v>
      </c>
      <c r="ES49">
        <f>IF('Setiembre 2024'!K51&gt;'Setiembre 2024'!L51,'Setiembre 2024'!K51,'Setiembre 2024'!L51)</f>
        <v>6.3999999999999995</v>
      </c>
      <c r="ET49">
        <f>IF('Octubre 2024'!K51&gt;'Octubre 2024'!L51,'Octubre 2024'!K51,'Octubre 2024'!L51)</f>
        <v>6.54</v>
      </c>
      <c r="EU49">
        <f>IF('Noviembre 2024'!K51&gt;'Noviembre 2024'!L51,'Noviembre 2024'!K51,'Noviembre 2024'!L51)</f>
        <v>6.12</v>
      </c>
      <c r="EV49">
        <f>IF('Diciembre 2024'!K51&gt;'Diciembre 2024'!L51,'Diciembre 2024'!K51,'Diciembre 2024'!L51)</f>
        <v>4.08</v>
      </c>
      <c r="EW49">
        <f>IF('Enero 2025'!K51&gt;'Enero 2025'!L51,'Enero 2025'!K51,'Enero 2025'!L51)</f>
        <v>7.089999999999999</v>
      </c>
      <c r="EX49">
        <f>IF('Febrero 2025'!K51&gt;'Febrero 2025'!L51,'Febrero 2025'!K51,'Febrero 2025'!L51)</f>
        <v>8.0500000000000007</v>
      </c>
      <c r="EY49">
        <f>IF('Marzo 2025'!K51&gt;'Marzo 2025'!L51,'Marzo 2025'!K51,'Marzo 2025'!L51)</f>
        <v>8.84</v>
      </c>
      <c r="EZ49">
        <f>IF('Abril 2025'!K51&gt;'Abril 2025'!L51,'Abril 2025'!K51,'Abril 2025'!L51)</f>
        <v>16.760000000000002</v>
      </c>
    </row>
    <row r="50" spans="1:156" x14ac:dyDescent="0.25">
      <c r="A50" s="21">
        <v>48</v>
      </c>
      <c r="B50" s="10" t="s">
        <v>173</v>
      </c>
      <c r="C50" s="10" t="s">
        <v>14</v>
      </c>
      <c r="D50" s="10">
        <v>255358</v>
      </c>
      <c r="E50" s="10">
        <v>340536</v>
      </c>
      <c r="F50" s="92"/>
      <c r="H50" s="8">
        <v>0.75</v>
      </c>
      <c r="AX50" s="97"/>
      <c r="BL50" s="89">
        <f>IF('Agosto 2017'!K52&gt;'Agosto 2017'!L52,'Agosto 2017'!K52,'Agosto 2017'!L52)</f>
        <v>5.6</v>
      </c>
      <c r="BM50" s="89">
        <f>IF('Setiembre 2017'!K52&gt;'Setiembre 2017'!L52,'Setiembre 2017'!K52,'Setiembre 2017'!L52)</f>
        <v>5.61</v>
      </c>
      <c r="BN50" s="27"/>
      <c r="BO50" s="89">
        <f>IF('Noviembre 2017'!K52&gt;'Noviembre 2017'!L52,'Noviembre 2017'!K52,'Noviembre 2017'!L52)</f>
        <v>5.35</v>
      </c>
      <c r="BP50" s="27"/>
      <c r="BQ50" s="27"/>
      <c r="BR50" s="89"/>
      <c r="BS50" s="89"/>
      <c r="BT50" s="89">
        <f>IF('Abril 2018'!K52&gt;'Abril 2018'!L52,'Abril 2018'!K52,'Abril 2018'!L52)</f>
        <v>5.52</v>
      </c>
      <c r="BU50" s="27"/>
      <c r="BV50" s="27">
        <f>IF('Junio 2018'!K52&gt;'Junio 2018'!L52,'Junio 2018'!K52,'Junio 2018'!L52)</f>
        <v>4.21</v>
      </c>
      <c r="BW50" s="27">
        <f>IF('Julio 2018'!K52&gt;'Julio 2018'!L52,'Julio 2018'!K52,'Julio 2018'!L52)</f>
        <v>4.49</v>
      </c>
      <c r="BX50" s="89">
        <f>IF('Agosto 2018'!K52&gt;'Agosto 2018'!L52,'Agosto 2018'!K52,'Agosto 2018'!L52)</f>
        <v>5.72</v>
      </c>
      <c r="BY50" s="89">
        <f>IF('Setiembre 2018'!K52&gt;'Setiembre 2018'!L52,'Setiembre 2018'!K52,'Setiembre 2018'!L52)</f>
        <v>9.91</v>
      </c>
      <c r="BZ50" s="27">
        <f>IF('Octubre 2018'!K52&gt;'Octubre 2018'!L52,'Octubre 2018'!K52,'Octubre 2018'!L52)</f>
        <v>2.35</v>
      </c>
      <c r="CA50" s="27">
        <f>IF('Noviembre 2018'!K52&gt;'Noviembre 2018'!L52,'Noviembre 2018'!K52,'Noviembre 2018'!L52)</f>
        <v>2.63</v>
      </c>
      <c r="CB50" s="27">
        <f>IF('Diciembre 2018'!K52&gt;'Diciembre 2018'!L52,'Diciembre 2018'!K52,'Diciembre 2018'!L52)</f>
        <v>3.7699999999999996</v>
      </c>
      <c r="CC50" s="89">
        <f>IF('Enero 2019'!K52&gt;'Enero 2019'!L52,'Enero 2019'!K52,'Enero 2019'!L52)</f>
        <v>9.35</v>
      </c>
      <c r="CD50" s="89">
        <f>IF('Febrero 2019'!K52&gt;'Febrero 2019'!L52,'Febrero 2019'!K52,'Febrero 2019'!L52)</f>
        <v>7.9499999999999993</v>
      </c>
      <c r="CE50" s="89">
        <f>IF('Marzo 2019'!K52&gt;'Marzo 2019'!L52,'Marzo 2019'!K52,'Marzo 2019'!L52)</f>
        <v>10.27</v>
      </c>
      <c r="CF50" s="89">
        <f>IF('Abril 2019'!K52&gt;'Abril 2019'!L52,'Abril 2019'!K52,'Abril 2019'!L52)</f>
        <v>10.58</v>
      </c>
      <c r="CG50" s="89">
        <f>IF('Mayo 2019'!K52&gt;'Mayo 2019'!L52,'Mayo 2019'!K52,'Mayo 2019'!L52)</f>
        <v>11.24</v>
      </c>
      <c r="CH50" s="89">
        <f>IF('Junio 2019'!K52&gt;'Junio 2019'!L52,'Junio 2019'!K52,'Junio 2019'!L52)</f>
        <v>5.51</v>
      </c>
      <c r="CI50" s="89">
        <f>IF('Julio 2019'!K52&gt;'Julio 2019'!L52,'Julio 2019'!K52,'Julio 2019'!L52)</f>
        <v>9.67</v>
      </c>
      <c r="CJ50" s="27">
        <f>IF('Agosto 2019'!K52&gt;'Agosto 2019'!L52,'Agosto 2019'!K52,'Agosto 2019'!L52)</f>
        <v>5.6</v>
      </c>
      <c r="CK50" s="27">
        <f>IF('Setiembre 2019'!K52&gt;'Setiembre 2019'!L52,'Setiembre 2019'!K52,'Setiembre 2019'!L52)</f>
        <v>5.49</v>
      </c>
      <c r="CL50" s="27">
        <f>IF('Octubre 2019'!K52&gt;'Octubre 2019'!L52,'Octubre 2019'!K52,'Octubre 2019'!L52)</f>
        <v>6.05</v>
      </c>
      <c r="CM50" s="27">
        <f>IF('Noviembre 2019'!K52&gt;'Noviembre 2019'!L52,'Noviembre 2019'!K52,'Noviembre 2019'!L52)</f>
        <v>5.43</v>
      </c>
      <c r="CN50" s="27">
        <f>IF('Diciembre 2019'!K52&gt;'Diciembre 2019'!L52,'Diciembre 2019'!K52,'Diciembre 2019'!L52)</f>
        <v>8.85</v>
      </c>
      <c r="CO50" s="27">
        <f>IF('Enero 2020'!K52&gt;'Enero 2020'!L52,'Enero 2020'!K52,'Enero 2020'!L52)</f>
        <v>5.95</v>
      </c>
      <c r="CP50" s="27">
        <f>IF('Febrero 2020'!K52&gt;'Febrero 2020'!L52,'Febrero 2020'!K52,'Febrero 2020'!L52)</f>
        <v>9.23</v>
      </c>
      <c r="CQ50" s="27">
        <f>IF('Marzo 2020'!K52&gt;'Marzo 2020'!L52,'Marzo 2020'!K52,'Marzo 2020'!L52)</f>
        <v>7.73</v>
      </c>
      <c r="CR50" s="27">
        <f>IF('Abril 2020'!K52&gt;'Abril 2020'!L52,'Abril 2020'!K52,'Abril 2020'!L52)</f>
        <v>8.15</v>
      </c>
      <c r="CS50" s="27">
        <f>IF('Mayo 2020'!K52&gt;'Mayo 2020'!L52,'Mayo 2020'!K52,'Mayo 2020'!L52)</f>
        <v>5.69</v>
      </c>
      <c r="CT50" s="27">
        <f>IF('Junio 2020'!K52&gt;'Junio 2020'!L52,'Junio 2020'!K52,'Junio 2020'!L52)</f>
        <v>3.84</v>
      </c>
      <c r="CU50" s="27">
        <f>IF('Julio 2020'!K52&gt;'Julio 2020'!L52,'Julio 2020'!K52,'Julio 2020'!L52)</f>
        <v>2.78</v>
      </c>
      <c r="CV50" s="27">
        <f>IF('Agosto 2020'!K52&gt;'Agosto 2020'!L52,'Agosto 2020'!K52,'Agosto 2020'!L52)</f>
        <v>3.24</v>
      </c>
      <c r="CW50" s="27">
        <f>IF('Setiembre 2020'!K52&gt;'Setiembre 2020'!L52,'Setiembre 2020'!K52,'Setiembre 2020'!L52)</f>
        <v>5.5100000000000016</v>
      </c>
      <c r="CX50" s="27">
        <f>IF('Octubre 2020'!K52&gt;'Octubre 2020'!L52,'Octubre 2020'!K52,'Octubre 2020'!L52)</f>
        <v>5.6</v>
      </c>
      <c r="CY50" s="27">
        <f>IF('Noviembre 2020'!K52&gt;'Noviembre 2020'!L52,'Noviembre 2020'!K52,'Noviembre 2020'!L52)</f>
        <v>5.4</v>
      </c>
      <c r="CZ50" s="27">
        <f>IF('Diciembre 2020'!K52&gt;'Diciembre 2020'!L52,'Diciembre 2020'!K52,'Diciembre 2020'!L52)</f>
        <v>0.12</v>
      </c>
      <c r="DA50" s="27">
        <f>IF('Enero 2021'!K52&gt;'Enero 2021'!L52,'Enero 2021'!K52,'Enero 2021'!L52)</f>
        <v>5.61</v>
      </c>
      <c r="DB50" s="27">
        <f>IF('Febrero 2021'!K52&gt;'Febrero 2021'!L52,'Febrero 2021'!K52,'Febrero 2021'!L52)</f>
        <v>4.09</v>
      </c>
      <c r="DC50" s="27">
        <f>IF('Marzo 2021'!K52&gt;'Marzo 2021'!L52,'Marzo 2021'!K52,'Marzo 2021'!L52)</f>
        <v>5.63</v>
      </c>
      <c r="DD50">
        <f>IF('Abril 2021'!K52&gt;'Abril 2021'!L52,'Abril 2021'!K52,'Abril 2021'!L52)</f>
        <v>5.65</v>
      </c>
      <c r="DE50">
        <f>IF('Mayo 2021'!K52&gt;'Mayo 2021'!L52,'Mayo 2021'!K52,'Mayo 2021'!L52)</f>
        <v>10.59</v>
      </c>
      <c r="DG50">
        <f>IF('Julio 2021'!K52&gt;'Julio 2021'!L52,'Julio 2021'!K52,'Julio 2021'!L52)</f>
        <v>4.5</v>
      </c>
      <c r="DH50">
        <f>IF('Agosto 2021'!K52&gt;'Agosto 2021'!L52,'Agosto 2021'!K52,'Agosto 2021'!L52)</f>
        <v>9.61</v>
      </c>
      <c r="DI50">
        <f>IF('Setiembre 2021'!K52&gt;'Setiembre 2021'!L52,'Setiembre 2021'!K52,'Setiembre 2021'!L52)</f>
        <v>8.9700000000000006</v>
      </c>
      <c r="DK50">
        <f>IF('Noviembre 2021'!K52&gt;'Noviembre 2021'!L52,'Noviembre 2021'!K52,'Noviembre 2021'!L52)</f>
        <v>2.64</v>
      </c>
      <c r="DL50">
        <f>IF('Diciembre 2021'!K52&gt;'Diciembre 2021'!L52,'Diciembre 2021'!K52,'Diciembre 2021'!L52)</f>
        <v>3.8099999999999996</v>
      </c>
      <c r="DM50">
        <f>IF('Enero 2022'!K52&gt;'Enero 2022'!L52,'Enero 2022'!K52,'Enero 2022'!L52)</f>
        <v>3.4400000000000004</v>
      </c>
      <c r="DN50">
        <f>IF('Febrero 2022'!K52&gt;'Febrero 2022'!L52,'Febrero 2022'!K52,'Febrero 2022'!L52)</f>
        <v>10.87</v>
      </c>
      <c r="DO50">
        <f>IF('Marzo 2022'!K52&gt;'Marzo 2022'!L52,'Marzo 2022'!K52,'Marzo 2022'!L52)</f>
        <v>11.45</v>
      </c>
      <c r="DP50">
        <f>IF('Abril 2022'!K52&gt;'Abril 2022'!L52,'Abril 2022'!K52,'Abril 2022'!L52)</f>
        <v>15.600000000000001</v>
      </c>
      <c r="DQ50">
        <f>IF('Mayo 2022'!K52&gt;'Mayo 2022'!L52,'Mayo 2022'!K52,'Mayo 2022'!L52)</f>
        <v>10.49</v>
      </c>
      <c r="DR50">
        <f>IF('Junio 2022'!K52&gt;'Junio 2022'!L52,'Junio 2022'!K52,'Junio 2022'!L52)</f>
        <v>6.89</v>
      </c>
      <c r="DS50">
        <f>IF('Julio 2022'!K52&gt;'Julio 2022'!L52,'Julio 2022'!K52,'Julio 2022'!L52)</f>
        <v>5.71</v>
      </c>
      <c r="DT50">
        <f>IF('Agosto 2022'!K52&gt;'Agosto 2022'!L52,'Agosto 2022'!K52,'Agosto 2022'!L52)</f>
        <v>7.5</v>
      </c>
      <c r="DU50">
        <f>IF('Setiembre 2022'!K52&gt;'Setiembre 2022'!L52,'Setiembre 2022'!K52,'Setiembre 2022'!L52)</f>
        <v>7.48</v>
      </c>
      <c r="DV50">
        <f>IF('Octubre 2022'!K52&gt;'Octubre 2022'!L52,'Octubre 2022'!K52,'Octubre 2022'!L52)</f>
        <v>8.42</v>
      </c>
      <c r="DW50">
        <f>IF('Noviembre 2022'!K52&gt;'Noviembre 2022'!L52,'Noviembre 2022'!K52,'Noviembre 2022'!L52)</f>
        <v>8.0500000000000007</v>
      </c>
      <c r="DX50">
        <f>IF('Diciembre 2022'!K52&gt;'Diciembre 2022'!L52,'Diciembre 2022'!K52,'Diciembre 2022'!L52)</f>
        <v>7.93</v>
      </c>
      <c r="DY50">
        <f>IF('Enero 2023'!K52&gt;'Enero 2023'!L52,'Enero 2023'!K52,'Enero 2023'!L52)</f>
        <v>10.46</v>
      </c>
      <c r="DZ50">
        <f>IF('Febrero 2023'!K52&gt;'Febrero 2023'!L52,'Febrero 2023'!K52,'Febrero 2023'!L52)</f>
        <v>5.45</v>
      </c>
      <c r="EA50">
        <f>IF('Marzo 2023'!K52&gt;'Marzo 2023'!L52,'Marzo 2023'!K52,'Marzo 2023'!L52)</f>
        <v>11.37</v>
      </c>
      <c r="EB50">
        <f>IF('Abril 2023'!K52&gt;'Abril 2023'!L52,'Abril 2023'!K52,'Abril 2023'!L52)</f>
        <v>11.11</v>
      </c>
      <c r="EC50">
        <f>IF('Mayo 2023'!K52&gt;'Mayo 2023'!L52,'Mayo 2023'!K52,'Mayo 2023'!L52)</f>
        <v>11.95</v>
      </c>
      <c r="ED50">
        <f>IF('Junio 2023'!K52&gt;'Junio 2023'!L52,'Junio 2023'!K52,'Junio 2023'!L52)</f>
        <v>5.32</v>
      </c>
      <c r="EE50">
        <f>IF('Julio 2023'!K52&gt;'Julio 2023'!L52,'Julio 2023'!K52,'Julio 2023'!L52)</f>
        <v>10.95</v>
      </c>
      <c r="EF50">
        <f>IF('Agosto 2023'!K52&gt;'Agosto 2023'!L52,'Agosto 2023'!K52,'Agosto 2023'!L52)</f>
        <v>6.89</v>
      </c>
      <c r="EG50">
        <f>IF('Setiembre 2023'!K52&gt;'Setiembre 2023'!L52,'Setiembre 2023'!K52,'Setiembre 2023'!L52)</f>
        <v>9.25</v>
      </c>
      <c r="EH50">
        <f>IF('Octubre 2023'!K52&gt;'Octubre 2023'!L52,'Octubre 2023'!K52,'Octubre 2023'!L52)</f>
        <v>9.39</v>
      </c>
      <c r="EI50">
        <f>IF('Noviembre 2023'!K52&gt;'Noviembre 2023'!L52,'Noviembre 2023'!K52,'Noviembre 2023'!L52)</f>
        <v>5.74</v>
      </c>
      <c r="EJ50">
        <f>IF('Diciembre 2023'!K52&gt;'Diciembre 2023'!L52,'Diciembre 2023'!K52,'Diciembre 2023'!L52)</f>
        <v>5.51</v>
      </c>
      <c r="EK50">
        <f>IF('Enero 2024'!K52&gt;'Enero 2024'!L52,'Enero 2024'!K52,'Enero 2024'!L52)</f>
        <v>9</v>
      </c>
      <c r="EL50">
        <f>IF('Febrero 2024'!K52&gt;'Febrero 2024'!L52,'Febrero 2024'!K52,'Febrero 2024'!L52)</f>
        <v>11.96</v>
      </c>
      <c r="EM50">
        <f>IF('Marzo 2024'!K52&gt;'Marzo 2024'!L52,'Marzo 2024'!K52,'Marzo 2024'!L52)</f>
        <v>13.46</v>
      </c>
      <c r="EN50">
        <f>IF('Abril 2024'!K52&gt;'Abril 2024'!L52,'Abril 2024'!K52,'Abril 2024'!L52)</f>
        <v>12.34</v>
      </c>
      <c r="EO50">
        <f>IF('Mayo 2024'!K52&gt;'Mayo 2024'!L52,'Mayo 2024'!K52,'Mayo 2024'!L52)</f>
        <v>11.83</v>
      </c>
      <c r="EP50">
        <f>IF('Junio 2024'!K52&gt;'Junio 2024'!L52,'Junio 2024'!K52,'Junio 2024'!L52)</f>
        <v>6.3</v>
      </c>
      <c r="EQ50">
        <f>IF('Julio 2024'!K52&gt;'Julio 2024'!L52,'Julio 2024'!K52,'Julio 2024'!L52)</f>
        <v>5.35</v>
      </c>
      <c r="ER50">
        <f>IF('Agosto 2024'!K52&gt;'Agosto 2024'!L52,'Agosto 2024'!K52,'Agosto 2024'!L52)</f>
        <v>2.39</v>
      </c>
      <c r="ES50">
        <f>IF('Setiembre 2024'!K52&gt;'Setiembre 2024'!L52,'Setiembre 2024'!K52,'Setiembre 2024'!L52)</f>
        <v>6.42</v>
      </c>
      <c r="ET50">
        <f>IF('Octubre 2024'!K52&gt;'Octubre 2024'!L52,'Octubre 2024'!K52,'Octubre 2024'!L52)</f>
        <v>5.47</v>
      </c>
      <c r="EU50">
        <f>IF('Noviembre 2024'!K52&gt;'Noviembre 2024'!L52,'Noviembre 2024'!K52,'Noviembre 2024'!L52)</f>
        <v>1.7599999999999998</v>
      </c>
      <c r="EV50">
        <f>IF('Diciembre 2024'!K52&gt;'Diciembre 2024'!L52,'Diciembre 2024'!K52,'Diciembre 2024'!L52)</f>
        <v>6.84</v>
      </c>
      <c r="EW50">
        <f>IF('Enero 2025'!K52&gt;'Enero 2025'!L52,'Enero 2025'!K52,'Enero 2025'!L52)</f>
        <v>5.53</v>
      </c>
      <c r="EX50">
        <f>IF('Febrero 2025'!K52&gt;'Febrero 2025'!L52,'Febrero 2025'!K52,'Febrero 2025'!L52)</f>
        <v>10.25</v>
      </c>
      <c r="EY50">
        <f>IF('Marzo 2025'!K52&gt;'Marzo 2025'!L52,'Marzo 2025'!K52,'Marzo 2025'!L52)</f>
        <v>9.19</v>
      </c>
      <c r="EZ50">
        <f>IF('Abril 2025'!K52&gt;'Abril 2025'!L52,'Abril 2025'!K52,'Abril 2025'!L52)</f>
        <v>12.04</v>
      </c>
    </row>
    <row r="51" spans="1:156" x14ac:dyDescent="0.25">
      <c r="A51" s="21">
        <v>49</v>
      </c>
      <c r="B51" s="10" t="s">
        <v>174</v>
      </c>
      <c r="C51" s="10" t="s">
        <v>14</v>
      </c>
      <c r="D51" s="10">
        <v>255189</v>
      </c>
      <c r="E51" s="10">
        <v>340704</v>
      </c>
      <c r="F51" s="92"/>
      <c r="H51" s="8">
        <v>0.7</v>
      </c>
      <c r="AX51" s="97"/>
      <c r="BL51" s="89">
        <f>IF('Agosto 2017'!K53&gt;'Agosto 2017'!L53,'Agosto 2017'!K53,'Agosto 2017'!L53)</f>
        <v>2.5599999999999996</v>
      </c>
      <c r="BM51" s="27">
        <f>IF('Setiembre 2017'!K53&gt;'Setiembre 2017'!L53,'Setiembre 2017'!K53,'Setiembre 2017'!L53)</f>
        <v>2.88</v>
      </c>
      <c r="BN51" s="27"/>
      <c r="BO51" s="27">
        <f>IF('Noviembre 2017'!K53&gt;'Noviembre 2017'!L53,'Noviembre 2017'!K53,'Noviembre 2017'!L53)</f>
        <v>3.0300000000000002</v>
      </c>
      <c r="BP51" s="27">
        <f>IF('Diciembre 2017'!K53&gt;'Diciembre 2017'!L53,'Diciembre 2017'!K53,'Diciembre 2017'!L53)</f>
        <v>3.09</v>
      </c>
      <c r="BQ51" s="89">
        <f>IF('Enero 2018'!K53&gt;'Enero 2018'!L53,'Enero 2018'!K53,'Enero 2018'!L53)</f>
        <v>3.76</v>
      </c>
      <c r="BR51" s="89">
        <f>IF('Febrero 2018'!K53&gt;'Febrero 2018'!L53,'Febrero 2018'!K53,'Febrero 2018'!L53)</f>
        <v>5.52</v>
      </c>
      <c r="BS51" s="89">
        <f>IF('Marzo 2018'!K53&gt;'Marzo 2018'!L53,'Marzo 2018'!K53,'Marzo 2018'!L53)</f>
        <v>2.83</v>
      </c>
      <c r="BT51" s="89">
        <f>IF('Abril 2018'!K53&gt;'Abril 2018'!L53,'Abril 2018'!K53,'Abril 2018'!L53)</f>
        <v>3.3999999999999995</v>
      </c>
      <c r="BU51" s="27">
        <f>IF('Mayo 2018'!K53&gt;'Mayo 2018'!L53,'Mayo 2018'!K53,'Mayo 2018'!L53)</f>
        <v>1</v>
      </c>
      <c r="BV51" s="27">
        <f>IF('Junio 2018'!K53&gt;'Junio 2018'!L53,'Junio 2018'!K53,'Junio 2018'!L53)</f>
        <v>4.21</v>
      </c>
      <c r="BW51" s="27">
        <f>IF('Julio 2018'!K53&gt;'Julio 2018'!L53,'Julio 2018'!K53,'Julio 2018'!L53)</f>
        <v>3.91</v>
      </c>
      <c r="BX51" s="89">
        <f>IF('Agosto 2018'!K53&gt;'Agosto 2018'!L53,'Agosto 2018'!K53,'Agosto 2018'!L53)</f>
        <v>5.01</v>
      </c>
      <c r="BY51" s="89">
        <f>IF('Setiembre 2018'!K53&gt;'Setiembre 2018'!L53,'Setiembre 2018'!K53,'Setiembre 2018'!L53)</f>
        <v>4.24</v>
      </c>
      <c r="BZ51" s="89">
        <f>IF('Octubre 2018'!K53&gt;'Octubre 2018'!L53,'Octubre 2018'!K53,'Octubre 2018'!L53)</f>
        <v>3.8999999999999995</v>
      </c>
      <c r="CA51" s="89">
        <f>IF('Noviembre 2018'!K53&gt;'Noviembre 2018'!L53,'Noviembre 2018'!K53,'Noviembre 2018'!L53)</f>
        <v>3.6099999999999994</v>
      </c>
      <c r="CB51" s="89">
        <f>IF('Diciembre 2018'!K53&gt;'Diciembre 2018'!L53,'Diciembre 2018'!K53,'Diciembre 2018'!L53)</f>
        <v>3.9699999999999998</v>
      </c>
      <c r="CC51" s="89">
        <f>IF('Enero 2019'!K53&gt;'Enero 2019'!L53,'Enero 2019'!K53,'Enero 2019'!L53)</f>
        <v>4.3899999999999997</v>
      </c>
      <c r="CD51" s="89">
        <f>IF('Febrero 2019'!K53&gt;'Febrero 2019'!L53,'Febrero 2019'!K53,'Febrero 2019'!L53)</f>
        <v>4.46</v>
      </c>
      <c r="CE51" s="27"/>
      <c r="CF51" s="89">
        <f>IF('Abril 2019'!K53&gt;'Abril 2019'!L53,'Abril 2019'!K53,'Abril 2019'!L53)</f>
        <v>9.4300000000000015</v>
      </c>
      <c r="CG51" s="89">
        <f>IF('Mayo 2019'!K53&gt;'Mayo 2019'!L53,'Mayo 2019'!K53,'Mayo 2019'!L53)</f>
        <v>11.040000000000001</v>
      </c>
      <c r="CH51" s="27">
        <f>IF('Junio 2019'!K53&gt;'Junio 2019'!L53,'Junio 2019'!K53,'Junio 2019'!L53)</f>
        <v>3.3</v>
      </c>
      <c r="CI51" s="27">
        <f>IF('Julio 2019'!K53&gt;'Julio 2019'!L53,'Julio 2019'!K53,'Julio 2019'!L53)</f>
        <v>3.7</v>
      </c>
      <c r="CJ51" s="27">
        <f>IF('Agosto 2019'!K53&gt;'Agosto 2019'!L53,'Agosto 2019'!K53,'Agosto 2019'!L53)</f>
        <v>3.6799999999999997</v>
      </c>
      <c r="CK51" s="27">
        <f>IF('Setiembre 2019'!K53&gt;'Setiembre 2019'!L53,'Setiembre 2019'!K53,'Setiembre 2019'!L53)</f>
        <v>3.62</v>
      </c>
      <c r="CL51" s="27">
        <f>IF('Octubre 2019'!K53&gt;'Octubre 2019'!L53,'Octubre 2019'!K53,'Octubre 2019'!L53)</f>
        <v>5.74</v>
      </c>
      <c r="CM51" s="27">
        <f>IF('Noviembre 2019'!K53&gt;'Noviembre 2019'!L53,'Noviembre 2019'!K53,'Noviembre 2019'!L53)</f>
        <v>5.1899999999999995</v>
      </c>
      <c r="CN51" s="27">
        <f>IF('Diciembre 2019'!K53&gt;'Diciembre 2019'!L53,'Diciembre 2019'!K53,'Diciembre 2019'!L53)</f>
        <v>4.9000000000000004</v>
      </c>
      <c r="CO51" s="27">
        <f>IF('Enero 2020'!K53&gt;'Enero 2020'!L53,'Enero 2020'!K53,'Enero 2020'!L53)</f>
        <v>3.45</v>
      </c>
      <c r="CP51" s="27">
        <f>IF('Febrero 2020'!K53&gt;'Febrero 2020'!L53,'Febrero 2020'!K53,'Febrero 2020'!L53)</f>
        <v>3.79</v>
      </c>
      <c r="CQ51" s="27">
        <f>IF('Marzo 2020'!K53&gt;'Marzo 2020'!L53,'Marzo 2020'!K53,'Marzo 2020'!L53)</f>
        <v>10.120000000000001</v>
      </c>
      <c r="CR51" s="27">
        <f>IF('Abril 2020'!K53&gt;'Abril 2020'!L53,'Abril 2020'!K53,'Abril 2020'!L53)</f>
        <v>6.87</v>
      </c>
      <c r="CS51" s="27">
        <f>IF('Mayo 2020'!K53&gt;'Mayo 2020'!L53,'Mayo 2020'!K53,'Mayo 2020'!L53)</f>
        <v>4.93</v>
      </c>
      <c r="CT51" s="27">
        <f>IF('Junio 2020'!K53&gt;'Junio 2020'!L53,'Junio 2020'!K53,'Junio 2020'!L53)</f>
        <v>3.3899999999999997</v>
      </c>
      <c r="CU51" s="27">
        <f>IF('Julio 2020'!K53&gt;'Julio 2020'!L53,'Julio 2020'!K53,'Julio 2020'!L53)</f>
        <v>6.14</v>
      </c>
      <c r="CV51" s="27"/>
      <c r="CW51" s="27">
        <f>IF('Setiembre 2020'!K53&gt;'Setiembre 2020'!L53,'Setiembre 2020'!K53,'Setiembre 2020'!L53)</f>
        <v>4.7600000000000007</v>
      </c>
      <c r="CX51" s="27">
        <f>IF('Octubre 2020'!K53&gt;'Octubre 2020'!L53,'Octubre 2020'!K53,'Octubre 2020'!L53)</f>
        <v>3.09</v>
      </c>
      <c r="CY51" s="27">
        <f>IF('Noviembre 2020'!K53&gt;'Noviembre 2020'!L53,'Noviembre 2020'!K53,'Noviembre 2020'!L53)</f>
        <v>3.3599999999999994</v>
      </c>
      <c r="CZ51" s="27">
        <f>IF('Diciembre 2020'!K53&gt;'Diciembre 2020'!L53,'Diciembre 2020'!K53,'Diciembre 2020'!L53)</f>
        <v>3.2700000000000005</v>
      </c>
      <c r="DA51" s="27">
        <f>IF('Enero 2021'!K53&gt;'Enero 2021'!L53,'Enero 2021'!K53,'Enero 2021'!L53)</f>
        <v>3.34</v>
      </c>
      <c r="DB51" s="27">
        <f>IF('Febrero 2021'!K53&gt;'Febrero 2021'!L53,'Febrero 2021'!K53,'Febrero 2021'!L53)</f>
        <v>3.34</v>
      </c>
      <c r="DC51" s="27">
        <f>IF('Marzo 2021'!K53&gt;'Marzo 2021'!L53,'Marzo 2021'!K53,'Marzo 2021'!L53)</f>
        <v>3.5300000000000002</v>
      </c>
      <c r="DD51">
        <f>IF('Abril 2021'!K53&gt;'Abril 2021'!L53,'Abril 2021'!K53,'Abril 2021'!L53)</f>
        <v>3.5199999999999996</v>
      </c>
      <c r="DE51">
        <f>IF('Mayo 2021'!K53&gt;'Mayo 2021'!L53,'Mayo 2021'!K53,'Mayo 2021'!L53)</f>
        <v>3.88</v>
      </c>
      <c r="DG51">
        <f>IF('Julio 2021'!K53&gt;'Julio 2021'!L53,'Julio 2021'!K53,'Julio 2021'!L53)</f>
        <v>3.7699999999999996</v>
      </c>
      <c r="DH51">
        <f>IF('Agosto 2021'!K53&gt;'Agosto 2021'!L53,'Agosto 2021'!K53,'Agosto 2021'!L53)</f>
        <v>3.4699999999999998</v>
      </c>
      <c r="DI51">
        <f>IF('Setiembre 2021'!K53&gt;'Setiembre 2021'!L53,'Setiembre 2021'!K53,'Setiembre 2021'!L53)</f>
        <v>3.3599999999999994</v>
      </c>
      <c r="DK51">
        <f>IF('Noviembre 2021'!K53&gt;'Noviembre 2021'!L53,'Noviembre 2021'!K53,'Noviembre 2021'!L53)</f>
        <v>3.24</v>
      </c>
      <c r="DL51">
        <f>IF('Diciembre 2021'!K53&gt;'Diciembre 2021'!L53,'Diciembre 2021'!K53,'Diciembre 2021'!L53)</f>
        <v>3.38</v>
      </c>
      <c r="DM51">
        <f>IF('Enero 2022'!K53&gt;'Enero 2022'!L53,'Enero 2022'!K53,'Enero 2022'!L53)</f>
        <v>4.3499999999999996</v>
      </c>
      <c r="DN51">
        <f>IF('Febrero 2022'!K53&gt;'Febrero 2022'!L53,'Febrero 2022'!K53,'Febrero 2022'!L53)</f>
        <v>3.55</v>
      </c>
      <c r="DO51">
        <f>IF('Marzo 2022'!K53&gt;'Marzo 2022'!L53,'Marzo 2022'!K53,'Marzo 2022'!L53)</f>
        <v>4.25</v>
      </c>
      <c r="DP51">
        <f>IF('Abril 2022'!K53&gt;'Abril 2022'!L53,'Abril 2022'!K53,'Abril 2022'!L53)</f>
        <v>5.0999999999999996</v>
      </c>
      <c r="DQ51">
        <f>IF('Mayo 2022'!K53&gt;'Mayo 2022'!L53,'Mayo 2022'!K53,'Mayo 2022'!L53)</f>
        <v>4.4399999999999995</v>
      </c>
      <c r="DR51">
        <f>IF('Junio 2022'!K53&gt;'Junio 2022'!L53,'Junio 2022'!K53,'Junio 2022'!L53)</f>
        <v>3.2700000000000005</v>
      </c>
      <c r="DS51">
        <f>IF('Julio 2022'!K53&gt;'Julio 2022'!L53,'Julio 2022'!K53,'Julio 2022'!L53)</f>
        <v>2.99</v>
      </c>
      <c r="DT51">
        <f>IF('Agosto 2022'!K53&gt;'Agosto 2022'!L53,'Agosto 2022'!K53,'Agosto 2022'!L53)</f>
        <v>3.0300000000000002</v>
      </c>
      <c r="DU51">
        <f>IF('Setiembre 2022'!K53&gt;'Setiembre 2022'!L53,'Setiembre 2022'!K53,'Setiembre 2022'!L53)</f>
        <v>3.09</v>
      </c>
      <c r="DV51">
        <f>IF('Octubre 2022'!K53&gt;'Octubre 2022'!L53,'Octubre 2022'!K53,'Octubre 2022'!L53)</f>
        <v>2.7300000000000004</v>
      </c>
      <c r="DW51">
        <f>IF('Noviembre 2022'!K53&gt;'Noviembre 2022'!L53,'Noviembre 2022'!K53,'Noviembre 2022'!L53)</f>
        <v>4.16</v>
      </c>
      <c r="DX51">
        <f>IF('Diciembre 2022'!K53&gt;'Diciembre 2022'!L53,'Diciembre 2022'!K53,'Diciembre 2022'!L53)</f>
        <v>3.3</v>
      </c>
      <c r="DY51">
        <f>IF('Enero 2023'!K53&gt;'Enero 2023'!L53,'Enero 2023'!K53,'Enero 2023'!L53)</f>
        <v>3.4299999999999997</v>
      </c>
      <c r="DZ51">
        <f>IF('Febrero 2023'!K53&gt;'Febrero 2023'!L53,'Febrero 2023'!K53,'Febrero 2023'!L53)</f>
        <v>3.45</v>
      </c>
      <c r="EA51">
        <f>IF('Marzo 2023'!K53&gt;'Marzo 2023'!L53,'Marzo 2023'!K53,'Marzo 2023'!L53)</f>
        <v>3.4699999999999998</v>
      </c>
      <c r="EB51">
        <f>IF('Abril 2023'!K53&gt;'Abril 2023'!L53,'Abril 2023'!K53,'Abril 2023'!L53)</f>
        <v>3.8</v>
      </c>
      <c r="EC51">
        <f>IF('Mayo 2023'!K53&gt;'Mayo 2023'!L53,'Mayo 2023'!K53,'Mayo 2023'!L53)</f>
        <v>4.42</v>
      </c>
      <c r="ED51">
        <f>IF('Junio 2023'!K53&gt;'Junio 2023'!L53,'Junio 2023'!K53,'Junio 2023'!L53)</f>
        <v>3.5599999999999996</v>
      </c>
      <c r="EE51">
        <f>IF('Julio 2023'!K53&gt;'Julio 2023'!L53,'Julio 2023'!K53,'Julio 2023'!L53)</f>
        <v>3.5</v>
      </c>
      <c r="EF51">
        <f>IF('Agosto 2023'!K53&gt;'Agosto 2023'!L53,'Agosto 2023'!K53,'Agosto 2023'!L53)</f>
        <v>3.33</v>
      </c>
      <c r="EG51">
        <f>IF('Setiembre 2023'!K53&gt;'Setiembre 2023'!L53,'Setiembre 2023'!K53,'Setiembre 2023'!L53)</f>
        <v>3.29</v>
      </c>
      <c r="EH51">
        <f>IF('Octubre 2023'!K53&gt;'Octubre 2023'!L53,'Octubre 2023'!K53,'Octubre 2023'!L53)</f>
        <v>3.2700000000000005</v>
      </c>
      <c r="EI51">
        <f>IF('Noviembre 2023'!K53&gt;'Noviembre 2023'!L53,'Noviembre 2023'!K53,'Noviembre 2023'!L53)</f>
        <v>3.25</v>
      </c>
      <c r="EJ51">
        <f>IF('Diciembre 2023'!K53&gt;'Diciembre 2023'!L53,'Diciembre 2023'!K53,'Diciembre 2023'!L53)</f>
        <v>3.45</v>
      </c>
      <c r="EK51">
        <f>IF('Enero 2024'!K53&gt;'Enero 2024'!L53,'Enero 2024'!K53,'Enero 2024'!L53)</f>
        <v>3.55</v>
      </c>
      <c r="EL51">
        <f>IF('Febrero 2024'!K53&gt;'Febrero 2024'!L53,'Febrero 2024'!K53,'Febrero 2024'!L53)</f>
        <v>3.5699999999999994</v>
      </c>
      <c r="EM51">
        <f>IF('Marzo 2024'!K53&gt;'Marzo 2024'!L53,'Marzo 2024'!K53,'Marzo 2024'!L53)</f>
        <v>3.66</v>
      </c>
      <c r="EN51">
        <f>IF('Abril 2024'!K53&gt;'Abril 2024'!L53,'Abril 2024'!K53,'Abril 2024'!L53)</f>
        <v>4.66</v>
      </c>
      <c r="EO51">
        <f>IF('Mayo 2024'!K53&gt;'Mayo 2024'!L53,'Mayo 2024'!K53,'Mayo 2024'!L53)</f>
        <v>4.43</v>
      </c>
      <c r="EP51">
        <f>IF('Junio 2024'!K53&gt;'Junio 2024'!L53,'Junio 2024'!K53,'Junio 2024'!L53)</f>
        <v>3.26</v>
      </c>
      <c r="EQ51">
        <f>IF('Julio 2024'!K53&gt;'Julio 2024'!L53,'Julio 2024'!K53,'Julio 2024'!L53)</f>
        <v>3.0999999999999996</v>
      </c>
      <c r="ER51">
        <f>IF('Agosto 2024'!K53&gt;'Agosto 2024'!L53,'Agosto 2024'!K53,'Agosto 2024'!L53)</f>
        <v>3.3599999999999994</v>
      </c>
      <c r="ES51">
        <f>IF('Setiembre 2024'!K53&gt;'Setiembre 2024'!L53,'Setiembre 2024'!K53,'Setiembre 2024'!L53)</f>
        <v>3.1900000000000004</v>
      </c>
      <c r="ET51">
        <f>IF('Octubre 2024'!K53&gt;'Octubre 2024'!L53,'Octubre 2024'!K53,'Octubre 2024'!L53)</f>
        <v>3.3</v>
      </c>
      <c r="EU51">
        <f>IF('Noviembre 2024'!K53&gt;'Noviembre 2024'!L53,'Noviembre 2024'!K53,'Noviembre 2024'!L53)</f>
        <v>5.37</v>
      </c>
      <c r="EV51">
        <f>IF('Diciembre 2024'!K53&gt;'Diciembre 2024'!L53,'Diciembre 2024'!K53,'Diciembre 2024'!L53)</f>
        <v>3.4299999999999997</v>
      </c>
      <c r="EW51">
        <f>IF('Enero 2025'!K53&gt;'Enero 2025'!L53,'Enero 2025'!K53,'Enero 2025'!L53)</f>
        <v>3.6399999999999997</v>
      </c>
      <c r="EX51">
        <f>IF('Febrero 2025'!K53&gt;'Febrero 2025'!L53,'Febrero 2025'!K53,'Febrero 2025'!L53)</f>
        <v>3.63</v>
      </c>
      <c r="EY51">
        <f>IF('Marzo 2025'!K53&gt;'Marzo 2025'!L53,'Marzo 2025'!K53,'Marzo 2025'!L53)</f>
        <v>3.7</v>
      </c>
      <c r="EZ51">
        <f>IF('Abril 2025'!K53&gt;'Abril 2025'!L53,'Abril 2025'!K53,'Abril 2025'!L53)</f>
        <v>3.9399999999999995</v>
      </c>
    </row>
    <row r="52" spans="1:156" x14ac:dyDescent="0.25">
      <c r="AW52" s="97"/>
    </row>
    <row r="53" spans="1:156" x14ac:dyDescent="0.25">
      <c r="AX53" s="97"/>
    </row>
    <row r="54" spans="1:156" x14ac:dyDescent="0.25">
      <c r="AX54" s="97"/>
    </row>
    <row r="55" spans="1:156" x14ac:dyDescent="0.25">
      <c r="AW55" s="97"/>
    </row>
    <row r="56" spans="1:156" x14ac:dyDescent="0.25">
      <c r="AX56" s="97"/>
    </row>
    <row r="57" spans="1:156" x14ac:dyDescent="0.25">
      <c r="AX57" s="97"/>
    </row>
    <row r="58" spans="1:156" x14ac:dyDescent="0.25">
      <c r="AX58" s="97"/>
    </row>
    <row r="59" spans="1:156" x14ac:dyDescent="0.25">
      <c r="AX59" s="97"/>
    </row>
    <row r="60" spans="1:156" x14ac:dyDescent="0.25">
      <c r="AX60" s="97"/>
    </row>
    <row r="61" spans="1:156" x14ac:dyDescent="0.25">
      <c r="AX61" s="97"/>
    </row>
    <row r="62" spans="1:156" x14ac:dyDescent="0.25">
      <c r="AX62" s="97"/>
    </row>
    <row r="63" spans="1:156" x14ac:dyDescent="0.25">
      <c r="AX63" s="97"/>
    </row>
    <row r="64" spans="1:156" x14ac:dyDescent="0.25">
      <c r="AX64" s="97"/>
    </row>
    <row r="65" spans="49:50" x14ac:dyDescent="0.25">
      <c r="AX65" s="97"/>
    </row>
    <row r="66" spans="49:50" x14ac:dyDescent="0.25">
      <c r="AX66" s="97"/>
    </row>
    <row r="67" spans="49:50" x14ac:dyDescent="0.25">
      <c r="AW67" s="97"/>
    </row>
    <row r="68" spans="49:50" x14ac:dyDescent="0.25">
      <c r="AW68" s="97"/>
    </row>
    <row r="69" spans="49:50" x14ac:dyDescent="0.25">
      <c r="AX69" s="97"/>
    </row>
    <row r="70" spans="49:50" x14ac:dyDescent="0.25">
      <c r="AW70" s="97"/>
    </row>
    <row r="71" spans="49:50" x14ac:dyDescent="0.25">
      <c r="AW71" s="97"/>
    </row>
    <row r="72" spans="49:50" x14ac:dyDescent="0.25">
      <c r="AW72" s="97"/>
    </row>
    <row r="73" spans="49:50" x14ac:dyDescent="0.25">
      <c r="AW73" s="97"/>
    </row>
    <row r="74" spans="49:50" x14ac:dyDescent="0.25">
      <c r="AW74" s="97"/>
    </row>
    <row r="75" spans="49:50" x14ac:dyDescent="0.25">
      <c r="AW75" s="97"/>
    </row>
    <row r="76" spans="49:50" x14ac:dyDescent="0.25">
      <c r="AX76" s="97"/>
    </row>
    <row r="77" spans="49:50" x14ac:dyDescent="0.25">
      <c r="AX77" s="97"/>
    </row>
    <row r="78" spans="49:50" x14ac:dyDescent="0.25">
      <c r="AX78" s="97"/>
    </row>
    <row r="79" spans="49:50" x14ac:dyDescent="0.25">
      <c r="AW79" s="97"/>
    </row>
    <row r="80" spans="49:50" x14ac:dyDescent="0.25">
      <c r="AX80" s="97"/>
    </row>
    <row r="81" spans="49:50" x14ac:dyDescent="0.25">
      <c r="AX81" s="97"/>
    </row>
    <row r="82" spans="49:50" x14ac:dyDescent="0.25">
      <c r="AX82" s="97"/>
    </row>
    <row r="83" spans="49:50" x14ac:dyDescent="0.25">
      <c r="AX83" s="97"/>
    </row>
    <row r="84" spans="49:50" x14ac:dyDescent="0.25">
      <c r="AX84" s="97"/>
    </row>
    <row r="85" spans="49:50" x14ac:dyDescent="0.25">
      <c r="AW85" s="97"/>
    </row>
  </sheetData>
  <mergeCells count="14">
    <mergeCell ref="EW1:FH1"/>
    <mergeCell ref="EK1:EV1"/>
    <mergeCell ref="DY1:EJ1"/>
    <mergeCell ref="BE1:BP1"/>
    <mergeCell ref="A1:H1"/>
    <mergeCell ref="I1:T1"/>
    <mergeCell ref="U1:AF1"/>
    <mergeCell ref="AG1:AR1"/>
    <mergeCell ref="AS1:BD1"/>
    <mergeCell ref="DM1:DX1"/>
    <mergeCell ref="DA1:DL1"/>
    <mergeCell ref="CO1:CZ1"/>
    <mergeCell ref="CC1:CN1"/>
    <mergeCell ref="BQ1:CB1"/>
  </mergeCells>
  <pageMargins left="0.7" right="0.7" top="0.75" bottom="0.75" header="0.3" footer="0.3"/>
  <pageSetup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FG88"/>
  <sheetViews>
    <sheetView topLeftCell="A2" zoomScale="70" zoomScaleNormal="70" workbookViewId="0">
      <pane xSplit="1" topLeftCell="BF1" activePane="topRight" state="frozen"/>
      <selection activeCell="A79" sqref="A79"/>
      <selection pane="topRight" activeCell="EX70" sqref="EX70:EY84"/>
    </sheetView>
  </sheetViews>
  <sheetFormatPr baseColWidth="10" defaultColWidth="9.1796875" defaultRowHeight="12.5" x14ac:dyDescent="0.25"/>
  <cols>
    <col min="1" max="1" width="41.453125" customWidth="1"/>
    <col min="2" max="2" width="11.453125" customWidth="1"/>
    <col min="3" max="4" width="12" customWidth="1"/>
    <col min="5" max="5" width="11.453125" customWidth="1"/>
    <col min="6" max="6" width="12.7265625" customWidth="1"/>
    <col min="7" max="75" width="11.453125" customWidth="1"/>
    <col min="76" max="76" width="12.26953125" bestFit="1" customWidth="1"/>
    <col min="77" max="256" width="11.453125" customWidth="1"/>
  </cols>
  <sheetData>
    <row r="1" spans="1:163" ht="12.75" customHeight="1" x14ac:dyDescent="0.25">
      <c r="A1" s="312" t="s">
        <v>125</v>
      </c>
      <c r="B1" s="313"/>
      <c r="C1" s="313"/>
      <c r="D1" s="313"/>
      <c r="E1" s="313"/>
      <c r="F1" s="313"/>
      <c r="G1" s="314"/>
      <c r="H1" s="306">
        <v>2013</v>
      </c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2">
        <v>2014</v>
      </c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7">
        <v>2015</v>
      </c>
      <c r="AG1" s="307"/>
      <c r="AH1" s="307"/>
      <c r="AI1" s="307"/>
      <c r="AJ1" s="307"/>
      <c r="AK1" s="307"/>
      <c r="AL1" s="307"/>
      <c r="AM1" s="307"/>
      <c r="AN1" s="307"/>
      <c r="AO1" s="307"/>
      <c r="AP1" s="307"/>
      <c r="AQ1" s="307"/>
      <c r="AR1" s="308">
        <v>2016</v>
      </c>
      <c r="AS1" s="308"/>
      <c r="AT1" s="308"/>
      <c r="AU1" s="308"/>
      <c r="AV1" s="308"/>
      <c r="AW1" s="308"/>
      <c r="AX1" s="308"/>
      <c r="AY1" s="308"/>
      <c r="AZ1" s="308"/>
      <c r="BA1" s="308"/>
      <c r="BB1" s="308"/>
      <c r="BC1" s="308"/>
      <c r="BD1" s="302">
        <v>2017</v>
      </c>
      <c r="BE1" s="302"/>
      <c r="BF1" s="302"/>
      <c r="BG1" s="302"/>
      <c r="BH1" s="302"/>
      <c r="BI1" s="302"/>
      <c r="BJ1" s="302"/>
      <c r="BK1" s="302"/>
      <c r="BL1" s="302"/>
      <c r="BM1" s="302"/>
      <c r="BN1" s="302"/>
      <c r="BO1" s="302"/>
      <c r="BP1" s="311">
        <v>2018</v>
      </c>
      <c r="BQ1" s="311"/>
      <c r="BR1" s="311"/>
      <c r="BS1" s="311"/>
      <c r="BT1" s="311"/>
      <c r="BU1" s="311"/>
      <c r="BV1" s="311"/>
      <c r="BW1" s="311"/>
      <c r="BX1" s="311"/>
      <c r="BY1" s="311"/>
      <c r="BZ1" s="311"/>
      <c r="CA1" s="311"/>
      <c r="CB1" s="310">
        <v>2019</v>
      </c>
      <c r="CC1" s="310"/>
      <c r="CD1" s="310"/>
      <c r="CE1" s="310"/>
      <c r="CF1" s="310"/>
      <c r="CG1" s="310"/>
      <c r="CH1" s="310"/>
      <c r="CI1" s="310"/>
      <c r="CJ1" s="310"/>
      <c r="CK1" s="310"/>
      <c r="CL1" s="310"/>
      <c r="CM1" s="310"/>
      <c r="CN1" s="309">
        <v>2020</v>
      </c>
      <c r="CO1" s="309"/>
      <c r="CP1" s="309"/>
      <c r="CQ1" s="309"/>
      <c r="CR1" s="309"/>
      <c r="CS1" s="309"/>
      <c r="CT1" s="309"/>
      <c r="CU1" s="309"/>
      <c r="CV1" s="309"/>
      <c r="CW1" s="309"/>
      <c r="CX1" s="309"/>
      <c r="CY1" s="309"/>
      <c r="CZ1" s="308">
        <v>2021</v>
      </c>
      <c r="DA1" s="308"/>
      <c r="DB1" s="308"/>
      <c r="DC1" s="308"/>
      <c r="DD1" s="308"/>
      <c r="DE1" s="308"/>
      <c r="DF1" s="308"/>
      <c r="DG1" s="308"/>
      <c r="DH1" s="308"/>
      <c r="DI1" s="308"/>
      <c r="DJ1" s="308"/>
      <c r="DK1" s="308"/>
      <c r="DL1" s="306">
        <v>2022</v>
      </c>
      <c r="DM1" s="306"/>
      <c r="DN1" s="306"/>
      <c r="DO1" s="306"/>
      <c r="DP1" s="306"/>
      <c r="DQ1" s="306"/>
      <c r="DR1" s="306"/>
      <c r="DS1" s="306"/>
      <c r="DT1" s="306"/>
      <c r="DU1" s="306"/>
      <c r="DV1" s="306"/>
      <c r="DW1" s="306"/>
      <c r="DX1" s="304">
        <v>2023</v>
      </c>
      <c r="DY1" s="304"/>
      <c r="DZ1" s="304"/>
      <c r="EA1" s="304"/>
      <c r="EB1" s="304"/>
      <c r="EC1" s="304"/>
      <c r="ED1" s="304"/>
      <c r="EE1" s="304"/>
      <c r="EF1" s="304"/>
      <c r="EG1" s="304"/>
      <c r="EH1" s="304"/>
      <c r="EI1" s="304"/>
      <c r="EJ1" s="303">
        <v>2024</v>
      </c>
      <c r="EK1" s="303"/>
      <c r="EL1" s="303"/>
      <c r="EM1" s="303"/>
      <c r="EN1" s="303"/>
      <c r="EO1" s="303"/>
      <c r="EP1" s="303"/>
      <c r="EQ1" s="303"/>
      <c r="ER1" s="303"/>
      <c r="ES1" s="303"/>
      <c r="ET1" s="303"/>
      <c r="EU1" s="303"/>
      <c r="EV1" s="302">
        <v>2025</v>
      </c>
      <c r="EW1" s="302"/>
      <c r="EX1" s="302"/>
      <c r="EY1" s="302"/>
      <c r="EZ1" s="302"/>
      <c r="FA1" s="302"/>
      <c r="FB1" s="302"/>
      <c r="FC1" s="302"/>
      <c r="FD1" s="302"/>
      <c r="FE1" s="302"/>
      <c r="FF1" s="302"/>
      <c r="FG1" s="302"/>
    </row>
    <row r="2" spans="1:163" ht="39.5" thickBot="1" x14ac:dyDescent="0.3">
      <c r="A2" s="83" t="s">
        <v>126</v>
      </c>
      <c r="B2" s="83" t="s">
        <v>127</v>
      </c>
      <c r="C2" s="83" t="s">
        <v>8</v>
      </c>
      <c r="D2" s="83" t="s">
        <v>9</v>
      </c>
      <c r="E2" s="83" t="s">
        <v>10</v>
      </c>
      <c r="F2" s="83" t="s">
        <v>3</v>
      </c>
      <c r="G2" s="83" t="s">
        <v>1</v>
      </c>
      <c r="H2" s="84">
        <v>41275</v>
      </c>
      <c r="I2" s="84">
        <v>41306</v>
      </c>
      <c r="J2" s="84">
        <v>41334</v>
      </c>
      <c r="K2" s="84">
        <v>41365</v>
      </c>
      <c r="L2" s="84">
        <v>41395</v>
      </c>
      <c r="M2" s="84">
        <v>41426</v>
      </c>
      <c r="N2" s="84">
        <v>41456</v>
      </c>
      <c r="O2" s="84">
        <v>41487</v>
      </c>
      <c r="P2" s="84">
        <v>41518</v>
      </c>
      <c r="Q2" s="84">
        <v>41548</v>
      </c>
      <c r="R2" s="84">
        <v>41579</v>
      </c>
      <c r="S2" s="84">
        <v>41609</v>
      </c>
      <c r="T2" s="85">
        <v>41640</v>
      </c>
      <c r="U2" s="85">
        <v>41671</v>
      </c>
      <c r="V2" s="85">
        <v>41699</v>
      </c>
      <c r="W2" s="85">
        <v>41730</v>
      </c>
      <c r="X2" s="85">
        <v>41760</v>
      </c>
      <c r="Y2" s="85">
        <v>41791</v>
      </c>
      <c r="Z2" s="85">
        <v>41821</v>
      </c>
      <c r="AA2" s="85">
        <v>41852</v>
      </c>
      <c r="AB2" s="85">
        <v>41883</v>
      </c>
      <c r="AC2" s="85">
        <v>41913</v>
      </c>
      <c r="AD2" s="85">
        <v>41944</v>
      </c>
      <c r="AE2" s="85">
        <v>41974</v>
      </c>
      <c r="AF2" s="86">
        <v>42005</v>
      </c>
      <c r="AG2" s="86">
        <v>42036</v>
      </c>
      <c r="AH2" s="86">
        <v>42064</v>
      </c>
      <c r="AI2" s="86">
        <v>42095</v>
      </c>
      <c r="AJ2" s="86">
        <v>42125</v>
      </c>
      <c r="AK2" s="86">
        <v>42156</v>
      </c>
      <c r="AL2" s="86">
        <v>42186</v>
      </c>
      <c r="AM2" s="86">
        <v>42217</v>
      </c>
      <c r="AN2" s="86">
        <v>42248</v>
      </c>
      <c r="AO2" s="86">
        <v>42278</v>
      </c>
      <c r="AP2" s="86">
        <v>42309</v>
      </c>
      <c r="AQ2" s="86">
        <v>42339</v>
      </c>
      <c r="AR2" s="91">
        <v>42370</v>
      </c>
      <c r="AS2" s="91">
        <v>42401</v>
      </c>
      <c r="AT2" s="91">
        <v>42430</v>
      </c>
      <c r="AU2" s="91">
        <v>42461</v>
      </c>
      <c r="AV2" s="91">
        <v>42491</v>
      </c>
      <c r="AW2" s="91">
        <v>42522</v>
      </c>
      <c r="AX2" s="91">
        <v>42552</v>
      </c>
      <c r="AY2" s="91">
        <v>42583</v>
      </c>
      <c r="AZ2" s="91">
        <v>42614</v>
      </c>
      <c r="BA2" s="91">
        <v>42644</v>
      </c>
      <c r="BB2" s="91">
        <v>42675</v>
      </c>
      <c r="BC2" s="91">
        <v>42705</v>
      </c>
      <c r="BD2" s="85">
        <v>42736</v>
      </c>
      <c r="BE2" s="85">
        <v>42767</v>
      </c>
      <c r="BF2" s="85">
        <v>42795</v>
      </c>
      <c r="BG2" s="85">
        <v>42826</v>
      </c>
      <c r="BH2" s="85">
        <v>42856</v>
      </c>
      <c r="BI2" s="85">
        <v>42887</v>
      </c>
      <c r="BJ2" s="85">
        <v>42917</v>
      </c>
      <c r="BK2" s="85">
        <v>42948</v>
      </c>
      <c r="BL2" s="85">
        <v>42979</v>
      </c>
      <c r="BM2" s="85">
        <v>43009</v>
      </c>
      <c r="BN2" s="85">
        <v>43040</v>
      </c>
      <c r="BO2" s="85">
        <v>43070</v>
      </c>
      <c r="BP2" s="161">
        <v>43101</v>
      </c>
      <c r="BQ2" s="161">
        <v>43132</v>
      </c>
      <c r="BR2" s="161">
        <v>43160</v>
      </c>
      <c r="BS2" s="161">
        <v>43191</v>
      </c>
      <c r="BT2" s="161">
        <v>43221</v>
      </c>
      <c r="BU2" s="161">
        <v>43252</v>
      </c>
      <c r="BV2" s="161">
        <v>43282</v>
      </c>
      <c r="BW2" s="161">
        <v>43313</v>
      </c>
      <c r="BX2" s="161">
        <v>43344</v>
      </c>
      <c r="BY2" s="161">
        <v>43374</v>
      </c>
      <c r="BZ2" s="161">
        <v>43405</v>
      </c>
      <c r="CA2" s="161">
        <v>43435</v>
      </c>
      <c r="CB2" s="182">
        <v>43466</v>
      </c>
      <c r="CC2" s="182">
        <v>43497</v>
      </c>
      <c r="CD2" s="182">
        <v>43525</v>
      </c>
      <c r="CE2" s="182">
        <v>43556</v>
      </c>
      <c r="CF2" s="182">
        <v>43586</v>
      </c>
      <c r="CG2" s="182">
        <v>43617</v>
      </c>
      <c r="CH2" s="182">
        <v>43647</v>
      </c>
      <c r="CI2" s="182">
        <v>43678</v>
      </c>
      <c r="CJ2" s="182">
        <v>43709</v>
      </c>
      <c r="CK2" s="182">
        <v>43739</v>
      </c>
      <c r="CL2" s="182">
        <v>43770</v>
      </c>
      <c r="CM2" s="182">
        <v>43800</v>
      </c>
      <c r="CN2" s="184">
        <v>43831</v>
      </c>
      <c r="CO2" s="184">
        <v>43862</v>
      </c>
      <c r="CP2" s="184">
        <v>43891</v>
      </c>
      <c r="CQ2" s="184">
        <v>43922</v>
      </c>
      <c r="CR2" s="184">
        <v>43952</v>
      </c>
      <c r="CS2" s="184">
        <v>43983</v>
      </c>
      <c r="CT2" s="184">
        <v>44013</v>
      </c>
      <c r="CU2" s="184">
        <v>44044</v>
      </c>
      <c r="CV2" s="184">
        <v>44075</v>
      </c>
      <c r="CW2" s="184">
        <v>44105</v>
      </c>
      <c r="CX2" s="184">
        <v>44136</v>
      </c>
      <c r="CY2" s="184">
        <v>44166</v>
      </c>
      <c r="CZ2" s="91">
        <v>44197</v>
      </c>
      <c r="DA2" s="91">
        <v>44228</v>
      </c>
      <c r="DB2" s="91">
        <v>44256</v>
      </c>
      <c r="DC2" s="91">
        <v>44287</v>
      </c>
      <c r="DD2" s="91">
        <v>44317</v>
      </c>
      <c r="DE2" s="91">
        <v>44348</v>
      </c>
      <c r="DF2" s="91">
        <v>44378</v>
      </c>
      <c r="DG2" s="91">
        <v>44409</v>
      </c>
      <c r="DH2" s="91">
        <v>44440</v>
      </c>
      <c r="DI2" s="91">
        <v>44470</v>
      </c>
      <c r="DJ2" s="91">
        <v>44501</v>
      </c>
      <c r="DK2" s="91">
        <v>44531</v>
      </c>
      <c r="DL2" s="84">
        <v>44562</v>
      </c>
      <c r="DM2" s="84">
        <v>44593</v>
      </c>
      <c r="DN2" s="84">
        <v>44621</v>
      </c>
      <c r="DO2" s="84">
        <v>44652</v>
      </c>
      <c r="DP2" s="84">
        <v>44682</v>
      </c>
      <c r="DQ2" s="84">
        <v>44713</v>
      </c>
      <c r="DR2" s="84">
        <v>44743</v>
      </c>
      <c r="DS2" s="84">
        <v>44774</v>
      </c>
      <c r="DT2" s="84">
        <v>44805</v>
      </c>
      <c r="DU2" s="84">
        <v>44835</v>
      </c>
      <c r="DV2" s="84">
        <v>44866</v>
      </c>
      <c r="DW2" s="84">
        <v>44896</v>
      </c>
      <c r="DX2" s="212">
        <v>44927</v>
      </c>
      <c r="DY2" s="212">
        <v>44958</v>
      </c>
      <c r="DZ2" s="212">
        <v>44986</v>
      </c>
      <c r="EA2" s="212">
        <v>45017</v>
      </c>
      <c r="EB2" s="212">
        <v>45047</v>
      </c>
      <c r="EC2" s="212">
        <v>45078</v>
      </c>
      <c r="ED2" s="212">
        <v>45108</v>
      </c>
      <c r="EE2" s="212">
        <v>45139</v>
      </c>
      <c r="EF2" s="212">
        <v>45170</v>
      </c>
      <c r="EG2" s="212">
        <v>45200</v>
      </c>
      <c r="EH2" s="212">
        <v>45231</v>
      </c>
      <c r="EI2" s="212">
        <v>45261</v>
      </c>
      <c r="EJ2" s="103">
        <v>45292</v>
      </c>
      <c r="EK2" s="103">
        <v>45323</v>
      </c>
      <c r="EL2" s="103">
        <v>45352</v>
      </c>
      <c r="EM2" s="103">
        <v>45383</v>
      </c>
      <c r="EN2" s="103">
        <v>45413</v>
      </c>
      <c r="EO2" s="103">
        <v>45444</v>
      </c>
      <c r="EP2" s="103">
        <v>45474</v>
      </c>
      <c r="EQ2" s="103">
        <v>45505</v>
      </c>
      <c r="ER2" s="103">
        <v>45536</v>
      </c>
      <c r="ES2" s="103">
        <v>45566</v>
      </c>
      <c r="ET2" s="103">
        <v>45597</v>
      </c>
      <c r="EU2" s="103">
        <v>45627</v>
      </c>
      <c r="EV2" s="85">
        <v>45658</v>
      </c>
      <c r="EW2" s="85">
        <v>45689</v>
      </c>
      <c r="EX2" s="85">
        <v>45717</v>
      </c>
      <c r="EY2" s="85">
        <v>45748</v>
      </c>
      <c r="EZ2" s="85">
        <v>45778</v>
      </c>
      <c r="FA2" s="85">
        <v>45809</v>
      </c>
      <c r="FB2" s="85">
        <v>45839</v>
      </c>
      <c r="FC2" s="85">
        <v>45870</v>
      </c>
      <c r="FD2" s="85">
        <v>45901</v>
      </c>
      <c r="FE2" s="85">
        <v>45931</v>
      </c>
      <c r="FF2" s="85">
        <v>45962</v>
      </c>
      <c r="FG2" s="85">
        <v>45992</v>
      </c>
    </row>
    <row r="3" spans="1:163" x14ac:dyDescent="0.25">
      <c r="A3" s="10" t="s">
        <v>18</v>
      </c>
      <c r="B3" s="10" t="s">
        <v>14</v>
      </c>
      <c r="C3" s="10">
        <v>255134</v>
      </c>
      <c r="D3" s="6">
        <v>337474</v>
      </c>
      <c r="E3" s="6">
        <v>41</v>
      </c>
      <c r="F3" s="16" t="s">
        <v>17</v>
      </c>
      <c r="G3" s="8">
        <v>0.45</v>
      </c>
      <c r="H3" s="27">
        <v>3.75</v>
      </c>
      <c r="I3" s="89"/>
      <c r="J3" s="89"/>
      <c r="K3" s="89"/>
      <c r="L3" s="42">
        <v>5.47</v>
      </c>
      <c r="M3" s="42">
        <v>3.02</v>
      </c>
      <c r="N3" s="42">
        <v>2.79</v>
      </c>
      <c r="O3" s="42">
        <v>2.61</v>
      </c>
      <c r="P3" s="42">
        <v>1.93</v>
      </c>
      <c r="Q3" s="42">
        <v>2.2199999999999998</v>
      </c>
      <c r="R3" s="42">
        <v>2.0499999999999998</v>
      </c>
      <c r="S3" s="42">
        <v>2.84</v>
      </c>
      <c r="T3" s="42">
        <v>3.32</v>
      </c>
      <c r="U3" s="42">
        <v>4.29</v>
      </c>
      <c r="V3" s="27"/>
      <c r="W3" s="42">
        <v>5.87</v>
      </c>
      <c r="X3" s="89"/>
      <c r="Y3" s="27">
        <v>6.1499999999999995</v>
      </c>
      <c r="Z3" s="42">
        <v>6.91</v>
      </c>
      <c r="AA3" s="42">
        <v>8.6900000000000013</v>
      </c>
      <c r="AB3" s="42">
        <v>3.4499999999999997</v>
      </c>
      <c r="AC3" s="42">
        <v>1.8499999999999999</v>
      </c>
      <c r="AD3" s="42">
        <v>2.2999999999999998</v>
      </c>
      <c r="AE3" s="89"/>
      <c r="AF3" s="27">
        <v>3.6399999999999997</v>
      </c>
      <c r="AG3" s="42">
        <v>4.17</v>
      </c>
      <c r="AH3" s="42">
        <v>4.71</v>
      </c>
      <c r="AI3" s="42">
        <v>5.85</v>
      </c>
      <c r="AJ3" s="42">
        <v>8.0299999999999994</v>
      </c>
      <c r="AK3" s="42">
        <v>6.51</v>
      </c>
      <c r="AL3" s="42">
        <v>6.99</v>
      </c>
      <c r="AM3" s="42">
        <v>7.7399999999999993</v>
      </c>
      <c r="AN3" s="89"/>
      <c r="AO3" s="27"/>
      <c r="AP3" s="98"/>
      <c r="AQ3" s="42">
        <v>3.36</v>
      </c>
      <c r="AR3" s="16">
        <v>5.35</v>
      </c>
      <c r="AS3" s="16">
        <v>7.35</v>
      </c>
      <c r="AT3" s="92"/>
      <c r="AU3" s="16">
        <v>8.64</v>
      </c>
      <c r="AV3" s="27">
        <v>9.1300000000000008</v>
      </c>
      <c r="AW3" s="16">
        <v>6.35</v>
      </c>
      <c r="AX3" s="16">
        <v>6.54</v>
      </c>
      <c r="AY3" s="16">
        <v>5.6499999999999995</v>
      </c>
      <c r="AZ3" s="42">
        <v>2</v>
      </c>
      <c r="BA3" s="30">
        <v>2.11</v>
      </c>
      <c r="BB3" s="92"/>
      <c r="BC3" s="30">
        <v>2.0599999999999996</v>
      </c>
      <c r="BD3" s="30">
        <v>2.69</v>
      </c>
      <c r="BE3" s="30">
        <v>3.38</v>
      </c>
      <c r="BF3" s="30">
        <v>4.25</v>
      </c>
      <c r="BH3" s="30">
        <v>5.12</v>
      </c>
      <c r="BI3" s="30">
        <v>2.61</v>
      </c>
      <c r="BJ3" s="30">
        <v>2.3899999999999997</v>
      </c>
      <c r="BK3" s="30">
        <v>2.44</v>
      </c>
      <c r="BL3" s="30">
        <v>1.4800000000000002</v>
      </c>
      <c r="BM3" s="30">
        <v>1.52</v>
      </c>
      <c r="BN3" s="30">
        <v>2.1999999999999997</v>
      </c>
      <c r="BO3" s="30">
        <v>2.4499999999999997</v>
      </c>
      <c r="BP3" s="30">
        <v>2.82</v>
      </c>
      <c r="BQ3" s="30">
        <v>4</v>
      </c>
      <c r="BS3" s="42">
        <f>'Datos totales'!BT3</f>
        <v>5.97</v>
      </c>
      <c r="BT3" s="42">
        <f>'Datos totales'!BU3</f>
        <v>6.54</v>
      </c>
      <c r="BU3" s="42">
        <f>'Datos totales'!BV3</f>
        <v>5</v>
      </c>
      <c r="BV3" s="42">
        <f>'Datos totales'!BW3</f>
        <v>5.09</v>
      </c>
      <c r="BX3" s="42"/>
      <c r="BZ3" s="42">
        <f>'Datos totales'!CA3</f>
        <v>2.7399999999999998</v>
      </c>
      <c r="CA3" s="42">
        <f>'Datos totales'!CB3</f>
        <v>3</v>
      </c>
      <c r="CB3" s="42">
        <f>'Datos totales'!CC3</f>
        <v>4.22</v>
      </c>
      <c r="CC3" s="42">
        <f>'Datos totales'!CD3</f>
        <v>5.0199999999999996</v>
      </c>
      <c r="CE3" s="42">
        <f>'Datos totales'!CF3</f>
        <v>7.55</v>
      </c>
      <c r="CF3" s="42">
        <f>'Datos totales'!CG3</f>
        <v>7.53</v>
      </c>
      <c r="CJ3" s="42">
        <f>'Datos totales'!CK3</f>
        <v>2.21</v>
      </c>
      <c r="CK3" s="42">
        <f>'Datos totales'!CL3</f>
        <v>1.6700000000000002</v>
      </c>
      <c r="CL3" s="42">
        <f>'Datos totales'!CM3</f>
        <v>2.61</v>
      </c>
      <c r="CM3" s="42">
        <f>'Datos totales'!CN3</f>
        <v>2.86</v>
      </c>
      <c r="CN3" s="42">
        <f>'Datos totales'!CO3</f>
        <v>3.7800000000000002</v>
      </c>
      <c r="CO3" s="42">
        <f>'Datos totales'!CP3</f>
        <v>4.5699999999999994</v>
      </c>
      <c r="CQ3" s="42">
        <f>'Datos totales'!CR3</f>
        <v>6.7</v>
      </c>
      <c r="CS3" s="42">
        <f>'Datos totales'!CT3</f>
        <v>2.8099999999999996</v>
      </c>
    </row>
    <row r="4" spans="1:163" x14ac:dyDescent="0.25">
      <c r="A4" s="10" t="s">
        <v>18</v>
      </c>
      <c r="B4" s="10" t="s">
        <v>14</v>
      </c>
      <c r="C4" s="10">
        <v>255134</v>
      </c>
      <c r="D4" s="6">
        <v>337474</v>
      </c>
      <c r="E4" s="6">
        <v>41</v>
      </c>
      <c r="F4" s="16" t="s">
        <v>17</v>
      </c>
      <c r="G4" s="8">
        <v>0.45</v>
      </c>
      <c r="H4" s="27"/>
      <c r="I4" s="89">
        <v>7.1499999999999995</v>
      </c>
      <c r="J4" s="89">
        <v>7.9799999999999995</v>
      </c>
      <c r="K4" s="89">
        <v>7.919999999999999</v>
      </c>
      <c r="L4" s="42"/>
      <c r="M4" s="42"/>
      <c r="N4" s="42"/>
      <c r="O4" s="42"/>
      <c r="P4" s="42"/>
      <c r="Q4" s="42"/>
      <c r="R4" s="42"/>
      <c r="S4" s="42"/>
      <c r="T4" s="42"/>
      <c r="U4" s="42"/>
      <c r="V4" s="27"/>
      <c r="W4" s="42"/>
      <c r="X4" s="89">
        <v>9.620000000000001</v>
      </c>
      <c r="Y4" s="27"/>
      <c r="Z4" s="42"/>
      <c r="AA4" s="42"/>
      <c r="AB4" s="42"/>
      <c r="AC4" s="42"/>
      <c r="AD4" s="42"/>
      <c r="AE4" s="89"/>
      <c r="AF4" s="27"/>
      <c r="AG4" s="42"/>
      <c r="AH4" s="42"/>
      <c r="AI4" s="42"/>
      <c r="AJ4" s="42"/>
      <c r="AK4" s="42"/>
      <c r="AL4" s="42"/>
      <c r="AM4" s="42"/>
      <c r="AN4" s="89">
        <v>12.56</v>
      </c>
      <c r="AO4" s="89">
        <v>8.6</v>
      </c>
      <c r="AP4" s="99">
        <v>7.54</v>
      </c>
      <c r="AQ4" s="92"/>
      <c r="AR4" s="92"/>
      <c r="AS4" s="92"/>
      <c r="AT4" s="89">
        <v>11.81</v>
      </c>
      <c r="AU4" s="92"/>
      <c r="AV4" s="92"/>
      <c r="AW4" s="92"/>
      <c r="AX4" s="92"/>
      <c r="AY4" s="92"/>
      <c r="AZ4" s="92"/>
      <c r="BA4" s="162"/>
      <c r="BB4" s="92"/>
      <c r="BC4" s="92"/>
      <c r="BU4" s="42"/>
      <c r="BW4" s="42">
        <f>'Datos totales'!BX3</f>
        <v>22.55</v>
      </c>
      <c r="BX4" s="42"/>
      <c r="BY4" s="42">
        <f>'Datos totales'!BZ3</f>
        <v>7.72</v>
      </c>
      <c r="CD4" s="42">
        <f>'Datos totales'!CE3</f>
        <v>20.36</v>
      </c>
      <c r="CG4" s="42">
        <f>'Datos totales'!CH3</f>
        <v>8.83</v>
      </c>
      <c r="CH4" s="42">
        <f>'Datos totales'!CI3</f>
        <v>9.6300000000000008</v>
      </c>
      <c r="CI4" s="42">
        <f>'Datos totales'!CJ3</f>
        <v>10.96</v>
      </c>
      <c r="CP4" s="42">
        <f>'Datos totales'!CQ3</f>
        <v>22.98</v>
      </c>
    </row>
    <row r="5" spans="1:163" x14ac:dyDescent="0.25">
      <c r="A5" s="10" t="s">
        <v>19</v>
      </c>
      <c r="B5" s="10" t="s">
        <v>14</v>
      </c>
      <c r="C5" s="6">
        <v>255381</v>
      </c>
      <c r="D5" s="6">
        <v>337593</v>
      </c>
      <c r="E5" s="6">
        <v>31</v>
      </c>
      <c r="F5" s="16" t="s">
        <v>17</v>
      </c>
      <c r="G5" s="8">
        <v>0.33</v>
      </c>
      <c r="H5" s="27">
        <v>3.8499999999999996</v>
      </c>
      <c r="I5" s="42">
        <v>4.59</v>
      </c>
      <c r="J5" s="42">
        <v>5.1899999999999995</v>
      </c>
      <c r="K5" s="42">
        <v>5.85</v>
      </c>
      <c r="L5" s="42">
        <v>6.22</v>
      </c>
      <c r="M5" s="42">
        <v>3.7299999999999995</v>
      </c>
      <c r="N5" s="42">
        <v>3.21</v>
      </c>
      <c r="O5" s="42">
        <v>2.5499999999999998</v>
      </c>
      <c r="P5" s="42">
        <v>2.2799999999999998</v>
      </c>
      <c r="Q5" s="42">
        <v>2.42</v>
      </c>
      <c r="R5" s="42">
        <v>2.4699999999999998</v>
      </c>
      <c r="S5" s="42">
        <v>2.77</v>
      </c>
      <c r="T5" s="42">
        <v>3.25</v>
      </c>
      <c r="U5" s="42">
        <v>4.07</v>
      </c>
      <c r="V5" s="27"/>
      <c r="W5" s="42">
        <v>6.42</v>
      </c>
      <c r="X5" s="42">
        <v>6.41</v>
      </c>
      <c r="Y5" s="27">
        <v>6.57</v>
      </c>
      <c r="Z5" s="42">
        <v>6.84</v>
      </c>
      <c r="AA5" s="42">
        <v>7.53</v>
      </c>
      <c r="AB5" s="42">
        <v>5.21</v>
      </c>
      <c r="AC5" s="42">
        <v>2.9299999999999997</v>
      </c>
      <c r="AD5" s="42">
        <v>2.61</v>
      </c>
      <c r="AE5" s="89"/>
      <c r="AF5" s="27">
        <v>3.7</v>
      </c>
      <c r="AG5" s="42">
        <v>4.43</v>
      </c>
      <c r="AH5" s="42">
        <v>5.1100000000000003</v>
      </c>
      <c r="AI5" s="42">
        <v>6.02</v>
      </c>
      <c r="AJ5" s="42">
        <v>8.09</v>
      </c>
      <c r="AK5" s="42">
        <v>6.15</v>
      </c>
      <c r="AL5" s="42">
        <v>7.4799999999999995</v>
      </c>
      <c r="AM5" s="42">
        <v>7.77</v>
      </c>
      <c r="AN5" s="42">
        <v>7.8699999999999992</v>
      </c>
      <c r="AO5" s="42">
        <v>5.31</v>
      </c>
      <c r="AP5" s="100">
        <v>3.64</v>
      </c>
      <c r="AQ5" s="42">
        <v>3.37</v>
      </c>
      <c r="AR5" s="16">
        <v>4.8600000000000003</v>
      </c>
      <c r="AS5" s="16">
        <v>6</v>
      </c>
      <c r="AT5" s="42">
        <v>7.63</v>
      </c>
      <c r="AU5" s="42">
        <v>8.81</v>
      </c>
      <c r="AV5" s="27">
        <v>7.99</v>
      </c>
      <c r="AW5" s="16">
        <v>7.12</v>
      </c>
      <c r="AX5" s="16">
        <v>6.7</v>
      </c>
      <c r="AY5" s="16">
        <v>5.72</v>
      </c>
      <c r="AZ5" s="42">
        <v>2.65</v>
      </c>
      <c r="BA5" s="42">
        <f>'Datos totales'!BB4</f>
        <v>2.2999999999999998</v>
      </c>
      <c r="BB5" s="42"/>
      <c r="BC5" s="42">
        <f>'Datos totales'!BD4</f>
        <v>2.4</v>
      </c>
      <c r="BD5" s="42">
        <f>'Datos totales'!BE4</f>
        <v>3.23</v>
      </c>
      <c r="BE5" s="42">
        <f>'Datos totales'!BF4</f>
        <v>4.5199999999999996</v>
      </c>
      <c r="BF5" s="42">
        <f>'Datos totales'!BG4</f>
        <v>4.75</v>
      </c>
      <c r="BG5" s="42">
        <f>'Datos totales'!BH4</f>
        <v>5.59</v>
      </c>
      <c r="BH5" s="42">
        <f>'Datos totales'!BI4</f>
        <v>6</v>
      </c>
      <c r="BI5" s="42">
        <f>'Datos totales'!BJ4</f>
        <v>3.15</v>
      </c>
      <c r="BJ5" s="42">
        <f>'Datos totales'!BK4</f>
        <v>2.66</v>
      </c>
      <c r="BK5" s="42">
        <f>'Datos totales'!BL4</f>
        <v>2.52</v>
      </c>
      <c r="BL5" s="42"/>
      <c r="BM5" s="42"/>
      <c r="BN5" s="42">
        <f>'Datos totales'!BO4</f>
        <v>3.11</v>
      </c>
      <c r="BO5" s="42">
        <f>'Datos totales'!BP4</f>
        <v>2.7399999999999998</v>
      </c>
      <c r="BP5" s="42">
        <f>'Datos totales'!BQ4</f>
        <v>3.07</v>
      </c>
      <c r="BR5" s="42">
        <f>'Datos totales'!BS4</f>
        <v>4.4799999999999995</v>
      </c>
      <c r="BS5" s="42">
        <f>'Datos totales'!BT4</f>
        <v>7.2299999999999995</v>
      </c>
      <c r="BT5" s="42">
        <f>'Datos totales'!BU4</f>
        <v>6.06</v>
      </c>
      <c r="BU5" s="42">
        <f>'Datos totales'!BV4</f>
        <v>5</v>
      </c>
      <c r="BV5" s="42">
        <f>'Datos totales'!BW4</f>
        <v>5.25</v>
      </c>
      <c r="BW5" s="42">
        <f>'Datos totales'!BX4</f>
        <v>5.63</v>
      </c>
      <c r="BX5" s="42">
        <f>'Datos totales'!BY4</f>
        <v>5.97</v>
      </c>
      <c r="BY5" s="42">
        <f>'Datos totales'!BZ4</f>
        <v>2.84</v>
      </c>
      <c r="BZ5" s="42">
        <f>'Datos totales'!CA4</f>
        <v>2.73</v>
      </c>
      <c r="CA5" s="42">
        <f>'Datos totales'!CB4</f>
        <v>2.86</v>
      </c>
      <c r="CC5" s="42">
        <f>'Datos totales'!CD4</f>
        <v>4.57</v>
      </c>
      <c r="CD5" s="42">
        <f>'Datos totales'!CE4</f>
        <v>6.2</v>
      </c>
      <c r="CE5" s="42">
        <f>'Datos totales'!CF4</f>
        <v>6.46</v>
      </c>
      <c r="CF5" s="42">
        <f>'Datos totales'!CG4</f>
        <v>7.18</v>
      </c>
      <c r="CG5" s="42">
        <f>'Datos totales'!CH4</f>
        <v>3.36</v>
      </c>
      <c r="CH5" s="42">
        <f>'Datos totales'!CI4</f>
        <v>2.9699999999999998</v>
      </c>
      <c r="CI5" s="42">
        <f>'Datos totales'!CJ4</f>
        <v>3.87</v>
      </c>
      <c r="CK5" s="42">
        <f>'Datos totales'!CL4</f>
        <v>1.96</v>
      </c>
      <c r="CL5" s="42">
        <f>'Datos totales'!CM4</f>
        <v>2.63</v>
      </c>
      <c r="CM5" s="42">
        <f>'Datos totales'!CN4</f>
        <v>2.76</v>
      </c>
      <c r="CQ5" s="42">
        <f>'Datos totales'!CR4</f>
        <v>6.32</v>
      </c>
      <c r="CR5">
        <v>7.57</v>
      </c>
      <c r="CS5" s="42">
        <f>'Datos totales'!CT4</f>
        <v>3.55</v>
      </c>
      <c r="CT5" s="42">
        <f>'Datos totales'!CU4</f>
        <v>3.41</v>
      </c>
      <c r="CU5" s="42">
        <f>'Datos totales'!CV4</f>
        <v>2.6999999999999997</v>
      </c>
      <c r="CV5" s="42"/>
      <c r="CW5" s="42"/>
      <c r="CX5" s="42"/>
      <c r="CY5" s="42">
        <f>'Datos totales'!CZ4</f>
        <v>2.4899999999999998</v>
      </c>
      <c r="CZ5" s="42">
        <f>'Datos totales'!DA4</f>
        <v>2.86</v>
      </c>
      <c r="DA5" s="42">
        <f>'Datos totales'!DB4</f>
        <v>3.51</v>
      </c>
      <c r="DB5" s="42">
        <f>'Datos totales'!DC4</f>
        <v>4.18</v>
      </c>
      <c r="DC5" s="42">
        <f>'Datos totales'!DD4</f>
        <v>4.8899999999999997</v>
      </c>
      <c r="DD5" s="42">
        <f>'Datos totales'!DE4</f>
        <v>5.67</v>
      </c>
      <c r="DE5" s="42">
        <f>'Datos totales'!DF4</f>
        <v>6.17</v>
      </c>
      <c r="DF5" s="42">
        <f>'Datos totales'!DG4</f>
        <v>5.93</v>
      </c>
      <c r="DG5" s="42"/>
      <c r="DH5" s="42">
        <f>'Datos totales'!DI4</f>
        <v>2.83</v>
      </c>
      <c r="DI5" s="42">
        <f>'Datos totales'!DJ4</f>
        <v>2.2999999999999998</v>
      </c>
      <c r="DJ5" s="42">
        <f>'Datos totales'!DK4</f>
        <v>2.6</v>
      </c>
      <c r="DK5" s="42">
        <f>'Datos totales'!DL4</f>
        <v>2.78</v>
      </c>
      <c r="DL5" s="42">
        <f>'Datos totales'!DM4</f>
        <v>4</v>
      </c>
      <c r="DM5" s="42">
        <f>'Datos totales'!DN4</f>
        <v>5.47</v>
      </c>
      <c r="DN5" s="42">
        <f>'Datos totales'!DO4</f>
        <v>5.7</v>
      </c>
      <c r="DO5" s="42">
        <f>'Datos totales'!DP4</f>
        <v>6.59</v>
      </c>
      <c r="DP5" s="42">
        <f>'Datos totales'!DQ4</f>
        <v>5.6899999999999995</v>
      </c>
      <c r="DQ5" s="42">
        <f>'Datos totales'!DR4</f>
        <v>2.71</v>
      </c>
      <c r="DR5" s="42"/>
      <c r="DS5" s="42"/>
      <c r="DT5" s="42"/>
      <c r="DU5" s="42"/>
      <c r="DV5" s="42"/>
      <c r="DW5" s="42">
        <f>'Datos totales'!DX4</f>
        <v>2.65</v>
      </c>
      <c r="DX5" s="42">
        <f>'Datos totales'!DY4</f>
        <v>2.92</v>
      </c>
      <c r="DY5" s="42">
        <f>'Datos totales'!DZ4</f>
        <v>3.55</v>
      </c>
      <c r="DZ5" s="42">
        <f>'Datos totales'!EA4</f>
        <v>4.55</v>
      </c>
      <c r="EA5" s="42">
        <f>'Datos totales'!EB4</f>
        <v>5.43</v>
      </c>
      <c r="EB5" s="42">
        <f>'Datos totales'!EC4</f>
        <v>5.89</v>
      </c>
      <c r="EC5" s="42">
        <f>'Datos totales'!ED4</f>
        <v>5.6899999999999995</v>
      </c>
      <c r="ED5" s="42">
        <f>'Datos totales'!EE4</f>
        <v>5.96</v>
      </c>
      <c r="EE5" s="42">
        <f>'Datos totales'!EF4</f>
        <v>4.57</v>
      </c>
      <c r="EF5" s="42">
        <f>'Datos totales'!EG4</f>
        <v>3.74</v>
      </c>
      <c r="EG5" s="42"/>
      <c r="EH5" s="42">
        <f>'Datos totales'!EI4</f>
        <v>2.2799999999999998</v>
      </c>
      <c r="EI5" s="42">
        <f>'Datos totales'!EJ4</f>
        <v>2.64</v>
      </c>
      <c r="EJ5" s="42">
        <f>'Datos totales'!EK4</f>
        <v>3.1999999999999997</v>
      </c>
      <c r="EK5" s="42">
        <f>'Datos totales'!EL4</f>
        <v>4.09</v>
      </c>
      <c r="EL5" s="42">
        <f>'Datos totales'!EM4</f>
        <v>4.99</v>
      </c>
      <c r="EM5" s="42">
        <f>'Datos totales'!EN4</f>
        <v>6.16</v>
      </c>
      <c r="EN5" s="42">
        <f>'Datos totales'!EO4</f>
        <v>6.26</v>
      </c>
      <c r="EO5" s="42"/>
      <c r="EP5" s="42"/>
      <c r="EQ5" s="42"/>
      <c r="ER5" s="42"/>
      <c r="ES5" s="42">
        <f>'Datos totales'!ET4</f>
        <v>2.48</v>
      </c>
      <c r="ET5" s="42"/>
      <c r="EU5" s="42">
        <f>'Datos totales'!EV4</f>
        <v>2.7399999999999998</v>
      </c>
      <c r="EV5" s="42">
        <f>'Datos totales'!EW4</f>
        <v>2.89</v>
      </c>
      <c r="EW5" s="42">
        <f>'Datos totales'!EX4</f>
        <v>3.59</v>
      </c>
      <c r="EX5" s="42">
        <f>'Datos totales'!EY4</f>
        <v>4.3499999999999996</v>
      </c>
      <c r="EY5" s="42">
        <f>'Datos totales'!EZ4</f>
        <v>5.56</v>
      </c>
    </row>
    <row r="6" spans="1:163" x14ac:dyDescent="0.25">
      <c r="A6" s="10" t="s">
        <v>19</v>
      </c>
      <c r="B6" s="10" t="s">
        <v>14</v>
      </c>
      <c r="C6" s="6">
        <v>255381</v>
      </c>
      <c r="D6" s="6">
        <v>337593</v>
      </c>
      <c r="E6" s="6">
        <v>31</v>
      </c>
      <c r="F6" s="16" t="s">
        <v>17</v>
      </c>
      <c r="G6" s="8">
        <v>0.33</v>
      </c>
      <c r="H6" s="27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27"/>
      <c r="W6" s="42"/>
      <c r="X6" s="42"/>
      <c r="Y6" s="27"/>
      <c r="Z6" s="42"/>
      <c r="AA6" s="42"/>
      <c r="AB6" s="42"/>
      <c r="AC6" s="42"/>
      <c r="AD6" s="42"/>
      <c r="AE6" s="89"/>
      <c r="AF6" s="27"/>
      <c r="AG6" s="42"/>
      <c r="AH6" s="42"/>
      <c r="AI6" s="42"/>
      <c r="AJ6" s="42"/>
      <c r="AK6" s="42"/>
      <c r="AL6" s="42"/>
      <c r="AM6" s="42"/>
      <c r="AN6" s="42"/>
      <c r="AO6" s="42"/>
      <c r="AP6" s="100"/>
      <c r="AQ6" s="42"/>
      <c r="AR6" s="16"/>
      <c r="AS6" s="16"/>
      <c r="AT6" s="42"/>
      <c r="AU6" s="42"/>
      <c r="AV6" s="27"/>
      <c r="AW6" s="16"/>
      <c r="AX6" s="16"/>
      <c r="AY6" s="16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>
        <f>'Datos totales'!BR4</f>
        <v>4.37</v>
      </c>
      <c r="BR6" s="42"/>
      <c r="BS6" s="42"/>
      <c r="BT6" s="42"/>
      <c r="BU6" s="42"/>
      <c r="CB6" s="42">
        <f>'Datos totales'!CC4</f>
        <v>3.9799999999999995</v>
      </c>
      <c r="CN6" s="42">
        <f>'Datos totales'!CO4</f>
        <v>3.8899999999999997</v>
      </c>
      <c r="CO6" s="42">
        <f>'Datos totales'!CP4</f>
        <v>4.51</v>
      </c>
      <c r="CP6" s="42">
        <f>'Datos totales'!CQ4</f>
        <v>13.67</v>
      </c>
    </row>
    <row r="7" spans="1:163" x14ac:dyDescent="0.25">
      <c r="A7" s="10" t="s">
        <v>42</v>
      </c>
      <c r="B7" s="10" t="s">
        <v>14</v>
      </c>
      <c r="C7" s="6">
        <v>255744</v>
      </c>
      <c r="D7" s="6">
        <v>337763</v>
      </c>
      <c r="E7" s="6">
        <v>26</v>
      </c>
      <c r="F7" s="16" t="s">
        <v>17</v>
      </c>
      <c r="G7" s="8">
        <v>0.5</v>
      </c>
      <c r="H7" s="27">
        <v>2.7</v>
      </c>
      <c r="I7" s="42">
        <v>3.46</v>
      </c>
      <c r="J7" s="42">
        <v>3.87</v>
      </c>
      <c r="K7" s="42">
        <v>4.55</v>
      </c>
      <c r="L7" s="42">
        <v>5.2</v>
      </c>
      <c r="M7" s="42">
        <v>4.12</v>
      </c>
      <c r="N7" s="93"/>
      <c r="O7" s="93"/>
      <c r="P7" s="42">
        <v>1.05</v>
      </c>
      <c r="Q7" s="42">
        <v>1.22</v>
      </c>
      <c r="R7" s="42">
        <v>1.38</v>
      </c>
      <c r="S7" s="42">
        <v>2.0499999999999998</v>
      </c>
      <c r="T7" s="42">
        <v>2.5</v>
      </c>
      <c r="U7" s="42">
        <v>2.95</v>
      </c>
      <c r="V7" s="27"/>
      <c r="W7" s="42">
        <v>5.28</v>
      </c>
      <c r="X7" s="42">
        <v>5.22</v>
      </c>
      <c r="Y7" s="27">
        <v>5.49</v>
      </c>
      <c r="Z7" s="42">
        <v>6.01</v>
      </c>
      <c r="AA7" s="42">
        <v>6.87</v>
      </c>
      <c r="AB7" s="42">
        <v>5.15</v>
      </c>
      <c r="AC7" s="93"/>
      <c r="AD7" s="42">
        <v>1.94</v>
      </c>
      <c r="AE7" s="89"/>
      <c r="AF7" s="27">
        <v>2.75</v>
      </c>
      <c r="AG7" s="42">
        <v>3.46</v>
      </c>
      <c r="AH7" s="42">
        <v>4.03</v>
      </c>
      <c r="AI7" s="42">
        <v>4.84</v>
      </c>
      <c r="AJ7" s="42">
        <v>7.36</v>
      </c>
      <c r="AK7" s="42">
        <v>6.69</v>
      </c>
      <c r="AL7" s="42">
        <v>7.21</v>
      </c>
      <c r="AM7" s="42">
        <v>7.5399999999999991</v>
      </c>
      <c r="AN7" s="93"/>
      <c r="AO7" s="42">
        <v>6.45</v>
      </c>
      <c r="AP7" s="100">
        <v>5.03</v>
      </c>
      <c r="AQ7" s="42">
        <v>4.16</v>
      </c>
      <c r="AR7" s="16">
        <v>3.99</v>
      </c>
      <c r="AS7" s="16">
        <v>4.74</v>
      </c>
      <c r="AT7" s="42">
        <v>5.85</v>
      </c>
      <c r="AU7" s="42">
        <v>6.97</v>
      </c>
      <c r="AV7" s="27">
        <v>7.58</v>
      </c>
      <c r="AW7" s="16">
        <v>7</v>
      </c>
      <c r="AX7" s="16">
        <v>6.84</v>
      </c>
      <c r="AY7" s="16">
        <v>5.85</v>
      </c>
      <c r="AZ7" s="42">
        <v>2.41</v>
      </c>
      <c r="BA7" s="42">
        <f>'Datos totales'!BB5</f>
        <v>1.6</v>
      </c>
      <c r="BB7" s="42"/>
      <c r="BC7" s="42">
        <f>'Datos totales'!BD5</f>
        <v>1.32</v>
      </c>
      <c r="BD7" s="42">
        <f>'Datos totales'!BE5</f>
        <v>2.2000000000000002</v>
      </c>
      <c r="BE7" s="42">
        <f>'Datos totales'!BF5</f>
        <v>2.82</v>
      </c>
      <c r="BF7" s="42">
        <f>'Datos totales'!BG5</f>
        <v>3.33</v>
      </c>
      <c r="BG7" s="42">
        <f>'Datos totales'!BH5</f>
        <v>4.0199999999999996</v>
      </c>
      <c r="BH7" s="42">
        <f>'Datos totales'!BI5</f>
        <v>4.4000000000000004</v>
      </c>
      <c r="BI7" s="42">
        <f>'Datos totales'!BJ5</f>
        <v>2.96</v>
      </c>
      <c r="BJ7" s="42">
        <f>'Datos totales'!BK5</f>
        <v>1.8900000000000001</v>
      </c>
      <c r="BK7" s="42">
        <f>'Datos totales'!BL5</f>
        <v>1.5</v>
      </c>
      <c r="BL7" s="42"/>
      <c r="BM7" s="42"/>
      <c r="BN7" s="42">
        <f>'Datos totales'!BO5</f>
        <v>1.22</v>
      </c>
      <c r="BO7" s="42">
        <f>'Datos totales'!BP5</f>
        <v>1.73</v>
      </c>
      <c r="BP7" s="42">
        <f>'Datos totales'!BQ5</f>
        <v>2.27</v>
      </c>
      <c r="BQ7" s="42">
        <f>'Datos totales'!BR5</f>
        <v>2.57</v>
      </c>
      <c r="BR7" s="42">
        <f>'Datos totales'!BS5</f>
        <v>3.13</v>
      </c>
      <c r="BS7" s="42">
        <f>'Datos totales'!BT5</f>
        <v>3.99</v>
      </c>
      <c r="BT7" s="42"/>
      <c r="BU7" s="42">
        <f>'Datos totales'!BV5</f>
        <v>3.99</v>
      </c>
      <c r="BV7" s="42">
        <f>'Datos totales'!BW5</f>
        <v>4.0199999999999996</v>
      </c>
      <c r="BW7" s="42">
        <f>'Datos totales'!BX5</f>
        <v>4.2699999999999996</v>
      </c>
      <c r="BX7" s="42">
        <f>'Datos totales'!BY5</f>
        <v>4.5199999999999996</v>
      </c>
      <c r="BY7" s="42">
        <f>'Datos totales'!BZ5</f>
        <v>0.82000000000000006</v>
      </c>
      <c r="BZ7" s="42">
        <f>'Datos totales'!CA5</f>
        <v>1.5699999999999998</v>
      </c>
      <c r="CA7" s="42">
        <f>'Datos totales'!CB5</f>
        <v>2.02</v>
      </c>
      <c r="CB7" s="42">
        <f>'Datos totales'!CC5</f>
        <v>2.63</v>
      </c>
      <c r="CC7" s="42">
        <f>'Datos totales'!CD5</f>
        <v>3.24</v>
      </c>
      <c r="CD7" s="42">
        <f>'Datos totales'!CE5</f>
        <v>4.25</v>
      </c>
      <c r="CE7" s="42">
        <f>'Datos totales'!CF5</f>
        <v>4.91</v>
      </c>
      <c r="CF7" s="42">
        <f>'Datos totales'!CG5</f>
        <v>5.61</v>
      </c>
      <c r="CG7" s="42">
        <f>'Datos totales'!CH5</f>
        <v>3.95</v>
      </c>
      <c r="CH7" s="42">
        <f>'Datos totales'!CI5</f>
        <v>3.1</v>
      </c>
      <c r="CI7" s="42">
        <f>'Datos totales'!CJ5</f>
        <v>2.95</v>
      </c>
      <c r="CK7" s="42"/>
      <c r="CL7" s="42"/>
      <c r="CM7" s="42"/>
      <c r="CR7" t="s">
        <v>228</v>
      </c>
      <c r="CS7" t="s">
        <v>228</v>
      </c>
      <c r="CT7" t="s">
        <v>228</v>
      </c>
      <c r="CU7" s="42" t="str">
        <f>'Datos totales'!CV5</f>
        <v>Aterrado</v>
      </c>
      <c r="CY7" s="42"/>
    </row>
    <row r="8" spans="1:163" x14ac:dyDescent="0.25">
      <c r="A8" s="10" t="s">
        <v>20</v>
      </c>
      <c r="B8" s="10" t="s">
        <v>14</v>
      </c>
      <c r="C8" s="6">
        <v>255800</v>
      </c>
      <c r="D8" s="6">
        <v>337245</v>
      </c>
      <c r="E8" s="6">
        <v>23</v>
      </c>
      <c r="F8" s="16" t="s">
        <v>17</v>
      </c>
      <c r="G8" s="8">
        <v>0.6</v>
      </c>
      <c r="H8" s="27">
        <v>3.28</v>
      </c>
      <c r="I8" s="42">
        <v>3.6999999999999997</v>
      </c>
      <c r="J8" s="42">
        <v>4.03</v>
      </c>
      <c r="K8" s="42">
        <v>4.58</v>
      </c>
      <c r="L8" s="42">
        <v>5.15</v>
      </c>
      <c r="M8" s="42">
        <v>4.3000000000000007</v>
      </c>
      <c r="N8" s="42">
        <v>3.8000000000000003</v>
      </c>
      <c r="O8" s="42">
        <v>2.0299999999999998</v>
      </c>
      <c r="P8" s="42">
        <v>1.2799999999999998</v>
      </c>
      <c r="Q8" s="42">
        <v>1.5299999999999998</v>
      </c>
      <c r="R8" s="42">
        <v>1.63</v>
      </c>
      <c r="S8" s="42">
        <v>2.21</v>
      </c>
      <c r="T8" s="42">
        <v>2.78</v>
      </c>
      <c r="U8" s="42">
        <v>3.36</v>
      </c>
      <c r="V8" s="27"/>
      <c r="W8" s="42">
        <v>5.3699999999999992</v>
      </c>
      <c r="X8" s="42">
        <v>5.2</v>
      </c>
      <c r="Y8" s="27">
        <v>5.58</v>
      </c>
      <c r="Z8" s="42">
        <v>5.8800000000000008</v>
      </c>
      <c r="AA8" s="42">
        <v>6.7</v>
      </c>
      <c r="AB8" s="93"/>
      <c r="AC8" s="42">
        <v>3.4599999999999995</v>
      </c>
      <c r="AD8" s="42">
        <v>2.1999999999999997</v>
      </c>
      <c r="AE8" s="89"/>
      <c r="AF8" s="27">
        <v>3.23</v>
      </c>
      <c r="AG8" s="42">
        <v>3.8800000000000003</v>
      </c>
      <c r="AH8" s="42">
        <v>4.3400000000000007</v>
      </c>
      <c r="AI8" s="42">
        <v>4.03</v>
      </c>
      <c r="AJ8" s="42">
        <v>7.62</v>
      </c>
      <c r="AK8" s="42">
        <v>8.58</v>
      </c>
      <c r="AL8" s="42">
        <v>7</v>
      </c>
      <c r="AM8" s="42">
        <v>7.3100000000000005</v>
      </c>
      <c r="AN8" s="42">
        <v>7.6</v>
      </c>
      <c r="AO8" s="42">
        <v>6.02</v>
      </c>
      <c r="AP8" s="100">
        <v>5.01</v>
      </c>
      <c r="AQ8" s="42">
        <v>4.37</v>
      </c>
      <c r="AR8" s="16">
        <v>4.53</v>
      </c>
      <c r="AS8" s="16">
        <v>5.3000000000000007</v>
      </c>
      <c r="AT8" s="42">
        <v>6.19</v>
      </c>
      <c r="AU8" s="42">
        <v>6.87</v>
      </c>
      <c r="AV8" s="27">
        <v>7.3900000000000006</v>
      </c>
      <c r="AW8" s="16">
        <v>6.9700000000000006</v>
      </c>
      <c r="AX8" s="16">
        <v>6.7</v>
      </c>
      <c r="AY8" s="16">
        <v>6.28</v>
      </c>
      <c r="AZ8" s="42">
        <v>2.82</v>
      </c>
      <c r="BA8" s="42">
        <f>'Datos totales'!BB6</f>
        <v>1.8900000000000001</v>
      </c>
      <c r="BB8" s="42"/>
      <c r="BC8" s="42">
        <f>'Datos totales'!BD6</f>
        <v>1.5099999999999998</v>
      </c>
      <c r="BD8" s="42">
        <f>'Datos totales'!BE6</f>
        <v>2.5099999999999998</v>
      </c>
      <c r="BE8" s="42">
        <f>'Datos totales'!BF6</f>
        <v>7.24</v>
      </c>
      <c r="BF8" s="42">
        <f>'Datos totales'!BG6</f>
        <v>3.68</v>
      </c>
      <c r="BG8" s="42">
        <f>'Datos totales'!BH6</f>
        <v>4.2</v>
      </c>
      <c r="BH8" s="42">
        <f>'Datos totales'!BI6</f>
        <v>4.5600000000000005</v>
      </c>
      <c r="BI8" s="42">
        <f>'Datos totales'!BJ6</f>
        <v>3.4599999999999995</v>
      </c>
      <c r="BJ8" s="42">
        <f>'Datos totales'!BK6</f>
        <v>2.1999999999999997</v>
      </c>
      <c r="BK8" s="42">
        <f>'Datos totales'!BL6</f>
        <v>1.7399999999999998</v>
      </c>
      <c r="BL8" s="42"/>
      <c r="BM8" s="42"/>
      <c r="BN8" s="42">
        <f>'Datos totales'!BO6</f>
        <v>1.58</v>
      </c>
      <c r="BO8" s="42">
        <f>'Datos totales'!BP6</f>
        <v>2.0299999999999998</v>
      </c>
      <c r="BP8" s="42">
        <f>'Datos totales'!BQ6</f>
        <v>2.71</v>
      </c>
      <c r="BQ8" s="42">
        <f>'Datos totales'!BR6</f>
        <v>3.12</v>
      </c>
      <c r="BR8" s="42">
        <f>'Datos totales'!BS6</f>
        <v>3.5399999999999996</v>
      </c>
      <c r="BS8" s="42">
        <f>'Datos totales'!BT6</f>
        <v>4.21</v>
      </c>
      <c r="BT8" s="42">
        <f>'Datos totales'!BU6</f>
        <v>4.74</v>
      </c>
      <c r="BU8" s="42">
        <f>'Datos totales'!BV6</f>
        <v>4.46</v>
      </c>
      <c r="BV8" s="42">
        <f>'Datos totales'!BW6</f>
        <v>4.5500000000000007</v>
      </c>
      <c r="BW8" s="42">
        <f>'Datos totales'!BX6</f>
        <v>4.71</v>
      </c>
      <c r="BX8" s="42">
        <f>'Datos totales'!BY6</f>
        <v>4.82</v>
      </c>
      <c r="BY8" s="42"/>
      <c r="BZ8" s="42">
        <f>'Datos totales'!CA6</f>
        <v>2</v>
      </c>
      <c r="CA8" s="42">
        <f>'Datos totales'!CB6</f>
        <v>2.4699999999999998</v>
      </c>
      <c r="CB8" s="42">
        <f>'Datos totales'!CC6</f>
        <v>4.2700000000000005</v>
      </c>
      <c r="CC8" s="42">
        <f>'Datos totales'!CD6</f>
        <v>3.6300000000000003</v>
      </c>
      <c r="CD8" s="42">
        <f>'Datos totales'!CE6</f>
        <v>4.5200000000000005</v>
      </c>
      <c r="CE8" s="42">
        <f>'Datos totales'!CF6</f>
        <v>5.1100000000000003</v>
      </c>
      <c r="CF8" s="42">
        <f>'Datos totales'!CG6</f>
        <v>3.78</v>
      </c>
      <c r="CG8" s="42">
        <f>'Datos totales'!CH6</f>
        <v>4.12</v>
      </c>
      <c r="CH8" s="42">
        <f>'Datos totales'!CI6</f>
        <v>3.73</v>
      </c>
      <c r="CI8" s="42">
        <f>'Datos totales'!CJ6</f>
        <v>4.03</v>
      </c>
      <c r="CK8" s="42">
        <f>'Datos totales'!CL6</f>
        <v>0.96000000000000008</v>
      </c>
      <c r="CL8" s="42">
        <f>'Datos totales'!CM6</f>
        <v>1.4499999999999997</v>
      </c>
      <c r="CM8" s="42">
        <f>'Datos totales'!CN6</f>
        <v>2.4</v>
      </c>
      <c r="CN8" s="42">
        <f>'Datos totales'!CO6</f>
        <v>3.12</v>
      </c>
      <c r="CO8" s="42">
        <f>'Datos totales'!CP6</f>
        <v>3.6699999999999995</v>
      </c>
      <c r="CP8" s="42">
        <f>'Datos totales'!CQ6</f>
        <v>4.2700000000000005</v>
      </c>
      <c r="CQ8" s="42">
        <f>'Datos totales'!CR6</f>
        <v>4.9400000000000004</v>
      </c>
      <c r="CR8">
        <v>5.49</v>
      </c>
      <c r="CS8" s="42">
        <f>'Datos totales'!CT6</f>
        <v>3.9599999999999995</v>
      </c>
      <c r="CU8" s="42">
        <f>'Datos totales'!CV6</f>
        <v>2.33</v>
      </c>
      <c r="CV8" s="42"/>
      <c r="CW8" s="42"/>
      <c r="CX8" s="42"/>
      <c r="CY8" s="42">
        <f>'Datos totales'!CZ6</f>
        <v>1.85</v>
      </c>
      <c r="CZ8" s="42">
        <f>'Datos totales'!DA6</f>
        <v>2.56</v>
      </c>
      <c r="DA8" s="42">
        <f>'Datos totales'!DB6</f>
        <v>3.03</v>
      </c>
      <c r="DB8" s="42">
        <f>'Datos totales'!DC6</f>
        <v>3.4499999999999997</v>
      </c>
      <c r="DC8" s="42">
        <f>'Datos totales'!DD6</f>
        <v>3.9099999999999997</v>
      </c>
      <c r="DD8" s="42">
        <f>'Datos totales'!DE6</f>
        <v>4.37</v>
      </c>
      <c r="DE8" s="42">
        <f>'Datos totales'!DF6</f>
        <v>4.8100000000000005</v>
      </c>
      <c r="DF8" s="42">
        <f>'Datos totales'!DG6</f>
        <v>4.9400000000000004</v>
      </c>
      <c r="DG8" s="42"/>
      <c r="DH8" s="42">
        <f>'Datos totales'!DI6</f>
        <v>2.33</v>
      </c>
      <c r="DI8" s="42">
        <f>'Datos totales'!DJ6</f>
        <v>1.58</v>
      </c>
      <c r="DJ8" s="42">
        <f>'Datos totales'!DK6</f>
        <v>2.02</v>
      </c>
      <c r="DK8" s="42">
        <f>'Datos totales'!DL6</f>
        <v>2.52</v>
      </c>
      <c r="DL8" s="42">
        <f>'Datos totales'!DM6</f>
        <v>2.2799999999999998</v>
      </c>
      <c r="DM8" s="42">
        <f>'Datos totales'!DN6</f>
        <v>3.6999999999999997</v>
      </c>
      <c r="DN8" s="42">
        <f>'Datos totales'!DO6</f>
        <v>4.24</v>
      </c>
      <c r="DO8" s="42">
        <f>'Datos totales'!DP6</f>
        <v>4.92</v>
      </c>
      <c r="DP8" s="42">
        <f>'Datos totales'!DQ6</f>
        <v>4.8900000000000006</v>
      </c>
      <c r="DQ8" s="42">
        <f>'Datos totales'!DR6</f>
        <v>2.56</v>
      </c>
      <c r="DR8" s="42"/>
      <c r="DS8" s="42"/>
      <c r="DT8" s="42"/>
      <c r="DU8" s="42"/>
      <c r="DV8" s="42"/>
      <c r="DW8" s="42">
        <f>'Datos totales'!DX6</f>
        <v>1.8599999999999999</v>
      </c>
      <c r="DX8" s="42">
        <f>'Datos totales'!DY6</f>
        <v>2.56</v>
      </c>
      <c r="DY8" s="42">
        <f>'Datos totales'!DZ6</f>
        <v>2.86</v>
      </c>
      <c r="DZ8" s="42">
        <f>'Datos totales'!EA6</f>
        <v>3.4</v>
      </c>
      <c r="EA8" s="42">
        <f>'Datos totales'!EB6</f>
        <v>3.8699999999999997</v>
      </c>
      <c r="EB8" s="42">
        <f>'Datos totales'!EC6</f>
        <v>4.3600000000000003</v>
      </c>
      <c r="EC8" s="42">
        <f>'Datos totales'!ED6</f>
        <v>4.3500000000000005</v>
      </c>
      <c r="ED8" s="42">
        <f>'Datos totales'!EE6</f>
        <v>4.4700000000000006</v>
      </c>
      <c r="EE8" s="42">
        <f>'Datos totales'!EF6</f>
        <v>4.37</v>
      </c>
      <c r="EF8" s="42">
        <f>'Datos totales'!EG6</f>
        <v>3</v>
      </c>
      <c r="EG8" s="42"/>
      <c r="EH8" s="42">
        <f>'Datos totales'!EI6</f>
        <v>1.4099999999999997</v>
      </c>
      <c r="EI8" s="42">
        <f>'Datos totales'!EJ6</f>
        <v>2</v>
      </c>
      <c r="EJ8" s="42">
        <f>'Datos totales'!EK6</f>
        <v>2.59</v>
      </c>
      <c r="EK8" s="42">
        <f>'Datos totales'!EL6</f>
        <v>3.32</v>
      </c>
      <c r="EL8" s="42">
        <f>'Datos totales'!EM6</f>
        <v>3.6999999999999997</v>
      </c>
      <c r="EM8" s="42">
        <f>'Datos totales'!EN6</f>
        <v>4.4400000000000004</v>
      </c>
      <c r="EN8" s="42">
        <f>'Datos totales'!EO6</f>
        <v>4.8000000000000007</v>
      </c>
      <c r="EO8" s="42"/>
      <c r="EP8" s="42"/>
      <c r="EQ8" s="42"/>
      <c r="ER8" s="42"/>
      <c r="ES8" s="42">
        <f>'Datos totales'!ET6</f>
        <v>1.6400000000000001</v>
      </c>
      <c r="ET8" s="42"/>
      <c r="EU8" s="42">
        <f>'Datos totales'!EV6</f>
        <v>2.9299999999999997</v>
      </c>
      <c r="EV8" s="42">
        <f>'Datos totales'!EW6</f>
        <v>2.76</v>
      </c>
    </row>
    <row r="9" spans="1:163" x14ac:dyDescent="0.25">
      <c r="A9" s="10" t="s">
        <v>21</v>
      </c>
      <c r="B9" s="10" t="s">
        <v>15</v>
      </c>
      <c r="C9" s="6">
        <v>256089</v>
      </c>
      <c r="D9" s="6">
        <v>338238</v>
      </c>
      <c r="E9" s="6">
        <v>30</v>
      </c>
      <c r="F9" s="16" t="s">
        <v>17</v>
      </c>
      <c r="G9" s="8">
        <v>0.84</v>
      </c>
      <c r="H9" s="27">
        <v>8.1</v>
      </c>
      <c r="I9" s="42">
        <v>8.58</v>
      </c>
      <c r="J9" s="42">
        <v>8.9700000000000006</v>
      </c>
      <c r="K9" s="42">
        <v>9.3800000000000008</v>
      </c>
      <c r="L9" s="42">
        <v>9.7100000000000009</v>
      </c>
      <c r="M9" s="42">
        <v>8.83</v>
      </c>
      <c r="N9" s="42">
        <v>8.31</v>
      </c>
      <c r="O9" s="42">
        <v>7.3800000000000008</v>
      </c>
      <c r="P9" s="42">
        <v>6.59</v>
      </c>
      <c r="Q9" s="42">
        <v>6.3900000000000006</v>
      </c>
      <c r="R9" s="42">
        <v>6.38</v>
      </c>
      <c r="S9" s="42">
        <v>7.18</v>
      </c>
      <c r="T9" s="42">
        <v>7.82</v>
      </c>
      <c r="U9" s="42">
        <v>8.27</v>
      </c>
      <c r="V9" s="27"/>
      <c r="W9" s="42">
        <v>9.14</v>
      </c>
      <c r="X9" s="42">
        <v>9.76</v>
      </c>
      <c r="Y9" s="27">
        <v>9.81</v>
      </c>
      <c r="Z9" s="42">
        <v>10.01</v>
      </c>
      <c r="AA9" s="42">
        <v>10.42</v>
      </c>
      <c r="AB9" s="42">
        <v>8.48</v>
      </c>
      <c r="AC9" s="42">
        <v>8.14</v>
      </c>
      <c r="AD9" s="42">
        <v>7.42</v>
      </c>
      <c r="AE9" s="89"/>
      <c r="AF9" s="27">
        <v>8.0400000000000009</v>
      </c>
      <c r="AG9" s="42">
        <v>8.59</v>
      </c>
      <c r="AH9" s="42">
        <v>9.01</v>
      </c>
      <c r="AI9" s="42">
        <v>9.59</v>
      </c>
      <c r="AJ9" s="42">
        <v>10.93</v>
      </c>
      <c r="AK9" s="42">
        <v>10.34</v>
      </c>
      <c r="AL9" s="42">
        <v>10.69</v>
      </c>
      <c r="AM9" s="42">
        <v>10.8</v>
      </c>
      <c r="AN9" s="42">
        <v>10.91</v>
      </c>
      <c r="AO9" s="42">
        <v>11</v>
      </c>
      <c r="AP9" s="100">
        <v>10.15</v>
      </c>
      <c r="AQ9" s="42">
        <v>9.8800000000000008</v>
      </c>
      <c r="AR9" s="16">
        <v>9.41</v>
      </c>
      <c r="AS9" s="16">
        <v>9.84</v>
      </c>
      <c r="AT9" s="42">
        <v>10.4</v>
      </c>
      <c r="AU9" s="42">
        <v>10.76</v>
      </c>
      <c r="AV9" s="138"/>
      <c r="AW9" s="16">
        <v>10.6</v>
      </c>
      <c r="AX9" s="16">
        <v>10.46</v>
      </c>
      <c r="AY9" s="16">
        <v>10.210000000000001</v>
      </c>
      <c r="AZ9" s="42">
        <v>8.68</v>
      </c>
      <c r="BA9" s="42">
        <f>'Datos totales'!BB7</f>
        <v>7.8599999999999994</v>
      </c>
      <c r="BB9" s="42"/>
      <c r="BC9" s="42">
        <f>'Datos totales'!BD7</f>
        <v>7.1000000000000005</v>
      </c>
      <c r="BD9" s="42">
        <f>'Datos totales'!BE7</f>
        <v>7.75</v>
      </c>
      <c r="BE9" s="42">
        <f>'Datos totales'!BF7</f>
        <v>8.19</v>
      </c>
      <c r="BF9" s="42">
        <f>'Datos totales'!BG7</f>
        <v>8.7100000000000009</v>
      </c>
      <c r="BG9" s="42">
        <f>'Datos totales'!BH7</f>
        <v>7.13</v>
      </c>
      <c r="BH9" s="42">
        <f>'Datos totales'!BI7</f>
        <v>9.16</v>
      </c>
      <c r="BI9" s="42">
        <f>'Datos totales'!BJ7</f>
        <v>5.12</v>
      </c>
      <c r="BJ9" s="42">
        <f>'Datos totales'!BK7</f>
        <v>7.5299999999999994</v>
      </c>
      <c r="BK9" s="42">
        <f>'Datos totales'!BL7</f>
        <v>7.03</v>
      </c>
      <c r="BL9" s="42">
        <f>'Datos totales'!BM7</f>
        <v>5.86</v>
      </c>
      <c r="BM9" s="42">
        <f>'Datos totales'!BN7</f>
        <v>5.33</v>
      </c>
      <c r="BN9" s="42">
        <f>'Datos totales'!BO7</f>
        <v>5.6000000000000005</v>
      </c>
      <c r="BO9" s="42">
        <f>'Datos totales'!BP7</f>
        <v>6.38</v>
      </c>
      <c r="BP9" s="42">
        <f>'Datos totales'!BQ7</f>
        <v>7.49</v>
      </c>
      <c r="BQ9" s="42">
        <f>'Datos totales'!BR7</f>
        <v>7.9600000000000009</v>
      </c>
      <c r="BR9" s="42">
        <f>'Datos totales'!BS7</f>
        <v>8.35</v>
      </c>
      <c r="BS9" s="42">
        <f>'Datos totales'!BT7</f>
        <v>8.92</v>
      </c>
      <c r="BT9" s="42">
        <f>'Datos totales'!BU7</f>
        <v>5.29</v>
      </c>
      <c r="BU9" s="42">
        <f>'Datos totales'!BV7</f>
        <v>7.8800000000000008</v>
      </c>
      <c r="BV9" s="42">
        <f>'Datos totales'!BW7</f>
        <v>9</v>
      </c>
      <c r="BW9" s="42">
        <f>'Datos totales'!BX7</f>
        <v>9.16</v>
      </c>
      <c r="BX9" s="42">
        <f>'Datos totales'!BY7</f>
        <v>9.23</v>
      </c>
      <c r="BY9" s="42">
        <f>'Datos totales'!BZ7</f>
        <v>6.66</v>
      </c>
      <c r="BZ9" s="42">
        <f>'Datos totales'!CA7</f>
        <v>6.91</v>
      </c>
      <c r="CA9" s="42">
        <f>'Datos totales'!CB7</f>
        <v>7.35</v>
      </c>
      <c r="CB9" s="42">
        <f>'Datos totales'!CC7</f>
        <v>8.34</v>
      </c>
      <c r="CC9" s="42">
        <f>'Datos totales'!CD7</f>
        <v>8.58</v>
      </c>
      <c r="CD9" s="42">
        <f>'Datos totales'!CE7</f>
        <v>9.18</v>
      </c>
      <c r="CE9" s="42">
        <f>'Datos totales'!CF7</f>
        <v>9.61</v>
      </c>
      <c r="CF9" s="42">
        <f>'Datos totales'!CG7</f>
        <v>10.93</v>
      </c>
      <c r="CG9" s="42">
        <f>'Datos totales'!CH7</f>
        <v>8.99</v>
      </c>
      <c r="CH9" s="42">
        <f>'Datos totales'!CI7</f>
        <v>6.5600000000000005</v>
      </c>
      <c r="CI9" s="42">
        <f>'Datos totales'!CJ7</f>
        <v>8.81</v>
      </c>
      <c r="CJ9" s="42">
        <f>'Datos totales'!CK7</f>
        <v>8.26</v>
      </c>
      <c r="CK9" s="42">
        <f>'Datos totales'!CL7</f>
        <v>6.49</v>
      </c>
      <c r="CL9" s="42">
        <f>'Datos totales'!CM7</f>
        <v>6.91</v>
      </c>
      <c r="CM9" s="42">
        <f>'Datos totales'!CN7</f>
        <v>7.370000000000001</v>
      </c>
      <c r="CN9" s="42">
        <f>'Datos totales'!CO7</f>
        <v>8.11</v>
      </c>
      <c r="CO9" s="42">
        <f>'Datos totales'!CP7</f>
        <v>8.61</v>
      </c>
      <c r="CP9" s="42">
        <f>'Datos totales'!CQ7</f>
        <v>9.16</v>
      </c>
      <c r="CQ9" s="42">
        <f>'Datos totales'!CR7</f>
        <v>9.620000000000001</v>
      </c>
      <c r="CR9">
        <v>9.9</v>
      </c>
      <c r="CS9" s="42">
        <f>'Datos totales'!CT7</f>
        <v>9.0299999999999994</v>
      </c>
      <c r="CT9" s="42">
        <f>'Datos totales'!CU7</f>
        <v>8.07</v>
      </c>
      <c r="CU9" s="42">
        <f>'Datos totales'!CV7</f>
        <v>7.4600000000000009</v>
      </c>
      <c r="CV9" s="42">
        <f>'Datos totales'!CW7</f>
        <v>1.1600000000000001</v>
      </c>
      <c r="CW9" s="42">
        <f>'Datos totales'!CX7</f>
        <v>5.28</v>
      </c>
      <c r="CX9" s="42">
        <f>'Datos totales'!CY7</f>
        <v>4.16</v>
      </c>
      <c r="CY9" s="42">
        <f>'Datos totales'!CZ7</f>
        <v>5.49</v>
      </c>
      <c r="CZ9" s="42">
        <f>'Datos totales'!DA7</f>
        <v>7.0600000000000005</v>
      </c>
      <c r="DA9" s="42">
        <f>'Datos totales'!DB7</f>
        <v>7.8000000000000007</v>
      </c>
      <c r="DB9" s="42">
        <f>'Datos totales'!DC7</f>
        <v>8.24</v>
      </c>
      <c r="DC9" s="42">
        <f>'Datos totales'!DD7</f>
        <v>8.61</v>
      </c>
      <c r="DD9" s="42">
        <f>'Datos totales'!DE7</f>
        <v>9.0400000000000009</v>
      </c>
      <c r="DE9" s="42">
        <f>'Datos totales'!DF7</f>
        <v>9.16</v>
      </c>
      <c r="DF9" s="42">
        <f>'Datos totales'!DG7</f>
        <v>9.2100000000000009</v>
      </c>
      <c r="DG9" s="42">
        <f>'Datos totales'!DH7</f>
        <v>8.48</v>
      </c>
      <c r="DH9" s="42">
        <f>'Datos totales'!DI7</f>
        <v>6.98</v>
      </c>
      <c r="DI9" s="42">
        <f>'Datos totales'!DJ7</f>
        <v>6.2</v>
      </c>
      <c r="DJ9" s="42">
        <f>'Datos totales'!DK7</f>
        <v>6.54</v>
      </c>
      <c r="DK9" s="42">
        <f>'Datos totales'!DL7</f>
        <v>7.26</v>
      </c>
      <c r="DL9" s="42">
        <f>'Datos totales'!DM7</f>
        <v>8.18</v>
      </c>
      <c r="DM9" s="42">
        <f>'Datos totales'!DN7</f>
        <v>8.620000000000001</v>
      </c>
      <c r="DN9" s="42">
        <f>'Datos totales'!DO7</f>
        <v>9.08</v>
      </c>
      <c r="DO9" s="42">
        <f>'Datos totales'!DP7</f>
        <v>9.59</v>
      </c>
      <c r="DP9" s="42">
        <f>'Datos totales'!DQ7</f>
        <v>9.41</v>
      </c>
      <c r="DQ9" s="42">
        <f>'Datos totales'!DR7</f>
        <v>7.43</v>
      </c>
      <c r="DR9" s="42">
        <f>'Datos totales'!DS7</f>
        <v>6.1000000000000005</v>
      </c>
      <c r="DS9" s="42">
        <f>'Datos totales'!DT7</f>
        <v>6.37</v>
      </c>
      <c r="DT9" s="42">
        <f>'Datos totales'!DU7</f>
        <v>4.93</v>
      </c>
      <c r="DU9" s="42">
        <f>'Datos totales'!DV7</f>
        <v>5.24</v>
      </c>
      <c r="DV9" s="42">
        <f>'Datos totales'!DW7</f>
        <v>4.9000000000000004</v>
      </c>
      <c r="DW9" s="42">
        <f>'Datos totales'!DX7</f>
        <v>5.65</v>
      </c>
      <c r="DX9" s="42">
        <f>'Datos totales'!DY7</f>
        <v>7.18</v>
      </c>
      <c r="DY9" s="42">
        <f>'Datos totales'!DZ7</f>
        <v>7.7100000000000009</v>
      </c>
      <c r="DZ9" s="42">
        <f>'Datos totales'!EA7</f>
        <v>4.99</v>
      </c>
      <c r="EA9" s="42">
        <f>'Datos totales'!EB7</f>
        <v>8.66</v>
      </c>
      <c r="EB9" s="42">
        <f>'Datos totales'!EC7</f>
        <v>9.06</v>
      </c>
      <c r="EC9" s="42">
        <f>'Datos totales'!ED7</f>
        <v>9.01</v>
      </c>
      <c r="ED9" s="42">
        <f>'Datos totales'!EE7</f>
        <v>9.19</v>
      </c>
      <c r="EE9" s="42">
        <f>'Datos totales'!EF7</f>
        <v>8.82</v>
      </c>
      <c r="EF9" s="42">
        <f>'Datos totales'!EG7</f>
        <v>7.8000000000000007</v>
      </c>
      <c r="EG9" s="42">
        <f>'Datos totales'!EH7</f>
        <v>6.96</v>
      </c>
      <c r="EH9" s="42">
        <f>'Datos totales'!EI7</f>
        <v>5.8100000000000005</v>
      </c>
      <c r="EI9" s="42">
        <f>'Datos totales'!EJ7</f>
        <v>6.46</v>
      </c>
      <c r="EJ9" s="42">
        <f>'Datos totales'!EK7</f>
        <v>7.52</v>
      </c>
      <c r="EK9" s="42">
        <f>'Datos totales'!EL7</f>
        <v>7.99</v>
      </c>
      <c r="EL9" s="42">
        <f>'Datos totales'!EM7</f>
        <v>8.48</v>
      </c>
      <c r="EM9" s="42">
        <f>'Datos totales'!EN7</f>
        <v>8.9600000000000009</v>
      </c>
      <c r="EN9" s="42">
        <f>'Datos totales'!EO7</f>
        <v>9.3000000000000007</v>
      </c>
      <c r="EO9" s="42">
        <f>'Datos totales'!EP7</f>
        <v>5.3</v>
      </c>
      <c r="EP9" s="42">
        <f>'Datos totales'!EQ7</f>
        <v>5.38</v>
      </c>
      <c r="EQ9" s="42">
        <f>'Datos totales'!ER7</f>
        <v>5.96</v>
      </c>
      <c r="ER9" s="42">
        <f>'Datos totales'!ES7</f>
        <v>5.37</v>
      </c>
      <c r="ES9" s="42">
        <f>'Datos totales'!ET7</f>
        <v>5.46</v>
      </c>
      <c r="ET9" s="42">
        <f>'Datos totales'!EU7</f>
        <v>4.08</v>
      </c>
      <c r="EU9" s="42">
        <f>'Datos totales'!EV7</f>
        <v>5.5</v>
      </c>
      <c r="EV9" s="42">
        <f>'Datos totales'!EW7</f>
        <v>7.03</v>
      </c>
      <c r="EW9" s="42">
        <f>'Datos totales'!EX7</f>
        <v>7.58</v>
      </c>
      <c r="EX9" s="42">
        <f>'Datos totales'!EY7</f>
        <v>8.0299999999999994</v>
      </c>
      <c r="EY9" s="42">
        <f>'Datos totales'!EZ7</f>
        <v>8.5299999999999994</v>
      </c>
    </row>
    <row r="10" spans="1:163" x14ac:dyDescent="0.25">
      <c r="A10" s="10" t="s">
        <v>47</v>
      </c>
      <c r="B10" s="10" t="s">
        <v>14</v>
      </c>
      <c r="C10" s="6">
        <v>255579</v>
      </c>
      <c r="D10" s="6">
        <v>338206</v>
      </c>
      <c r="E10" s="6">
        <v>20</v>
      </c>
      <c r="F10" s="7">
        <v>18</v>
      </c>
      <c r="G10" s="24" t="s">
        <v>17</v>
      </c>
      <c r="H10" s="27" t="s">
        <v>64</v>
      </c>
      <c r="I10" s="42" t="s">
        <v>72</v>
      </c>
      <c r="J10" s="42" t="s">
        <v>72</v>
      </c>
      <c r="K10" s="42" t="s">
        <v>72</v>
      </c>
      <c r="L10" s="42" t="s">
        <v>72</v>
      </c>
      <c r="M10" s="42" t="s">
        <v>72</v>
      </c>
      <c r="N10" s="42" t="s">
        <v>72</v>
      </c>
      <c r="O10" s="42" t="s">
        <v>72</v>
      </c>
      <c r="P10" s="42" t="s">
        <v>72</v>
      </c>
      <c r="Q10" s="42" t="s">
        <v>72</v>
      </c>
      <c r="R10" s="42" t="s">
        <v>72</v>
      </c>
      <c r="S10" s="42" t="s">
        <v>72</v>
      </c>
      <c r="T10" s="42" t="s">
        <v>72</v>
      </c>
      <c r="U10" s="42" t="s">
        <v>72</v>
      </c>
      <c r="V10" s="42"/>
      <c r="W10" s="42" t="s">
        <v>72</v>
      </c>
      <c r="X10" s="42" t="s">
        <v>72</v>
      </c>
      <c r="Y10" s="42" t="s">
        <v>72</v>
      </c>
      <c r="Z10" s="42" t="s">
        <v>72</v>
      </c>
      <c r="AA10" s="42" t="s">
        <v>72</v>
      </c>
      <c r="AB10" s="42" t="s">
        <v>72</v>
      </c>
      <c r="AC10" s="42" t="s">
        <v>72</v>
      </c>
      <c r="AD10" s="42" t="s">
        <v>72</v>
      </c>
      <c r="AE10" s="42"/>
      <c r="AF10" s="42" t="s">
        <v>72</v>
      </c>
      <c r="AG10" s="42" t="s">
        <v>72</v>
      </c>
      <c r="AH10" s="42" t="s">
        <v>72</v>
      </c>
      <c r="AI10" s="42" t="s">
        <v>72</v>
      </c>
      <c r="AJ10" s="42" t="s">
        <v>72</v>
      </c>
      <c r="AK10" s="42" t="s">
        <v>72</v>
      </c>
      <c r="AL10" s="42" t="s">
        <v>72</v>
      </c>
      <c r="AM10" s="42" t="s">
        <v>72</v>
      </c>
      <c r="AN10" s="42" t="s">
        <v>72</v>
      </c>
      <c r="AO10" s="42" t="s">
        <v>64</v>
      </c>
      <c r="AP10" s="100" t="s">
        <v>64</v>
      </c>
      <c r="AQ10" s="42" t="s">
        <v>64</v>
      </c>
      <c r="AR10" s="16" t="s">
        <v>72</v>
      </c>
      <c r="AS10" s="16">
        <v>6.54</v>
      </c>
      <c r="AT10" s="42" t="s">
        <v>64</v>
      </c>
      <c r="AU10" s="42" t="s">
        <v>72</v>
      </c>
      <c r="AV10" s="27" t="s">
        <v>72</v>
      </c>
      <c r="AW10" s="16" t="s">
        <v>72</v>
      </c>
      <c r="AX10" s="16" t="s">
        <v>72</v>
      </c>
      <c r="AY10" s="16" t="s">
        <v>72</v>
      </c>
      <c r="AZ10" s="42" t="s">
        <v>72</v>
      </c>
      <c r="BA10" s="42" t="str">
        <f>'Datos totales'!BB8</f>
        <v>Línea de aire obstruida</v>
      </c>
      <c r="BB10" s="42"/>
      <c r="BC10" s="42" t="str">
        <f>'Datos totales'!BD8</f>
        <v>Línea de aire obstruida</v>
      </c>
      <c r="BD10" s="42" t="str">
        <f>'Datos totales'!BE8</f>
        <v>Línea de aire obstruida</v>
      </c>
      <c r="BE10" s="42" t="str">
        <f>'Datos totales'!BF8</f>
        <v>Línea de aire obstruida</v>
      </c>
      <c r="BF10" s="42" t="str">
        <f>'Datos totales'!BG8</f>
        <v>Línea de aire obstruida</v>
      </c>
      <c r="BG10" s="42" t="str">
        <f>'Datos totales'!BH8</f>
        <v>Línea de aire obstruida</v>
      </c>
      <c r="BH10" s="42">
        <f>'Datos totales'!BI8</f>
        <v>7.42</v>
      </c>
      <c r="BI10" s="42" t="str">
        <f>'Datos totales'!BJ8</f>
        <v>Linea de aire obstruida</v>
      </c>
      <c r="BK10" s="42" t="str">
        <f>'Datos totales'!BL8</f>
        <v>Línea de aire obstruida</v>
      </c>
      <c r="BL10" s="42" t="str">
        <f>'Datos totales'!BM8</f>
        <v>Línea de aire obstruida</v>
      </c>
      <c r="BM10" s="42">
        <f>'Datos totales'!BN8</f>
        <v>1.6</v>
      </c>
      <c r="BO10" s="42">
        <f>'Datos totales'!BP8</f>
        <v>2.2999999999999998</v>
      </c>
      <c r="BP10" s="42">
        <f>'Datos totales'!BQ8</f>
        <v>2.6</v>
      </c>
      <c r="BQ10" s="42">
        <f>'Datos totales'!BR8</f>
        <v>3.12</v>
      </c>
      <c r="BR10" s="42">
        <f>'Datos totales'!BS8</f>
        <v>4</v>
      </c>
      <c r="BS10" s="42">
        <f>'Datos totales'!BT8</f>
        <v>5.07</v>
      </c>
      <c r="BU10" s="42">
        <f>'Datos totales'!BV8</f>
        <v>4.37</v>
      </c>
      <c r="BV10" s="42">
        <f>'Datos totales'!BW8</f>
        <v>4.72</v>
      </c>
      <c r="BW10" s="42">
        <f>'Datos totales'!BX8</f>
        <v>4.79</v>
      </c>
      <c r="BX10" s="42"/>
      <c r="BY10" s="42">
        <f>'Datos totales'!BZ8</f>
        <v>1.75</v>
      </c>
      <c r="BZ10" s="42">
        <f>'Datos totales'!CA8</f>
        <v>2.31</v>
      </c>
      <c r="CA10" s="42">
        <f>'Datos totales'!CB8</f>
        <v>2.4700000000000002</v>
      </c>
      <c r="CB10" s="42">
        <f>'Datos totales'!CC8</f>
        <v>3.22</v>
      </c>
      <c r="CC10" s="42">
        <f>'Datos totales'!CD8</f>
        <v>4.41</v>
      </c>
      <c r="CD10" s="42">
        <f>'Datos totales'!CE8</f>
        <v>5.81</v>
      </c>
      <c r="CE10" s="42">
        <f>'Datos totales'!CF8</f>
        <v>6.54</v>
      </c>
      <c r="CF10" s="42">
        <f>'Datos totales'!CG8</f>
        <v>7.15</v>
      </c>
      <c r="CG10" s="42">
        <f>'Datos totales'!CH8</f>
        <v>3.5</v>
      </c>
      <c r="CH10" s="42">
        <f>'Datos totales'!CI8</f>
        <v>3.26</v>
      </c>
      <c r="CI10" s="42">
        <f>'Datos totales'!CJ8</f>
        <v>3.41</v>
      </c>
      <c r="CJ10" s="42">
        <f>'Datos totales'!CK8</f>
        <v>2.46</v>
      </c>
      <c r="CK10" s="42">
        <f>'Datos totales'!CL8</f>
        <v>1.8199999999999998</v>
      </c>
      <c r="CL10" s="42">
        <f>'Datos totales'!CM8</f>
        <v>2.5499999999999998</v>
      </c>
      <c r="CM10" s="42">
        <f>'Datos totales'!CN8</f>
        <v>1.65</v>
      </c>
      <c r="CN10" s="42">
        <f>'Datos totales'!CO8</f>
        <v>3.5999999999999996</v>
      </c>
      <c r="CO10" s="42">
        <f>'Datos totales'!CP8</f>
        <v>4.5599999999999996</v>
      </c>
      <c r="CP10" s="42">
        <f>'Datos totales'!CQ8</f>
        <v>5.63</v>
      </c>
      <c r="CR10">
        <v>7.03</v>
      </c>
      <c r="CS10" s="42">
        <f>'Datos totales'!CT8</f>
        <v>3.6399999999999997</v>
      </c>
      <c r="CT10" s="42">
        <f>'Datos totales'!CU8</f>
        <v>2.75</v>
      </c>
      <c r="CU10" s="42">
        <f>'Datos totales'!CV8</f>
        <v>3.17</v>
      </c>
      <c r="CV10" s="42">
        <f>'Datos totales'!CW8</f>
        <v>1.7100000000000009</v>
      </c>
      <c r="CW10" s="42">
        <f>'Datos totales'!CX8</f>
        <v>1.7999999999999998</v>
      </c>
      <c r="CX10" s="42">
        <f>'Datos totales'!CY8</f>
        <v>1.1299999999999999</v>
      </c>
      <c r="CY10" s="42">
        <f>'Datos totales'!CZ8</f>
        <v>2.16</v>
      </c>
      <c r="CZ10" s="42">
        <f>'Datos totales'!DA8</f>
        <v>2.52</v>
      </c>
      <c r="DA10" s="42">
        <f>'Datos totales'!DB8</f>
        <v>2.91</v>
      </c>
      <c r="DD10" s="42">
        <f>'Datos totales'!DE8</f>
        <v>5.48</v>
      </c>
      <c r="DE10" s="42">
        <f>'Datos totales'!DF8</f>
        <v>5.64</v>
      </c>
      <c r="DF10" s="42">
        <f>'Datos totales'!DG8</f>
        <v>5.5</v>
      </c>
      <c r="DG10" s="42">
        <f>'Datos totales'!DH8</f>
        <v>3.87</v>
      </c>
      <c r="DH10" s="42">
        <f>'Datos totales'!DI8</f>
        <v>2.41</v>
      </c>
      <c r="DI10" s="42">
        <f>'Datos totales'!DJ8</f>
        <v>2</v>
      </c>
      <c r="DJ10" s="42">
        <f>'Datos totales'!DK8</f>
        <v>2.44</v>
      </c>
      <c r="DL10" s="42">
        <f>'Datos totales'!DM8</f>
        <v>3.54</v>
      </c>
      <c r="DM10" s="42">
        <f>'Datos totales'!DN8</f>
        <v>5.04</v>
      </c>
      <c r="DS10" s="42">
        <f>'Datos totales'!DT8</f>
        <v>2.2000000000000002</v>
      </c>
      <c r="DT10" s="42">
        <f>'Datos totales'!DU8</f>
        <v>1.58</v>
      </c>
      <c r="DU10" s="42">
        <f>'Datos totales'!DV8</f>
        <v>1.7200000000000002</v>
      </c>
      <c r="DV10" s="42">
        <f>'Datos totales'!DW8</f>
        <v>2.11</v>
      </c>
      <c r="DW10" s="42"/>
      <c r="EF10" s="42">
        <f>'Datos totales'!EG8</f>
        <v>3.63</v>
      </c>
      <c r="EJ10" s="42">
        <f>'Datos totales'!EK8</f>
        <v>2.93</v>
      </c>
      <c r="EL10" s="42">
        <f>'Datos totales'!EM8</f>
        <v>5</v>
      </c>
      <c r="EO10" s="42">
        <f>'Datos totales'!EP8</f>
        <v>1.03</v>
      </c>
      <c r="ES10" s="42">
        <f>'Datos totales'!ET8</f>
        <v>2.02</v>
      </c>
      <c r="ET10" s="42"/>
      <c r="EU10" s="42">
        <f>'Datos totales'!EV8</f>
        <v>2.5099999999999998</v>
      </c>
    </row>
    <row r="11" spans="1:163" x14ac:dyDescent="0.25">
      <c r="A11" s="10" t="s">
        <v>47</v>
      </c>
      <c r="B11" s="10" t="s">
        <v>14</v>
      </c>
      <c r="C11" s="6">
        <v>255579</v>
      </c>
      <c r="D11" s="6">
        <v>338206</v>
      </c>
      <c r="E11" s="6">
        <v>20</v>
      </c>
      <c r="F11" s="7">
        <v>18</v>
      </c>
      <c r="G11" s="24" t="s">
        <v>17</v>
      </c>
      <c r="H11" s="27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173"/>
      <c r="AQ11" s="42"/>
      <c r="AR11" s="16"/>
      <c r="AS11" s="16"/>
      <c r="AT11" s="42"/>
      <c r="AU11" s="42"/>
      <c r="AV11" s="27"/>
      <c r="AW11" s="16"/>
      <c r="AX11" s="16"/>
      <c r="AY11" s="16"/>
      <c r="AZ11" s="42"/>
      <c r="BA11" s="42"/>
      <c r="BB11" s="174"/>
      <c r="BC11" s="42"/>
      <c r="BD11" s="42"/>
      <c r="BE11" s="174"/>
      <c r="BF11" s="174"/>
      <c r="BG11" s="174"/>
      <c r="BH11" s="174"/>
      <c r="BI11" s="174"/>
      <c r="BJ11" s="42">
        <f>'Datos totales'!BK8</f>
        <v>2.93</v>
      </c>
      <c r="BK11" s="42"/>
      <c r="BL11" s="42"/>
      <c r="BM11" s="174"/>
      <c r="BN11" s="42">
        <f>'Datos totales'!BO8</f>
        <v>2.62</v>
      </c>
      <c r="BO11" s="174"/>
      <c r="BP11" s="174"/>
      <c r="BQ11" s="174"/>
      <c r="BR11" s="174"/>
      <c r="BS11" s="173"/>
      <c r="BT11" s="42">
        <f>'Datos totales'!BU8</f>
        <v>6.03</v>
      </c>
      <c r="BU11" s="173"/>
      <c r="BX11" s="42">
        <f>'Datos totales'!BY8</f>
        <v>5.69</v>
      </c>
      <c r="CQ11" s="42">
        <f>'Datos totales'!CR8</f>
        <v>8.84</v>
      </c>
      <c r="DB11" s="42">
        <f>'Datos totales'!DC8</f>
        <v>4.88</v>
      </c>
      <c r="DC11" s="42">
        <f>'Datos totales'!DD8</f>
        <v>5.48</v>
      </c>
      <c r="DK11" s="42">
        <f>'Datos totales'!DL8</f>
        <v>3.45</v>
      </c>
      <c r="DN11" s="42">
        <f>'Datos totales'!DO8</f>
        <v>6.8</v>
      </c>
      <c r="DO11" s="42">
        <f>'Datos totales'!DP8</f>
        <v>8.09</v>
      </c>
      <c r="DP11" s="42">
        <f>'Datos totales'!DQ8</f>
        <v>7.12</v>
      </c>
      <c r="DQ11" s="42">
        <f>'Datos totales'!DR8</f>
        <v>3.7199999999999998</v>
      </c>
      <c r="DR11" s="42">
        <f>'Datos totales'!DS8</f>
        <v>2.67</v>
      </c>
      <c r="DX11" s="42">
        <f>'Datos totales'!DY8</f>
        <v>3.54</v>
      </c>
      <c r="DY11" s="42">
        <f>'Datos totales'!DZ8</f>
        <v>4.3099999999999996</v>
      </c>
      <c r="DZ11" s="42">
        <f>'Datos totales'!EA8</f>
        <v>4.57</v>
      </c>
      <c r="EA11" s="42">
        <f>'Datos totales'!EB8</f>
        <v>6.07</v>
      </c>
      <c r="EB11" s="42">
        <f>'Datos totales'!EC8</f>
        <v>6.75</v>
      </c>
      <c r="EC11" s="42">
        <f>'Datos totales'!ED8</f>
        <v>6.47</v>
      </c>
      <c r="ED11" s="42">
        <f>'Datos totales'!EE8</f>
        <v>6.49</v>
      </c>
      <c r="EE11" s="42">
        <f>'Datos totales'!EF8</f>
        <v>5.25</v>
      </c>
      <c r="EG11" s="42">
        <f>'Datos totales'!EH8</f>
        <v>2.85</v>
      </c>
      <c r="EH11" s="42">
        <f>'Datos totales'!EI8</f>
        <v>2.79</v>
      </c>
      <c r="EI11" s="42">
        <f>'Datos totales'!EJ8</f>
        <v>3.27</v>
      </c>
      <c r="EK11" s="42">
        <f>'Datos totales'!EL8</f>
        <v>4.9000000000000004</v>
      </c>
      <c r="EM11" s="42">
        <f>'Datos totales'!EN8</f>
        <v>7.2</v>
      </c>
      <c r="EN11" s="42">
        <f>'Datos totales'!EO8</f>
        <v>7.38</v>
      </c>
      <c r="EP11" s="42">
        <f>'Datos totales'!EQ8</f>
        <v>2.69</v>
      </c>
      <c r="EQ11" s="42">
        <f>'Datos totales'!ER8</f>
        <v>4.2300000000000004</v>
      </c>
      <c r="ER11" s="42">
        <f>'Datos totales'!ES8</f>
        <v>2.2400000000000002</v>
      </c>
      <c r="ET11" s="42">
        <f>'Datos totales'!EU8</f>
        <v>2.39</v>
      </c>
      <c r="EV11" s="42">
        <f>'Datos totales'!EW8</f>
        <v>3.2</v>
      </c>
      <c r="EW11" s="42">
        <f>'Datos totales'!EX8</f>
        <v>3.59</v>
      </c>
      <c r="EX11" s="42">
        <f>'Datos totales'!EY8</f>
        <v>4.78</v>
      </c>
      <c r="EY11" s="42">
        <f>'Datos totales'!EZ8</f>
        <v>6.13</v>
      </c>
    </row>
    <row r="12" spans="1:163" ht="13" thickBot="1" x14ac:dyDescent="0.3">
      <c r="A12" s="10" t="s">
        <v>48</v>
      </c>
      <c r="B12" s="10" t="s">
        <v>14</v>
      </c>
      <c r="C12" s="6">
        <v>255562</v>
      </c>
      <c r="D12" s="6">
        <v>338189</v>
      </c>
      <c r="E12" s="6">
        <v>30</v>
      </c>
      <c r="F12" s="7">
        <v>18</v>
      </c>
      <c r="G12" s="8">
        <v>0.5</v>
      </c>
      <c r="H12" s="89"/>
      <c r="I12" s="89"/>
      <c r="J12" s="42">
        <v>4.9800000000000004</v>
      </c>
      <c r="K12" s="89"/>
      <c r="L12" s="89"/>
      <c r="M12" s="89"/>
      <c r="N12" s="93"/>
      <c r="O12" s="42">
        <v>2.2999999999999998</v>
      </c>
      <c r="P12" s="42">
        <v>1.9</v>
      </c>
      <c r="Q12" s="42">
        <v>1.98</v>
      </c>
      <c r="R12" s="89"/>
      <c r="S12" s="42">
        <v>2.61</v>
      </c>
      <c r="T12" s="42">
        <v>2.93</v>
      </c>
      <c r="U12" s="89"/>
      <c r="V12" s="27"/>
      <c r="W12" s="89"/>
      <c r="X12" s="89"/>
      <c r="Y12" s="89"/>
      <c r="Z12" s="89"/>
      <c r="AA12" s="89"/>
      <c r="AB12" s="42">
        <v>4.79</v>
      </c>
      <c r="AC12" s="42">
        <v>2.87</v>
      </c>
      <c r="AD12" s="42">
        <v>2.42</v>
      </c>
      <c r="AE12" s="89"/>
      <c r="AF12" s="27">
        <v>3.43</v>
      </c>
      <c r="AG12" s="42">
        <v>4.5</v>
      </c>
      <c r="AH12" s="42">
        <v>5.32</v>
      </c>
      <c r="AI12" s="89"/>
      <c r="AJ12" s="42">
        <v>8.58</v>
      </c>
      <c r="AK12" s="89"/>
      <c r="AL12" s="89"/>
      <c r="AM12" s="89"/>
      <c r="AN12" s="89"/>
      <c r="AO12" s="89"/>
      <c r="AQ12" s="92"/>
      <c r="AR12" s="92"/>
      <c r="AS12" s="92"/>
      <c r="AT12" s="92"/>
      <c r="AU12" s="92"/>
      <c r="AV12" s="92"/>
      <c r="AW12" s="16">
        <v>6.7</v>
      </c>
      <c r="AX12" s="16">
        <v>6.17</v>
      </c>
      <c r="AY12" s="16">
        <v>4.9400000000000004</v>
      </c>
      <c r="AZ12" s="42">
        <v>2.44</v>
      </c>
      <c r="BA12" s="31">
        <v>1.92</v>
      </c>
      <c r="BB12" s="163"/>
      <c r="BC12" s="31">
        <v>2</v>
      </c>
      <c r="BD12" s="31">
        <v>3</v>
      </c>
      <c r="BE12" s="163"/>
      <c r="BF12" s="163"/>
      <c r="BG12" s="163"/>
      <c r="BH12" s="163"/>
      <c r="BI12" s="163"/>
      <c r="BJ12" s="31">
        <v>2.21</v>
      </c>
      <c r="BK12" s="31">
        <v>2.04</v>
      </c>
      <c r="BL12" s="31">
        <v>1.27</v>
      </c>
      <c r="BM12" s="163"/>
      <c r="BN12" s="31">
        <v>1.94</v>
      </c>
      <c r="BO12" s="163"/>
      <c r="BP12" s="163"/>
      <c r="BQ12" s="163"/>
      <c r="BR12" s="163"/>
      <c r="BT12" s="42">
        <f>'Datos totales'!BU9</f>
        <v>5.57</v>
      </c>
      <c r="BV12" s="42">
        <f>'Datos totales'!BW9</f>
        <v>6.37</v>
      </c>
      <c r="CQ12" s="42">
        <f>'Datos totales'!CR9</f>
        <v>6.4</v>
      </c>
      <c r="CW12" s="42">
        <f>'Datos totales'!CX9</f>
        <v>1.81</v>
      </c>
      <c r="EH12" s="42">
        <f>'Datos totales'!EI9</f>
        <v>2.25</v>
      </c>
    </row>
    <row r="13" spans="1:163" x14ac:dyDescent="0.25">
      <c r="A13" s="10" t="s">
        <v>48</v>
      </c>
      <c r="B13" s="10" t="s">
        <v>14</v>
      </c>
      <c r="C13" s="6">
        <v>255562</v>
      </c>
      <c r="D13" s="6">
        <v>338189</v>
      </c>
      <c r="E13" s="6">
        <v>30</v>
      </c>
      <c r="F13" s="7">
        <v>18</v>
      </c>
      <c r="G13" s="8">
        <v>0.5</v>
      </c>
      <c r="H13" s="89">
        <v>5.23</v>
      </c>
      <c r="I13" s="89">
        <v>6.37</v>
      </c>
      <c r="J13" s="42"/>
      <c r="K13" s="89">
        <v>8.0399999999999991</v>
      </c>
      <c r="L13" s="89">
        <v>9.5500000000000007</v>
      </c>
      <c r="M13" s="89">
        <v>5.88</v>
      </c>
      <c r="N13" s="93"/>
      <c r="O13" s="42"/>
      <c r="P13" s="42"/>
      <c r="Q13" s="42"/>
      <c r="R13" s="89">
        <v>3.66</v>
      </c>
      <c r="S13" s="42"/>
      <c r="T13" s="42"/>
      <c r="U13" s="89">
        <v>5.34</v>
      </c>
      <c r="V13" s="27"/>
      <c r="W13" s="89">
        <v>8.5</v>
      </c>
      <c r="X13" s="89">
        <v>8.7100000000000009</v>
      </c>
      <c r="Y13" s="89">
        <v>8.9600000000000009</v>
      </c>
      <c r="Z13" s="89">
        <v>11.98</v>
      </c>
      <c r="AA13" s="89">
        <v>9.77</v>
      </c>
      <c r="AB13" s="42"/>
      <c r="AC13" s="42"/>
      <c r="AD13" s="42"/>
      <c r="AE13" s="89"/>
      <c r="AF13" s="27"/>
      <c r="AG13" s="42"/>
      <c r="AH13" s="42"/>
      <c r="AI13" s="89">
        <v>8.57</v>
      </c>
      <c r="AJ13" s="42"/>
      <c r="AK13" s="89">
        <v>13.1</v>
      </c>
      <c r="AL13" s="89">
        <v>13.12</v>
      </c>
      <c r="AM13" s="89">
        <v>14.29</v>
      </c>
      <c r="AN13" s="89">
        <v>14.05</v>
      </c>
      <c r="AO13" s="89">
        <v>8.92</v>
      </c>
      <c r="AP13" s="99">
        <v>6.24</v>
      </c>
      <c r="AQ13" s="89">
        <v>5.61</v>
      </c>
      <c r="AR13" s="105">
        <v>7.77</v>
      </c>
      <c r="AS13" s="105">
        <v>11.4</v>
      </c>
      <c r="AT13" s="89">
        <v>12.73</v>
      </c>
      <c r="AU13" s="89">
        <v>11.6</v>
      </c>
      <c r="AV13" s="89">
        <v>12.24</v>
      </c>
      <c r="AW13" s="92"/>
      <c r="AX13" s="92"/>
      <c r="AY13" s="92"/>
      <c r="AZ13" s="92"/>
      <c r="BA13" s="163"/>
      <c r="BB13" s="163"/>
      <c r="BC13" s="163"/>
      <c r="BD13" s="163"/>
      <c r="BE13" s="30">
        <v>4.75</v>
      </c>
      <c r="BF13" s="30">
        <v>6.24</v>
      </c>
      <c r="BG13" s="30">
        <v>7.5</v>
      </c>
      <c r="BH13" s="30">
        <v>7.82</v>
      </c>
      <c r="BI13" s="30">
        <v>4.6900000000000004</v>
      </c>
      <c r="BJ13" s="163"/>
      <c r="BK13" s="163"/>
      <c r="BL13" s="163"/>
      <c r="BM13" s="30">
        <v>3.06</v>
      </c>
      <c r="BN13" s="163"/>
      <c r="BO13" s="30">
        <v>3.84</v>
      </c>
      <c r="BP13" s="30">
        <v>4.1399999999999997</v>
      </c>
      <c r="BQ13" s="30">
        <v>4.59</v>
      </c>
      <c r="BR13" s="42">
        <f>'Datos totales'!BS9</f>
        <v>5.55</v>
      </c>
      <c r="BS13" s="42">
        <f>'Datos totales'!BT9</f>
        <v>6.8</v>
      </c>
      <c r="BU13" s="42">
        <f>'Datos totales'!BV9</f>
        <v>5.98</v>
      </c>
      <c r="BW13" s="42">
        <f>'Datos totales'!BX9</f>
        <v>6.4</v>
      </c>
      <c r="BX13" s="42">
        <f>'Datos totales'!BY9</f>
        <v>5.01</v>
      </c>
      <c r="BY13" s="42">
        <f>'Datos totales'!BZ9</f>
        <v>2.98</v>
      </c>
      <c r="BZ13" s="42">
        <f>'Datos totales'!CA9</f>
        <v>3.74</v>
      </c>
      <c r="CA13" s="42">
        <f>'Datos totales'!CB9</f>
        <v>3.8600000000000003</v>
      </c>
      <c r="CB13" s="42">
        <f>'Datos totales'!CC9</f>
        <v>4.6399999999999997</v>
      </c>
      <c r="CC13" s="42">
        <f>'Datos totales'!CD9</f>
        <v>5.59</v>
      </c>
      <c r="CD13" s="42">
        <f>'Datos totales'!CE9</f>
        <v>7.9</v>
      </c>
      <c r="CE13" s="42">
        <f>'Datos totales'!CF9</f>
        <v>9.82</v>
      </c>
      <c r="CF13" s="42">
        <f>'Datos totales'!CG9</f>
        <v>10.52</v>
      </c>
      <c r="CG13" s="42">
        <f>'Datos totales'!CH9</f>
        <v>5.24</v>
      </c>
      <c r="CH13" s="42">
        <f>'Datos totales'!CI9</f>
        <v>4.84</v>
      </c>
      <c r="CI13" s="42">
        <f>'Datos totales'!CJ9</f>
        <v>4.99</v>
      </c>
      <c r="CJ13" s="42">
        <f>'Datos totales'!CK9</f>
        <v>3.9000000000000004</v>
      </c>
      <c r="CK13" s="42">
        <f>'Datos totales'!CL9</f>
        <v>3.12</v>
      </c>
      <c r="CL13" s="42">
        <f>'Datos totales'!CM9</f>
        <v>3.66</v>
      </c>
      <c r="CM13" s="42">
        <f>'Datos totales'!CN9</f>
        <v>4.17</v>
      </c>
      <c r="CN13" s="42">
        <f>'Datos totales'!CO9</f>
        <v>5.3</v>
      </c>
      <c r="CO13" s="42">
        <f>'Datos totales'!CP9</f>
        <v>6.48</v>
      </c>
      <c r="CP13" s="42">
        <f>'Datos totales'!CQ9</f>
        <v>7.9399999999999995</v>
      </c>
      <c r="CR13">
        <v>10.15</v>
      </c>
      <c r="CS13" s="42">
        <f>'Datos totales'!CT9</f>
        <v>5.62</v>
      </c>
      <c r="CT13" s="42">
        <f>'Datos totales'!CU9</f>
        <v>4.49</v>
      </c>
      <c r="CU13" s="42">
        <f>'Datos totales'!CV9</f>
        <v>4.37</v>
      </c>
      <c r="CV13" s="42">
        <f>'Datos totales'!CW9</f>
        <v>3.3599999999999994</v>
      </c>
      <c r="CX13" s="42">
        <f>'Datos totales'!CY9</f>
        <v>2.59</v>
      </c>
      <c r="CY13" s="42">
        <f>'Datos totales'!CZ9</f>
        <v>3.8600000000000003</v>
      </c>
      <c r="CZ13" s="42">
        <f>'Datos totales'!DA9</f>
        <v>4.34</v>
      </c>
      <c r="DA13" s="42">
        <f>'Datos totales'!DB9</f>
        <v>4.9400000000000004</v>
      </c>
      <c r="DB13" s="42">
        <f>'Datos totales'!DC9</f>
        <v>6.61</v>
      </c>
      <c r="DC13" s="42">
        <f>'Datos totales'!DD9</f>
        <v>7.48</v>
      </c>
      <c r="DD13" s="42">
        <f>'Datos totales'!DE9</f>
        <v>8.67</v>
      </c>
      <c r="DE13" s="42">
        <f>'Datos totales'!DF9</f>
        <v>8.7100000000000009</v>
      </c>
      <c r="DF13" s="42">
        <f>'Datos totales'!DG9</f>
        <v>8.5399999999999991</v>
      </c>
      <c r="DG13" s="42">
        <f>'Datos totales'!DH9</f>
        <v>6.72</v>
      </c>
      <c r="DH13" s="42">
        <f>'Datos totales'!DI9</f>
        <v>4.74</v>
      </c>
      <c r="DI13" s="42">
        <f>'Datos totales'!DJ9</f>
        <v>4.2</v>
      </c>
      <c r="DJ13" s="42">
        <f>'Datos totales'!DK9</f>
        <v>4.76</v>
      </c>
      <c r="DK13" s="42">
        <f>'Datos totales'!DL9</f>
        <v>5.22</v>
      </c>
      <c r="DL13" s="42">
        <f>'Datos totales'!DM9</f>
        <v>3.55</v>
      </c>
      <c r="DM13" s="42">
        <f>'Datos totales'!DN9</f>
        <v>8.34</v>
      </c>
      <c r="DN13" s="42">
        <f>'Datos totales'!DO9</f>
        <v>9</v>
      </c>
      <c r="DO13" s="42">
        <f>'Datos totales'!DP9</f>
        <v>13.08</v>
      </c>
      <c r="DP13" s="42">
        <f>'Datos totales'!DQ9</f>
        <v>8.89</v>
      </c>
      <c r="DQ13" s="42">
        <f>'Datos totales'!DR9</f>
        <v>5.14</v>
      </c>
      <c r="DR13" s="42">
        <f>'Datos totales'!DS9</f>
        <v>3.9000000000000004</v>
      </c>
      <c r="DS13" s="42">
        <f>'Datos totales'!DT9</f>
        <v>4.1500000000000004</v>
      </c>
      <c r="DT13" s="42">
        <f>'Datos totales'!DU9</f>
        <v>2.4500000000000002</v>
      </c>
      <c r="DU13" s="42">
        <f>'Datos totales'!DV9</f>
        <v>3.9699999999999998</v>
      </c>
      <c r="DV13" s="42">
        <f>'Datos totales'!DW9</f>
        <v>4.21</v>
      </c>
      <c r="DW13" s="42">
        <f>'Datos totales'!DX9</f>
        <v>4.5</v>
      </c>
      <c r="DX13" s="42">
        <f>'Datos totales'!DY9</f>
        <v>4.99</v>
      </c>
      <c r="DY13" s="42">
        <f>'Datos totales'!DZ9</f>
        <v>4.8099999999999996</v>
      </c>
      <c r="DZ13" s="42">
        <f>'Datos totales'!EA9</f>
        <v>6.35</v>
      </c>
      <c r="EA13" s="42">
        <f>'Datos totales'!EB9</f>
        <v>8.9</v>
      </c>
      <c r="EB13" s="42">
        <f>'Datos totales'!EC9</f>
        <v>10.6</v>
      </c>
      <c r="EC13" s="42">
        <f>'Datos totales'!ED9</f>
        <v>9.06</v>
      </c>
      <c r="ED13" s="42">
        <f>'Datos totales'!EE9</f>
        <v>9.16</v>
      </c>
      <c r="EE13" s="42">
        <f>'Datos totales'!EF9</f>
        <v>7</v>
      </c>
      <c r="EF13" s="42">
        <f>'Datos totales'!EG9</f>
        <v>4.7699999999999996</v>
      </c>
      <c r="EG13" s="42">
        <f>'Datos totales'!EH9</f>
        <v>3.7300000000000004</v>
      </c>
      <c r="EI13" s="42">
        <f>'Datos totales'!EJ9</f>
        <v>4.2</v>
      </c>
      <c r="EJ13" s="42">
        <f>'Datos totales'!EK9</f>
        <v>4.6399999999999997</v>
      </c>
      <c r="EK13" s="42">
        <f>'Datos totales'!EL9</f>
        <v>5.7</v>
      </c>
      <c r="EL13" s="42">
        <f>'Datos totales'!EM9</f>
        <v>7.44</v>
      </c>
      <c r="EM13" s="42">
        <f>'Datos totales'!EN9</f>
        <v>12.1</v>
      </c>
      <c r="EN13" s="42">
        <f>'Datos totales'!EO9</f>
        <v>11.97</v>
      </c>
      <c r="EO13" s="42">
        <f>'Datos totales'!EP9</f>
        <v>1.62</v>
      </c>
      <c r="EP13" s="42">
        <f>'Datos totales'!EQ9</f>
        <v>3.9299999999999997</v>
      </c>
      <c r="EQ13" s="42">
        <f>'Datos totales'!ER9</f>
        <v>2.9</v>
      </c>
      <c r="ER13" s="42">
        <f>'Datos totales'!ES9</f>
        <v>3.36</v>
      </c>
      <c r="ES13" s="42">
        <f>'Datos totales'!ET9</f>
        <v>3.88</v>
      </c>
      <c r="ET13" s="42">
        <f>'Datos totales'!EU9</f>
        <v>3.48</v>
      </c>
      <c r="EU13" s="42">
        <f>'Datos totales'!EV9</f>
        <v>3.7</v>
      </c>
      <c r="EV13" s="42">
        <f>'Datos totales'!EW9</f>
        <v>4.4800000000000004</v>
      </c>
      <c r="EW13" s="42">
        <f>'Datos totales'!EX9</f>
        <v>4.93</v>
      </c>
      <c r="EX13" s="42">
        <f>'Datos totales'!EY9</f>
        <v>6.6</v>
      </c>
      <c r="EY13" s="42">
        <f>'Datos totales'!EZ9</f>
        <v>9.06</v>
      </c>
    </row>
    <row r="14" spans="1:163" x14ac:dyDescent="0.25">
      <c r="A14" s="10" t="s">
        <v>49</v>
      </c>
      <c r="B14" s="10" t="s">
        <v>14</v>
      </c>
      <c r="C14" s="6">
        <v>255605</v>
      </c>
      <c r="D14" s="6">
        <v>338552</v>
      </c>
      <c r="E14" s="25">
        <v>33</v>
      </c>
      <c r="F14" s="7">
        <v>19</v>
      </c>
      <c r="G14" s="8">
        <v>1.87</v>
      </c>
      <c r="H14" s="27">
        <v>4.18</v>
      </c>
      <c r="I14" s="42" t="s">
        <v>72</v>
      </c>
      <c r="J14" s="42" t="s">
        <v>72</v>
      </c>
      <c r="K14" s="42" t="s">
        <v>72</v>
      </c>
      <c r="L14" s="42" t="s">
        <v>72</v>
      </c>
      <c r="M14" s="42" t="s">
        <v>72</v>
      </c>
      <c r="N14" s="42" t="s">
        <v>72</v>
      </c>
      <c r="O14" s="42" t="s">
        <v>72</v>
      </c>
      <c r="P14" s="42" t="s">
        <v>72</v>
      </c>
      <c r="Q14" s="42" t="s">
        <v>72</v>
      </c>
      <c r="R14" s="42" t="s">
        <v>72</v>
      </c>
      <c r="S14" s="42" t="s">
        <v>72</v>
      </c>
      <c r="T14" s="42" t="s">
        <v>72</v>
      </c>
      <c r="U14" s="42" t="s">
        <v>72</v>
      </c>
      <c r="V14" s="42"/>
      <c r="W14" s="42" t="s">
        <v>72</v>
      </c>
      <c r="X14" s="42" t="s">
        <v>72</v>
      </c>
      <c r="Y14" s="42" t="s">
        <v>72</v>
      </c>
      <c r="Z14" s="42" t="s">
        <v>72</v>
      </c>
      <c r="AA14" s="42" t="s">
        <v>72</v>
      </c>
      <c r="AB14" s="42" t="s">
        <v>72</v>
      </c>
      <c r="AC14" s="42" t="s">
        <v>72</v>
      </c>
      <c r="AD14" s="42" t="s">
        <v>72</v>
      </c>
      <c r="AE14" s="42"/>
      <c r="AF14" s="42" t="s">
        <v>72</v>
      </c>
      <c r="AG14" s="42" t="s">
        <v>72</v>
      </c>
      <c r="AH14" s="42" t="s">
        <v>72</v>
      </c>
      <c r="AI14" s="42" t="s">
        <v>72</v>
      </c>
      <c r="AJ14" s="42" t="s">
        <v>72</v>
      </c>
      <c r="AK14" s="42" t="s">
        <v>72</v>
      </c>
      <c r="AL14" s="42" t="s">
        <v>72</v>
      </c>
      <c r="AM14" s="42" t="s">
        <v>72</v>
      </c>
      <c r="AN14" s="42" t="s">
        <v>72</v>
      </c>
      <c r="AO14" s="42" t="s">
        <v>64</v>
      </c>
      <c r="AP14" s="100" t="s">
        <v>64</v>
      </c>
      <c r="AQ14" s="42" t="s">
        <v>64</v>
      </c>
      <c r="AR14" s="16" t="s">
        <v>72</v>
      </c>
      <c r="AS14" s="16" t="s">
        <v>72</v>
      </c>
      <c r="AT14" s="42" t="s">
        <v>72</v>
      </c>
      <c r="AU14" s="42" t="s">
        <v>72</v>
      </c>
      <c r="AV14" s="27" t="s">
        <v>72</v>
      </c>
      <c r="AW14" s="16" t="s">
        <v>72</v>
      </c>
      <c r="AX14" s="16" t="s">
        <v>72</v>
      </c>
      <c r="AY14" s="16" t="s">
        <v>72</v>
      </c>
      <c r="AZ14" s="42" t="s">
        <v>72</v>
      </c>
      <c r="BA14" s="42" t="str">
        <f>'Datos totales'!BB10</f>
        <v>Línea de aire obstruida</v>
      </c>
      <c r="BB14" s="42"/>
      <c r="BC14" s="42" t="str">
        <f>'Datos totales'!BD10</f>
        <v>Línea de aire obstruida</v>
      </c>
      <c r="BD14" s="42" t="str">
        <f>'Datos totales'!BE10</f>
        <v>Línea de aire obstruida</v>
      </c>
      <c r="BE14" s="42" t="str">
        <f>'Datos totales'!BF10</f>
        <v>Línea de aire obstruida</v>
      </c>
      <c r="BF14" s="42" t="str">
        <f>'Datos totales'!BG10</f>
        <v>Línea de aire obstruida</v>
      </c>
      <c r="BG14" s="42" t="str">
        <f>'Datos totales'!BH10</f>
        <v>Línea de aire obstruida</v>
      </c>
      <c r="BH14" s="42" t="str">
        <f>'Datos totales'!BI10</f>
        <v>Línea de aire obstruida</v>
      </c>
      <c r="BI14" s="42" t="str">
        <f>'Datos totales'!BJ10</f>
        <v>Línea de aire obstruida</v>
      </c>
      <c r="BJ14" s="42" t="str">
        <f>'Datos totales'!BK10</f>
        <v>Línea de aire obstruida</v>
      </c>
      <c r="BK14" s="42" t="str">
        <f>'Datos totales'!BL10</f>
        <v>Línea de aire obstruida</v>
      </c>
      <c r="BL14" s="42" t="str">
        <f>'Datos totales'!BM10</f>
        <v>Línea de aire obstruida</v>
      </c>
      <c r="BM14" s="42" t="str">
        <f>'Datos totales'!BN10</f>
        <v>Línea de aire obstruida</v>
      </c>
      <c r="BN14" s="42" t="str">
        <f>'Datos totales'!BO10</f>
        <v>Línea de aire obstruida</v>
      </c>
      <c r="BO14" s="42" t="str">
        <f>'Datos totales'!BP10</f>
        <v>Línea de aire obstruida</v>
      </c>
      <c r="BP14" s="42" t="str">
        <f>'Datos totales'!BQ10</f>
        <v>Línea de aire obstruida</v>
      </c>
      <c r="BQ14" s="42" t="str">
        <f>'Datos totales'!BR10</f>
        <v>Línea de aire obstruida</v>
      </c>
      <c r="BR14" s="42" t="str">
        <f>'Datos totales'!BS10</f>
        <v>Línea de aire obstruida</v>
      </c>
      <c r="BS14" s="42" t="str">
        <f>'Datos totales'!BT10</f>
        <v>Línea de aire obstruida</v>
      </c>
      <c r="BT14" s="42" t="str">
        <f>'Datos totales'!BU10</f>
        <v>Línea de aire obstruida</v>
      </c>
      <c r="BU14" s="42" t="str">
        <f>'Datos totales'!BV10</f>
        <v>Línea de aire obstruida</v>
      </c>
      <c r="BV14" s="42" t="str">
        <f>'Datos totales'!BW10</f>
        <v>Línea de aire obstruida</v>
      </c>
      <c r="BW14" s="42" t="str">
        <f>'Datos totales'!BX10</f>
        <v>Línea de aire obstruida</v>
      </c>
      <c r="BX14" s="42" t="str">
        <f>'Datos totales'!BY10</f>
        <v>Línea de aire obstruida</v>
      </c>
      <c r="BY14" s="42" t="str">
        <f>'Datos totales'!BZ10</f>
        <v>Línea de aire obstruida</v>
      </c>
      <c r="BZ14" s="42" t="str">
        <f>'Datos totales'!CA10</f>
        <v>Línea de aire obstruida</v>
      </c>
      <c r="CA14" s="42" t="str">
        <f>'Datos totales'!CB10</f>
        <v>Línea de aire obstruida</v>
      </c>
      <c r="CB14" s="42" t="str">
        <f>'Datos totales'!CC10</f>
        <v>Línea de aire obstruida</v>
      </c>
      <c r="CC14" s="42" t="str">
        <f>'Datos totales'!CD10</f>
        <v>Línea de aire obstruida</v>
      </c>
      <c r="CD14" s="42" t="str">
        <f>'Datos totales'!CE10</f>
        <v>Línea de aire obstruida</v>
      </c>
      <c r="CE14" s="42" t="str">
        <f>'Datos totales'!CF10</f>
        <v>Línea de aire obstruida</v>
      </c>
      <c r="CF14" s="42" t="str">
        <f>'Datos totales'!CG10</f>
        <v>Línea de aire obstruida</v>
      </c>
      <c r="CG14" s="42" t="str">
        <f>'Datos totales'!CH10</f>
        <v>Línea de aire obstruida</v>
      </c>
      <c r="CH14" s="42" t="str">
        <f>'Datos totales'!CI10</f>
        <v>Línea de aire obstruida</v>
      </c>
      <c r="CI14" s="42" t="str">
        <f>'Datos totales'!CJ10</f>
        <v>Línea de aire obstruida</v>
      </c>
      <c r="CJ14" s="42" t="str">
        <f>'Datos totales'!CK10</f>
        <v>Línea de aire obstruida</v>
      </c>
      <c r="CK14" s="42" t="str">
        <f>'Datos totales'!CL10</f>
        <v>Línea de aire obstruida</v>
      </c>
      <c r="CL14" s="42" t="str">
        <f>'Datos totales'!CM10</f>
        <v>Línea de aire obstruida</v>
      </c>
      <c r="CM14" s="42" t="str">
        <f>'Datos totales'!CN10</f>
        <v>Línea de aire obstruida</v>
      </c>
      <c r="CN14" s="42" t="str">
        <f>'Datos totales'!CO10</f>
        <v>Línea de aire obstruida</v>
      </c>
      <c r="CO14" s="42" t="str">
        <f>'Datos totales'!CP10</f>
        <v>Linea de aire obstruida</v>
      </c>
      <c r="CP14" s="42"/>
      <c r="CQ14" s="42" t="str">
        <f>'Datos totales'!CR10</f>
        <v>Linea de aire obstruida</v>
      </c>
      <c r="CR14" s="42" t="str">
        <f>'Datos totales'!CS10</f>
        <v>Linea de aire obstruida</v>
      </c>
      <c r="CS14" s="42" t="str">
        <f>'Datos totales'!CT10</f>
        <v>Linea de aire obstruida</v>
      </c>
      <c r="CT14" s="42" t="str">
        <f>'Datos totales'!CU10</f>
        <v>Linea de aire obstruida</v>
      </c>
      <c r="CU14" s="42" t="str">
        <f>'Datos totales'!CV10</f>
        <v>Linea de aire obstruida</v>
      </c>
      <c r="CV14" s="42" t="str">
        <f>'Datos totales'!CW10</f>
        <v>Linea de aire obstruida</v>
      </c>
      <c r="CW14" s="42" t="str">
        <f>'Datos totales'!CX10</f>
        <v>Linea de aire obstruida</v>
      </c>
      <c r="CX14" s="42" t="str">
        <f>'Datos totales'!CY10</f>
        <v>Linea de aire obstruida</v>
      </c>
      <c r="CY14" s="42" t="str">
        <f>'Datos totales'!CZ10</f>
        <v>Linea de aire obstruida</v>
      </c>
      <c r="CZ14" s="42" t="str">
        <f>'Datos totales'!DA10</f>
        <v>Linea de aire obstruida</v>
      </c>
      <c r="DA14" s="42" t="str">
        <f>'Datos totales'!DB10</f>
        <v>Linea de aire obstruida</v>
      </c>
      <c r="DB14" s="42" t="str">
        <f>'Datos totales'!DC10</f>
        <v>Linea de aire obstruida</v>
      </c>
      <c r="DC14" s="42" t="str">
        <f>'Datos totales'!DD10</f>
        <v>Linea de aire obstruida</v>
      </c>
      <c r="DD14" s="42" t="str">
        <f>'Datos totales'!DE10</f>
        <v>Linea de aire obstruida</v>
      </c>
      <c r="DE14" s="42" t="str">
        <f>'Datos totales'!DF10</f>
        <v>Linea de aire obstruida</v>
      </c>
      <c r="DF14" s="42" t="str">
        <f>'Datos totales'!DG10</f>
        <v>Linea de aire obstruida</v>
      </c>
      <c r="DG14" s="42" t="str">
        <f>'Datos totales'!DH10</f>
        <v>Linea de aire obstruida</v>
      </c>
      <c r="DH14" s="42" t="str">
        <f>'Datos totales'!DI10</f>
        <v>Linea de aire obstruida</v>
      </c>
      <c r="DI14" s="42" t="str">
        <f>'Datos totales'!DJ10</f>
        <v>Linea de aire obstruida</v>
      </c>
      <c r="DJ14" s="42" t="str">
        <f>'Datos totales'!DK10</f>
        <v>Linea de aire obstruida</v>
      </c>
      <c r="DK14" s="42" t="str">
        <f>'Datos totales'!DL10</f>
        <v>Linea de aire obstruida</v>
      </c>
      <c r="DL14" s="42" t="str">
        <f>'Datos totales'!DM10</f>
        <v>Linea de aire obstruida</v>
      </c>
      <c r="DM14" s="42" t="str">
        <f>'Datos totales'!DN10</f>
        <v>Linea de aire obstruida</v>
      </c>
      <c r="DN14" s="42" t="str">
        <f>'Datos totales'!DO10</f>
        <v>Linea de aire obstruida</v>
      </c>
      <c r="DO14" s="42" t="str">
        <f>'Datos totales'!DP10</f>
        <v>Linea de aire obstruida</v>
      </c>
      <c r="DP14" s="42" t="str">
        <f>'Datos totales'!DQ10</f>
        <v>Linea de aire obstruida</v>
      </c>
      <c r="DQ14" s="42" t="str">
        <f>'Datos totales'!DR10</f>
        <v>Linea de aire obstruida</v>
      </c>
      <c r="DR14" s="42" t="str">
        <f>'Datos totales'!DS10</f>
        <v>Linea de aire obstruida</v>
      </c>
      <c r="DS14" s="42" t="str">
        <f>'Datos totales'!DT10</f>
        <v>Linea de aire obstruida</v>
      </c>
      <c r="DT14" s="42" t="str">
        <f>'Datos totales'!DU10</f>
        <v>Linea de aire obstruida</v>
      </c>
      <c r="DU14" s="42" t="str">
        <f>'Datos totales'!DV10</f>
        <v>Linea de aire obstruida</v>
      </c>
      <c r="DV14" s="42" t="str">
        <f>'Datos totales'!DW10</f>
        <v>Linea de aire obstruida</v>
      </c>
      <c r="DW14" s="42" t="str">
        <f>'Datos totales'!DX10</f>
        <v>Linea de aire obstruida</v>
      </c>
      <c r="DX14" s="42" t="str">
        <f>'Datos totales'!DY10</f>
        <v>Linea de aire obstruida</v>
      </c>
      <c r="DY14" s="42" t="str">
        <f>'Datos totales'!DZ10</f>
        <v>Linea de aire obstruida</v>
      </c>
      <c r="DZ14" s="42" t="str">
        <f>'Datos totales'!EA10</f>
        <v>Linea de aire obstruida</v>
      </c>
      <c r="EA14" s="42" t="str">
        <f>'Datos totales'!EB10</f>
        <v>Linea de aire obstruida</v>
      </c>
      <c r="EB14" s="42" t="str">
        <f>'Datos totales'!EC10</f>
        <v>Linea de aire obstruida</v>
      </c>
      <c r="EC14" s="42" t="str">
        <f>'Datos totales'!ED10</f>
        <v>Linea de aire obstruida</v>
      </c>
      <c r="ED14" s="42" t="str">
        <f>'Datos totales'!EE10</f>
        <v>Linea de aire obstruida</v>
      </c>
      <c r="EE14" s="42" t="str">
        <f>'Datos totales'!EF10</f>
        <v>Linea de aire obstruida</v>
      </c>
      <c r="EF14" s="42" t="str">
        <f>'Datos totales'!EG10</f>
        <v>Linea de aire obstruida</v>
      </c>
      <c r="EG14" s="42" t="str">
        <f>'Datos totales'!EH10</f>
        <v>Linea de aire obstruida</v>
      </c>
      <c r="EH14" s="42" t="str">
        <f>'Datos totales'!EI10</f>
        <v>Linea de aire obstruida</v>
      </c>
      <c r="EI14" s="42" t="str">
        <f>'Datos totales'!EJ10</f>
        <v>Linea de aire obstruida</v>
      </c>
      <c r="EJ14" s="42" t="str">
        <f>'Datos totales'!EK10</f>
        <v>Linea de aire obstruida</v>
      </c>
      <c r="EK14" s="42" t="str">
        <f>'Datos totales'!EL10</f>
        <v>Linea de aire obstruida</v>
      </c>
      <c r="EL14" s="42" t="str">
        <f>'Datos totales'!EM10</f>
        <v>Linea de aire obstruida</v>
      </c>
      <c r="EM14" s="42" t="str">
        <f>'Datos totales'!EN10</f>
        <v>Linea de aire obstruida</v>
      </c>
    </row>
    <row r="15" spans="1:163" x14ac:dyDescent="0.25">
      <c r="A15" s="10" t="s">
        <v>22</v>
      </c>
      <c r="B15" s="10" t="s">
        <v>15</v>
      </c>
      <c r="C15" s="6">
        <v>255576</v>
      </c>
      <c r="D15" s="6">
        <v>338998</v>
      </c>
      <c r="E15" s="6">
        <v>34</v>
      </c>
      <c r="F15" s="16" t="s">
        <v>17</v>
      </c>
      <c r="G15" s="24">
        <v>0.73</v>
      </c>
      <c r="H15" s="27">
        <v>3.27</v>
      </c>
      <c r="I15" s="42">
        <v>3.8699999999999997</v>
      </c>
      <c r="J15" s="42">
        <v>4.32</v>
      </c>
      <c r="K15" s="42">
        <v>4.7699999999999996</v>
      </c>
      <c r="L15" s="42">
        <v>4.6300000000000008</v>
      </c>
      <c r="M15" s="42">
        <v>3.3000000000000003</v>
      </c>
      <c r="N15" s="42">
        <v>3.12</v>
      </c>
      <c r="O15" s="42">
        <v>3.07</v>
      </c>
      <c r="P15" s="42">
        <v>2.96</v>
      </c>
      <c r="Q15" s="42">
        <v>3.0100000000000002</v>
      </c>
      <c r="R15" s="42">
        <v>3.03</v>
      </c>
      <c r="S15" s="42">
        <v>3.14</v>
      </c>
      <c r="T15" s="42">
        <v>3.27</v>
      </c>
      <c r="U15" s="42">
        <v>3.6</v>
      </c>
      <c r="V15" s="27"/>
      <c r="W15" s="42">
        <v>4.7899999999999991</v>
      </c>
      <c r="X15" s="42">
        <v>5.2799999999999994</v>
      </c>
      <c r="Y15" s="90"/>
      <c r="Z15" s="90"/>
      <c r="AA15" s="90"/>
      <c r="AB15" s="42">
        <v>2.87</v>
      </c>
      <c r="AC15" s="42">
        <v>2.87</v>
      </c>
      <c r="AD15" s="42">
        <v>3.08</v>
      </c>
      <c r="AE15" s="89"/>
      <c r="AF15" s="27">
        <v>3.25</v>
      </c>
      <c r="AG15" s="42">
        <v>4.0299999999999994</v>
      </c>
      <c r="AH15" s="42">
        <v>4.5999999999999996</v>
      </c>
      <c r="AI15" s="90"/>
      <c r="AJ15" s="90"/>
      <c r="AK15" s="90"/>
      <c r="AL15" s="90"/>
      <c r="AM15" s="90"/>
      <c r="AN15" s="90"/>
      <c r="AO15" s="42">
        <v>4.16</v>
      </c>
      <c r="AP15" s="100">
        <v>3.91</v>
      </c>
      <c r="AQ15" s="42">
        <v>4.01</v>
      </c>
      <c r="AR15" s="16">
        <v>4.33</v>
      </c>
      <c r="AS15" s="16">
        <v>5.07</v>
      </c>
      <c r="AT15" s="90"/>
      <c r="AU15" s="90"/>
      <c r="AV15" s="90"/>
      <c r="AW15" s="16">
        <v>4.7100000000000009</v>
      </c>
      <c r="AX15" s="16">
        <v>4.6500000000000004</v>
      </c>
      <c r="AY15" s="16">
        <v>4.0299999999999994</v>
      </c>
      <c r="AZ15" s="42">
        <v>3.02</v>
      </c>
      <c r="BA15" s="42">
        <f>'Datos totales'!BB11</f>
        <v>2.91</v>
      </c>
      <c r="BB15" s="42"/>
      <c r="BC15" s="42">
        <f>'Datos totales'!BD11</f>
        <v>3.0100000000000002</v>
      </c>
      <c r="BD15" s="42">
        <f>'Datos totales'!BE11</f>
        <v>3.2</v>
      </c>
      <c r="BE15" s="42">
        <f>'Datos totales'!BF11</f>
        <v>3.27</v>
      </c>
      <c r="BF15" s="42">
        <f>'Datos totales'!BG11</f>
        <v>4.07</v>
      </c>
      <c r="BG15" s="42">
        <f>'Datos totales'!BH11</f>
        <v>4.6300000000000008</v>
      </c>
      <c r="BH15" s="42">
        <f>'Datos totales'!BI11</f>
        <v>4.5600000000000005</v>
      </c>
      <c r="BI15" s="42">
        <f>'Datos totales'!BJ11</f>
        <v>2.98</v>
      </c>
      <c r="BJ15" s="42">
        <f>'Datos totales'!BK11</f>
        <v>3.03</v>
      </c>
      <c r="BK15" s="42">
        <f>'Datos totales'!BL11</f>
        <v>2.98</v>
      </c>
      <c r="BL15" s="42">
        <f>'Datos totales'!BM11</f>
        <v>2.57</v>
      </c>
      <c r="BM15" s="42">
        <f>'Datos totales'!BN11</f>
        <v>2.0100000000000002</v>
      </c>
      <c r="BN15" s="42">
        <f>'Datos totales'!BO11</f>
        <v>2.8</v>
      </c>
      <c r="BO15" s="42">
        <f>'Datos totales'!BP11</f>
        <v>2.94</v>
      </c>
      <c r="BP15" s="42">
        <f>'Datos totales'!BQ11</f>
        <v>3.04</v>
      </c>
      <c r="BQ15" s="42">
        <f>'Datos totales'!BR11</f>
        <v>3.13</v>
      </c>
      <c r="BR15" s="42">
        <f>'Datos totales'!BS11</f>
        <v>3.72</v>
      </c>
      <c r="BS15" s="42">
        <f>'Datos totales'!BT11</f>
        <v>4.57</v>
      </c>
      <c r="BT15" s="42">
        <f>'Datos totales'!BU11</f>
        <v>4.84</v>
      </c>
      <c r="BU15" s="42">
        <f>'Datos totales'!BV11</f>
        <v>3.98</v>
      </c>
      <c r="BV15" s="42">
        <f>'Datos totales'!BW11</f>
        <v>4.25</v>
      </c>
      <c r="BW15" s="42">
        <f>'Datos totales'!BX11</f>
        <v>4.24</v>
      </c>
      <c r="BX15" s="42"/>
      <c r="BY15" s="42">
        <f>'Datos totales'!BZ11</f>
        <v>2.59</v>
      </c>
      <c r="BZ15" s="42"/>
      <c r="CA15" s="42">
        <f>'Datos totales'!CB11</f>
        <v>3.03</v>
      </c>
      <c r="CB15" s="42">
        <f>'Datos totales'!CC11</f>
        <v>3.18</v>
      </c>
      <c r="CC15" s="42">
        <f>'Datos totales'!CD11</f>
        <v>3.82</v>
      </c>
      <c r="CD15" s="42">
        <f>'Datos totales'!CE11</f>
        <v>4.75</v>
      </c>
      <c r="CE15" s="42"/>
      <c r="CF15" s="42"/>
      <c r="CG15" s="42">
        <f>'Datos totales'!CH11</f>
        <v>3.07</v>
      </c>
      <c r="CH15" s="42">
        <f>'Datos totales'!CI11</f>
        <v>3.4200000000000004</v>
      </c>
      <c r="CI15" s="42">
        <f>'Datos totales'!CJ11</f>
        <v>3.12</v>
      </c>
      <c r="CJ15" s="42">
        <f>'Datos totales'!CK11</f>
        <v>2.5</v>
      </c>
      <c r="CK15" s="42">
        <f>'Datos totales'!CL11</f>
        <v>2.64</v>
      </c>
      <c r="CL15" s="42">
        <f>'Datos totales'!CM11</f>
        <v>2.98</v>
      </c>
      <c r="CM15" s="42">
        <f>'Datos totales'!CN11</f>
        <v>2.72</v>
      </c>
      <c r="CN15" s="42"/>
      <c r="CO15" s="42">
        <f>'Datos totales'!CP11</f>
        <v>3.85</v>
      </c>
      <c r="CP15" s="42">
        <f>'Datos totales'!CQ11</f>
        <v>6</v>
      </c>
      <c r="CQ15" s="42"/>
      <c r="CS15" s="42">
        <f>'Datos totales'!CT11</f>
        <v>3.05</v>
      </c>
      <c r="CT15" s="42">
        <f>'Datos totales'!CU11</f>
        <v>2.97</v>
      </c>
      <c r="CU15" s="42">
        <f>'Datos totales'!CV11</f>
        <v>1.6600000000000001</v>
      </c>
      <c r="CV15" s="42">
        <f>'Datos totales'!CW11</f>
        <v>2.0700000000000007</v>
      </c>
      <c r="CW15" s="42">
        <f>'Datos totales'!CX11</f>
        <v>1.4</v>
      </c>
      <c r="CX15" s="42">
        <f>'Datos totales'!CY11</f>
        <v>1.9700000000000002</v>
      </c>
      <c r="CY15" s="42">
        <f>'Datos totales'!CZ11</f>
        <v>2.75</v>
      </c>
      <c r="CZ15" s="42">
        <f>'Datos totales'!DA11</f>
        <v>2.97</v>
      </c>
      <c r="DA15" s="42">
        <f>'Datos totales'!DB11</f>
        <v>3</v>
      </c>
      <c r="DB15" s="42">
        <f>'Datos totales'!DC11</f>
        <v>3.4200000000000004</v>
      </c>
      <c r="DC15" s="42">
        <f>'Datos totales'!DD11</f>
        <v>3.69</v>
      </c>
      <c r="DD15" s="42">
        <f>'Datos totales'!DE11</f>
        <v>4.51</v>
      </c>
      <c r="DE15" s="42">
        <f>'Datos totales'!DF11</f>
        <v>4.6500000000000004</v>
      </c>
      <c r="DF15" s="42">
        <f>'Datos totales'!DG11</f>
        <v>4.2100000000000009</v>
      </c>
      <c r="DG15" s="42">
        <f>'Datos totales'!DH11</f>
        <v>2.15</v>
      </c>
      <c r="DH15" s="42">
        <f>'Datos totales'!DI11</f>
        <v>2.84</v>
      </c>
      <c r="DI15" s="42">
        <f>'Datos totales'!DJ11</f>
        <v>2.58</v>
      </c>
      <c r="DJ15" s="42">
        <f>'Datos totales'!DK11</f>
        <v>2.87</v>
      </c>
      <c r="DK15" s="42">
        <f>'Datos totales'!DL11</f>
        <v>2.97</v>
      </c>
      <c r="DL15" s="42">
        <f>'Datos totales'!DM11</f>
        <v>4.1199999999999992</v>
      </c>
      <c r="DM15" s="42">
        <f>'Datos totales'!DN11</f>
        <v>4.0399999999999991</v>
      </c>
      <c r="DN15" s="42"/>
      <c r="DO15" s="42"/>
      <c r="DP15" s="42">
        <f>'Datos totales'!DQ11</f>
        <v>4.57</v>
      </c>
      <c r="DQ15" s="42">
        <f>'Datos totales'!DR11</f>
        <v>2.84</v>
      </c>
      <c r="DR15" s="42">
        <f>'Datos totales'!DS11</f>
        <v>2.37</v>
      </c>
      <c r="DS15" s="42">
        <f>'Datos totales'!DT11</f>
        <v>0.94</v>
      </c>
      <c r="DT15" s="42">
        <f>'Datos totales'!DU11</f>
        <v>2.2000000000000002</v>
      </c>
      <c r="DU15" s="42">
        <f>'Datos totales'!DV11</f>
        <v>2.27</v>
      </c>
      <c r="DV15" s="42">
        <f>'Datos totales'!DW11</f>
        <v>2.34</v>
      </c>
      <c r="DW15" s="42">
        <f>'Datos totales'!DX11</f>
        <v>2.67</v>
      </c>
      <c r="DX15" s="42">
        <f>'Datos totales'!DY11</f>
        <v>3.03</v>
      </c>
      <c r="DY15" s="42">
        <f>'Datos totales'!DZ11</f>
        <v>2.96</v>
      </c>
      <c r="DZ15" s="42">
        <f>'Datos totales'!EA11</f>
        <v>3.4200000000000004</v>
      </c>
      <c r="EA15" s="42">
        <f>'Datos totales'!EB11</f>
        <v>3.97</v>
      </c>
      <c r="EB15" s="42">
        <f>'Datos totales'!EC11</f>
        <v>4.42</v>
      </c>
      <c r="EC15" s="42">
        <f>'Datos totales'!ED11</f>
        <v>3.81</v>
      </c>
      <c r="ED15" s="42">
        <f>'Datos totales'!EE11</f>
        <v>3.77</v>
      </c>
      <c r="EE15" s="42">
        <f>'Datos totales'!EF11</f>
        <v>2.62</v>
      </c>
      <c r="EF15" s="42">
        <f>'Datos totales'!EG11</f>
        <v>2.88</v>
      </c>
      <c r="EG15" s="42">
        <f>'Datos totales'!EH11</f>
        <v>2.56</v>
      </c>
      <c r="EH15" s="42">
        <f>'Datos totales'!EI11</f>
        <v>3.6999999999999997</v>
      </c>
      <c r="EI15" s="42">
        <f>'Datos totales'!EJ11</f>
        <v>2.94</v>
      </c>
      <c r="EJ15" s="42">
        <f>'Datos totales'!EK11</f>
        <v>3.05</v>
      </c>
      <c r="EK15" s="42">
        <f>'Datos totales'!EL11</f>
        <v>3.13</v>
      </c>
      <c r="EL15" s="42">
        <f>'Datos totales'!EM11</f>
        <v>3.8699999999999997</v>
      </c>
      <c r="EM15" s="42"/>
      <c r="EN15" s="42"/>
      <c r="EO15" s="42">
        <f>'Datos totales'!EP11</f>
        <v>2.13</v>
      </c>
      <c r="EP15" s="42">
        <f>'Datos totales'!EQ11</f>
        <v>2.6</v>
      </c>
      <c r="EQ15" s="42">
        <f>'Datos totales'!ER11</f>
        <v>2.87</v>
      </c>
      <c r="ER15" s="42">
        <f>'Datos totales'!ES11</f>
        <v>2.42</v>
      </c>
      <c r="ES15" s="42">
        <f>'Datos totales'!ET11</f>
        <v>2.71</v>
      </c>
      <c r="ET15" s="42">
        <f>'Datos totales'!EU11</f>
        <v>2.5</v>
      </c>
      <c r="EU15" s="42">
        <f>'Datos totales'!EV11</f>
        <v>2.94</v>
      </c>
      <c r="EV15" s="42">
        <f>'Datos totales'!EW11</f>
        <v>3.08</v>
      </c>
      <c r="EW15" s="42">
        <f>'Datos totales'!EX11</f>
        <v>3.08</v>
      </c>
      <c r="EX15" s="42">
        <f>'Datos totales'!EY11</f>
        <v>3.39</v>
      </c>
      <c r="EY15" s="42">
        <f>'Datos totales'!EZ11</f>
        <v>4.1999999999999993</v>
      </c>
    </row>
    <row r="16" spans="1:163" ht="13" thickBot="1" x14ac:dyDescent="0.3">
      <c r="A16" s="10" t="s">
        <v>23</v>
      </c>
      <c r="B16" s="10" t="s">
        <v>14</v>
      </c>
      <c r="C16" s="6">
        <v>255198</v>
      </c>
      <c r="D16" s="6">
        <v>340143</v>
      </c>
      <c r="E16" s="6">
        <v>22</v>
      </c>
      <c r="F16" s="16" t="s">
        <v>17</v>
      </c>
      <c r="G16" s="8">
        <v>0.8</v>
      </c>
      <c r="H16" s="27">
        <v>4.76</v>
      </c>
      <c r="I16" s="89"/>
      <c r="J16" s="42">
        <v>6.84</v>
      </c>
      <c r="K16" s="89"/>
      <c r="L16" s="89"/>
      <c r="M16" s="89"/>
      <c r="N16" s="89"/>
      <c r="O16" s="42">
        <v>4.62</v>
      </c>
      <c r="P16" s="89"/>
      <c r="Q16" s="89"/>
      <c r="R16" s="93"/>
      <c r="S16" s="42">
        <v>4.58</v>
      </c>
      <c r="T16" s="89"/>
      <c r="U16" s="89"/>
      <c r="V16" s="27"/>
      <c r="W16" s="89"/>
      <c r="X16" s="42">
        <v>8.4799999999999986</v>
      </c>
      <c r="Y16" s="27">
        <v>8.36</v>
      </c>
      <c r="Z16" s="89"/>
      <c r="AA16" s="89"/>
      <c r="AB16" s="42">
        <v>4.6100000000000003</v>
      </c>
      <c r="AC16" s="89"/>
      <c r="AD16" s="42">
        <v>4.55</v>
      </c>
      <c r="AE16" s="89"/>
      <c r="AF16" s="89"/>
      <c r="AG16" s="42">
        <v>6.33</v>
      </c>
      <c r="AH16" s="89"/>
      <c r="AI16" s="89"/>
      <c r="AJ16" s="89"/>
      <c r="AK16" s="89"/>
      <c r="AL16" s="89"/>
      <c r="AM16" s="93"/>
      <c r="AN16" s="42">
        <v>9.7099999999999991</v>
      </c>
      <c r="AO16" s="89"/>
      <c r="AQ16" s="92"/>
      <c r="AR16" s="16">
        <v>6.7</v>
      </c>
      <c r="AS16" s="16">
        <v>7.9200000000000008</v>
      </c>
      <c r="AT16" s="92"/>
      <c r="AU16" s="16">
        <v>9.3999999999999986</v>
      </c>
      <c r="AV16" s="92"/>
      <c r="AW16" s="16">
        <v>7.79</v>
      </c>
      <c r="AX16" s="16">
        <v>7.54</v>
      </c>
      <c r="AY16" s="16">
        <v>6.76</v>
      </c>
      <c r="AZ16" s="42">
        <v>4.7300000000000004</v>
      </c>
      <c r="BA16" s="163"/>
      <c r="BB16" s="163"/>
      <c r="BC16" s="31">
        <v>4.2300000000000004</v>
      </c>
      <c r="BD16" s="31">
        <v>4.5200000000000005</v>
      </c>
      <c r="BE16" s="163"/>
      <c r="BF16" s="163"/>
      <c r="BG16" s="163"/>
      <c r="BH16" s="163"/>
      <c r="BI16" s="163"/>
      <c r="BJ16" s="163"/>
      <c r="BK16" s="31">
        <v>4.1900000000000004</v>
      </c>
      <c r="BL16" s="31">
        <v>3.8200000000000003</v>
      </c>
      <c r="BM16" s="163"/>
      <c r="BN16" s="31">
        <v>4.08</v>
      </c>
      <c r="BO16" s="163"/>
      <c r="BP16" s="163"/>
      <c r="BQ16" s="163"/>
      <c r="BS16" s="42">
        <f>'Datos totales'!BT12</f>
        <v>6.8</v>
      </c>
      <c r="BU16" s="42">
        <f>'Datos totales'!BV12</f>
        <v>6.4300000000000006</v>
      </c>
      <c r="BV16" s="42">
        <f>'Datos totales'!BW12</f>
        <v>6.9</v>
      </c>
      <c r="BW16" s="42">
        <f>'Datos totales'!BX12</f>
        <v>6.8500000000000005</v>
      </c>
      <c r="BX16" s="42">
        <f>'Datos totales'!BY12</f>
        <v>7.12</v>
      </c>
      <c r="BY16" s="42">
        <f>'Datos totales'!BZ12</f>
        <v>4.1400000000000006</v>
      </c>
      <c r="BZ16" s="42"/>
      <c r="CA16" s="42">
        <f>'Datos totales'!CB12</f>
        <v>3.8200000000000003</v>
      </c>
      <c r="CB16" s="42">
        <f>'Datos totales'!CC12</f>
        <v>4.74</v>
      </c>
      <c r="CC16" s="42">
        <f>'Datos totales'!CD12</f>
        <v>5.2</v>
      </c>
      <c r="CD16" s="42">
        <f>'Datos totales'!CE12</f>
        <v>6.6400000000000006</v>
      </c>
      <c r="CE16" s="42">
        <f>'Datos totales'!CF12</f>
        <v>7.7</v>
      </c>
      <c r="CF16" s="42">
        <f>'Datos totales'!CG12</f>
        <v>7.47</v>
      </c>
      <c r="CH16" s="42">
        <f>'Datos totales'!CI12</f>
        <v>5.07</v>
      </c>
      <c r="CI16" s="42">
        <f>'Datos totales'!CJ12</f>
        <v>4.7700000000000005</v>
      </c>
      <c r="CJ16" s="42">
        <f>'Datos totales'!CK12</f>
        <v>4.3</v>
      </c>
      <c r="CK16" s="42"/>
      <c r="CL16" s="42">
        <f>'Datos totales'!CM12</f>
        <v>4.42</v>
      </c>
      <c r="CR16">
        <v>7.43</v>
      </c>
      <c r="CT16" s="42">
        <f>'Datos totales'!CU12</f>
        <v>4.51</v>
      </c>
      <c r="CU16" s="42">
        <f>'Datos totales'!CV12</f>
        <v>4.2700000000000005</v>
      </c>
      <c r="CV16" s="42">
        <f>'Datos totales'!CW12</f>
        <v>3.95</v>
      </c>
      <c r="CW16" s="42">
        <f>'Datos totales'!CX12</f>
        <v>3.95</v>
      </c>
      <c r="CX16" s="42">
        <f>'Datos totales'!CY12</f>
        <v>3.41</v>
      </c>
      <c r="CY16" s="42">
        <f>'Datos totales'!CZ12</f>
        <v>4.13</v>
      </c>
      <c r="DB16" s="42">
        <f>'Datos totales'!DC12</f>
        <v>6.98</v>
      </c>
      <c r="DC16" s="42">
        <f>'Datos totales'!DD12</f>
        <v>7.87</v>
      </c>
      <c r="DF16" s="42">
        <f>'Datos totales'!DG12</f>
        <v>5.88</v>
      </c>
      <c r="DL16" s="42">
        <f>'Datos totales'!DM12</f>
        <v>5.13</v>
      </c>
      <c r="DM16" s="42">
        <f>'Datos totales'!DN12</f>
        <v>9.0699999999999985</v>
      </c>
      <c r="DO16" s="42">
        <f>'Datos totales'!DP12</f>
        <v>8.3999999999999986</v>
      </c>
      <c r="DP16" s="42">
        <f>'Datos totales'!DQ12</f>
        <v>8.1499999999999986</v>
      </c>
      <c r="DU16" s="42">
        <f>'Datos totales'!DV12</f>
        <v>4.4300000000000006</v>
      </c>
      <c r="DV16" s="42">
        <f>'Datos totales'!DW12</f>
        <v>4.33</v>
      </c>
      <c r="DW16" s="42">
        <f>'Datos totales'!DX12</f>
        <v>4.7300000000000004</v>
      </c>
      <c r="DY16" s="42">
        <f>'Datos totales'!DZ12</f>
        <v>5.9</v>
      </c>
      <c r="EA16" s="42">
        <f>'Datos totales'!EB12</f>
        <v>7.28</v>
      </c>
      <c r="EC16" s="42">
        <f>'Datos totales'!ED12</f>
        <v>5.6000000000000005</v>
      </c>
      <c r="EG16" s="42">
        <f>'Datos totales'!EH12</f>
        <v>4.2700000000000005</v>
      </c>
      <c r="EH16" s="42">
        <f>'Datos totales'!EI12</f>
        <v>4.2300000000000004</v>
      </c>
      <c r="EI16" s="42">
        <f>'Datos totales'!EJ12</f>
        <v>4.5200000000000005</v>
      </c>
      <c r="EJ16" s="42">
        <f>'Datos totales'!EK12</f>
        <v>4.8100000000000005</v>
      </c>
      <c r="EK16" s="42">
        <f>'Datos totales'!EL12</f>
        <v>4.88</v>
      </c>
      <c r="EM16" s="42">
        <f>'Datos totales'!EN12</f>
        <v>6.48</v>
      </c>
      <c r="EN16" s="42">
        <f>'Datos totales'!EO12</f>
        <v>7.15</v>
      </c>
      <c r="EO16" s="42">
        <f>'Datos totales'!EP12</f>
        <v>3.8500000000000005</v>
      </c>
      <c r="EP16" s="42">
        <f>'Datos totales'!EQ12</f>
        <v>4.13</v>
      </c>
      <c r="EQ16" s="42">
        <f>'Datos totales'!ER12</f>
        <v>4.32</v>
      </c>
      <c r="ER16" s="42">
        <f>'Datos totales'!ES12</f>
        <v>3.74</v>
      </c>
      <c r="ES16" s="42">
        <f>'Datos totales'!ET12</f>
        <v>4.13</v>
      </c>
      <c r="ET16" s="42">
        <f>'Datos totales'!EU12</f>
        <v>3.8900000000000006</v>
      </c>
      <c r="EV16" s="42">
        <f>'Datos totales'!EW12</f>
        <v>4.71</v>
      </c>
    </row>
    <row r="17" spans="1:155" x14ac:dyDescent="0.25">
      <c r="A17" s="10" t="s">
        <v>23</v>
      </c>
      <c r="B17" s="10" t="s">
        <v>14</v>
      </c>
      <c r="C17" s="6">
        <v>255198</v>
      </c>
      <c r="D17" s="6">
        <v>340143</v>
      </c>
      <c r="E17" s="6">
        <v>22</v>
      </c>
      <c r="F17" s="16" t="s">
        <v>17</v>
      </c>
      <c r="G17" s="8">
        <v>0.8</v>
      </c>
      <c r="H17" s="27"/>
      <c r="I17" s="89">
        <v>9.18</v>
      </c>
      <c r="J17" s="42"/>
      <c r="K17" s="89">
        <v>13.02</v>
      </c>
      <c r="L17" s="89">
        <v>10.629999999999999</v>
      </c>
      <c r="M17" s="89">
        <v>9.0599999999999987</v>
      </c>
      <c r="N17" s="89">
        <v>9.01</v>
      </c>
      <c r="O17" s="42"/>
      <c r="P17" s="89">
        <v>8.86</v>
      </c>
      <c r="Q17" s="89">
        <v>8.6</v>
      </c>
      <c r="R17" s="93"/>
      <c r="S17" s="42"/>
      <c r="T17" s="89">
        <v>9.1399999999999988</v>
      </c>
      <c r="U17" s="89">
        <v>9.5</v>
      </c>
      <c r="V17" s="27"/>
      <c r="W17" s="89">
        <v>14.3</v>
      </c>
      <c r="X17" s="42"/>
      <c r="Y17" s="27"/>
      <c r="Z17" s="89">
        <v>14.68</v>
      </c>
      <c r="AA17" s="89">
        <v>17.88</v>
      </c>
      <c r="AB17" s="42"/>
      <c r="AC17" s="89">
        <v>9.86</v>
      </c>
      <c r="AD17" s="42"/>
      <c r="AE17" s="89"/>
      <c r="AF17" s="89">
        <v>9.0299999999999994</v>
      </c>
      <c r="AG17" s="42"/>
      <c r="AH17" s="89">
        <v>14.52</v>
      </c>
      <c r="AI17" s="89">
        <v>12.5</v>
      </c>
      <c r="AJ17" s="89">
        <v>15.47</v>
      </c>
      <c r="AK17" s="89">
        <v>15.18</v>
      </c>
      <c r="AL17" s="89">
        <v>14.7</v>
      </c>
      <c r="AM17" s="93"/>
      <c r="AN17" s="42"/>
      <c r="AO17" s="89">
        <v>9.07</v>
      </c>
      <c r="AP17" s="99">
        <v>11.52</v>
      </c>
      <c r="AQ17" s="89">
        <v>7.23</v>
      </c>
      <c r="AR17" s="92"/>
      <c r="AS17" s="92"/>
      <c r="AT17" s="89">
        <v>11.299999999999999</v>
      </c>
      <c r="AU17" s="92"/>
      <c r="AV17" s="89">
        <v>21.43</v>
      </c>
      <c r="BA17" s="30">
        <v>11.6</v>
      </c>
      <c r="BB17" s="163"/>
      <c r="BC17" s="163"/>
      <c r="BD17" s="163"/>
      <c r="BE17" s="163"/>
      <c r="BF17" s="163"/>
      <c r="BG17" s="163"/>
      <c r="BH17" s="163"/>
      <c r="BI17" s="163"/>
      <c r="BJ17" s="163"/>
      <c r="BK17" s="163"/>
      <c r="BL17" s="163"/>
      <c r="BM17" s="163"/>
      <c r="BN17" s="163"/>
      <c r="BO17" s="163"/>
      <c r="BP17" s="163"/>
      <c r="BQ17" s="163"/>
      <c r="CG17" s="42">
        <f>'Datos totales'!CH12</f>
        <v>8.09</v>
      </c>
      <c r="CM17" s="42">
        <f>'Datos totales'!CN12</f>
        <v>7.01</v>
      </c>
      <c r="CN17" s="42">
        <f>'Datos totales'!CO12</f>
        <v>7.2299999999999995</v>
      </c>
      <c r="CO17" s="42">
        <f>'Datos totales'!CP12</f>
        <v>7.87</v>
      </c>
      <c r="CP17" s="42">
        <f>'Datos totales'!CQ12</f>
        <v>6.6000000000000005</v>
      </c>
      <c r="CS17" s="42">
        <f>'Datos totales'!CT12</f>
        <v>7.63</v>
      </c>
      <c r="CZ17" s="42">
        <f>'Datos totales'!DA12</f>
        <v>8.2899999999999991</v>
      </c>
      <c r="DA17" s="42">
        <f>'Datos totales'!DB12</f>
        <v>8.26</v>
      </c>
      <c r="DD17" s="42">
        <f>'Datos totales'!DE12</f>
        <v>11.18</v>
      </c>
      <c r="DE17" s="42"/>
      <c r="DG17" s="42">
        <f>'Datos totales'!DH12</f>
        <v>9.2899999999999991</v>
      </c>
      <c r="DH17" s="42">
        <f>'Datos totales'!DI12</f>
        <v>4.41</v>
      </c>
      <c r="DI17" s="42"/>
      <c r="DJ17" s="42">
        <f>'Datos totales'!DK12</f>
        <v>8.7999999999999989</v>
      </c>
      <c r="DK17" s="42">
        <f>'Datos totales'!DL12</f>
        <v>9.0599999999999987</v>
      </c>
      <c r="DN17" s="42">
        <f>'Datos totales'!DO12</f>
        <v>13.16</v>
      </c>
      <c r="DQ17" s="42">
        <f>'Datos totales'!DR12</f>
        <v>8.4499999999999993</v>
      </c>
      <c r="DR17" s="42">
        <f>'Datos totales'!DS12</f>
        <v>8.0699999999999985</v>
      </c>
      <c r="DS17" s="42">
        <f>'Datos totales'!DT12</f>
        <v>7.81</v>
      </c>
      <c r="DT17" s="42">
        <f>'Datos totales'!DU12</f>
        <v>7.410000000000001</v>
      </c>
      <c r="DX17" s="42">
        <f>'Datos totales'!DY12</f>
        <v>8.4699999999999989</v>
      </c>
      <c r="DZ17" s="42">
        <f>'Datos totales'!EA12</f>
        <v>6.46</v>
      </c>
      <c r="EB17" s="42">
        <f>'Datos totales'!EC12</f>
        <v>11.28</v>
      </c>
      <c r="ED17" s="42">
        <f>'Datos totales'!EE12</f>
        <v>4.8</v>
      </c>
      <c r="EE17" s="42">
        <f>'Datos totales'!EF12</f>
        <v>5.4</v>
      </c>
      <c r="EF17" s="42">
        <f>'Datos totales'!EG12</f>
        <v>5.25</v>
      </c>
      <c r="EL17" s="42">
        <f>'Datos totales'!EM12</f>
        <v>9.41</v>
      </c>
      <c r="EU17" s="42">
        <f>'Datos totales'!EV12</f>
        <v>6.76</v>
      </c>
      <c r="EW17" s="42">
        <f>'Datos totales'!EX12</f>
        <v>7.37</v>
      </c>
      <c r="EX17" s="42">
        <f>'Datos totales'!EY12</f>
        <v>8.0699999999999985</v>
      </c>
      <c r="EY17" s="42">
        <f>'Datos totales'!EZ12</f>
        <v>9.34</v>
      </c>
    </row>
    <row r="18" spans="1:155" x14ac:dyDescent="0.25">
      <c r="A18" s="10" t="s">
        <v>24</v>
      </c>
      <c r="B18" s="10" t="s">
        <v>14</v>
      </c>
      <c r="C18" s="6">
        <v>255267</v>
      </c>
      <c r="D18" s="6">
        <v>340939</v>
      </c>
      <c r="E18" s="6">
        <v>31</v>
      </c>
      <c r="F18" s="16" t="s">
        <v>17</v>
      </c>
      <c r="G18" s="8">
        <v>0.38</v>
      </c>
      <c r="H18" s="27">
        <v>5.49</v>
      </c>
      <c r="I18" s="42">
        <v>6.01</v>
      </c>
      <c r="J18" s="42">
        <v>6.34</v>
      </c>
      <c r="K18" s="42">
        <v>6.82</v>
      </c>
      <c r="L18" s="42">
        <v>7.04</v>
      </c>
      <c r="M18" s="42">
        <v>6.39</v>
      </c>
      <c r="N18" s="42">
        <v>6.04</v>
      </c>
      <c r="O18" s="42">
        <v>5.57</v>
      </c>
      <c r="P18" s="42">
        <v>3.47</v>
      </c>
      <c r="Q18" s="42">
        <v>3.3200000000000003</v>
      </c>
      <c r="R18" s="42">
        <v>3.4000000000000004</v>
      </c>
      <c r="S18" s="42">
        <v>4.29</v>
      </c>
      <c r="T18" s="42">
        <v>5.17</v>
      </c>
      <c r="U18" s="42">
        <v>5.86</v>
      </c>
      <c r="V18" s="27"/>
      <c r="W18" s="42">
        <v>7.35</v>
      </c>
      <c r="X18" s="42">
        <v>7.41</v>
      </c>
      <c r="Y18" s="27">
        <v>7.5</v>
      </c>
      <c r="Z18" s="42">
        <v>7.8500000000000005</v>
      </c>
      <c r="AA18" s="42">
        <v>9.44</v>
      </c>
      <c r="AB18" s="42">
        <v>5.8500000000000005</v>
      </c>
      <c r="AC18" s="42">
        <v>3.56</v>
      </c>
      <c r="AD18" s="42">
        <v>3.3200000000000003</v>
      </c>
      <c r="AE18" s="89"/>
      <c r="AF18" s="27">
        <v>5.3500000000000005</v>
      </c>
      <c r="AG18" s="42">
        <v>5.98</v>
      </c>
      <c r="AH18" s="42">
        <v>6.38</v>
      </c>
      <c r="AI18" s="42">
        <v>7.04</v>
      </c>
      <c r="AJ18" s="42">
        <v>9.1199999999999992</v>
      </c>
      <c r="AK18" s="42">
        <v>8.6399999999999988</v>
      </c>
      <c r="AL18" s="42">
        <v>8.6499999999999986</v>
      </c>
      <c r="AM18" s="42">
        <v>12.95</v>
      </c>
      <c r="AN18" s="42">
        <v>10.119999999999999</v>
      </c>
      <c r="AP18" s="100">
        <v>6.22</v>
      </c>
      <c r="AQ18" s="42">
        <v>4.1399999999999997</v>
      </c>
      <c r="AS18" s="16">
        <v>6.36</v>
      </c>
      <c r="AT18" s="42">
        <v>7.5200000000000005</v>
      </c>
      <c r="AU18" s="42">
        <v>8.33</v>
      </c>
      <c r="AV18" s="27">
        <v>8.9099999999999984</v>
      </c>
      <c r="AW18" s="16">
        <v>7.69</v>
      </c>
      <c r="AX18" s="16"/>
      <c r="AY18" s="16">
        <v>6.83</v>
      </c>
      <c r="AZ18" s="42">
        <v>3.62</v>
      </c>
      <c r="BA18" s="42">
        <f>'Datos totales'!BB13</f>
        <v>3.5300000000000002</v>
      </c>
      <c r="BB18" s="42"/>
      <c r="BC18" s="42">
        <f>'Datos totales'!BD13</f>
        <v>3.54</v>
      </c>
      <c r="BD18" s="42">
        <f>'Datos totales'!BE13</f>
        <v>5.38</v>
      </c>
      <c r="BE18" s="42">
        <f>'Datos totales'!BF13</f>
        <v>5.32</v>
      </c>
      <c r="BF18" s="42">
        <f>'Datos totales'!BG13</f>
        <v>7.9099999999999993</v>
      </c>
      <c r="BG18" s="42">
        <f>'Datos totales'!BH13</f>
        <v>7.9099999999999993</v>
      </c>
      <c r="BH18" s="42">
        <f>'Datos totales'!BI13</f>
        <v>6.59</v>
      </c>
      <c r="BI18" s="42">
        <f>'Datos totales'!BJ13</f>
        <v>4.1100000000000003</v>
      </c>
      <c r="BJ18" s="42">
        <f>'Datos totales'!BK13</f>
        <v>3.41</v>
      </c>
      <c r="BK18" s="42">
        <f>'Datos totales'!BL13</f>
        <v>3.5700000000000003</v>
      </c>
      <c r="BL18" s="42">
        <f>'Datos totales'!BM13</f>
        <v>3.22</v>
      </c>
      <c r="BM18" s="42">
        <f>'Datos totales'!BN13</f>
        <v>3.02</v>
      </c>
      <c r="BN18" s="42"/>
      <c r="BO18" s="42"/>
      <c r="BP18" s="42"/>
      <c r="BQ18" s="42"/>
      <c r="BR18" s="42">
        <f>'Datos totales'!BS13</f>
        <v>5.65</v>
      </c>
      <c r="BS18" s="42">
        <f>'Datos totales'!BT13</f>
        <v>6.21</v>
      </c>
      <c r="BT18" s="42">
        <f>'Datos totales'!BU13</f>
        <v>6.82</v>
      </c>
      <c r="BU18" s="42">
        <f>'Datos totales'!BV13</f>
        <v>5.72</v>
      </c>
      <c r="BV18" s="42">
        <f>'Datos totales'!BW13</f>
        <v>6.7700000000000005</v>
      </c>
      <c r="BW18" s="42"/>
      <c r="BX18" s="42">
        <f>'Datos totales'!BY13</f>
        <v>7.55</v>
      </c>
      <c r="BY18" s="42">
        <f>'Datos totales'!BZ13</f>
        <v>3.22</v>
      </c>
      <c r="BZ18" s="42">
        <f>'Datos totales'!CA13</f>
        <v>3.31</v>
      </c>
      <c r="CA18" s="42">
        <f>'Datos totales'!CB13</f>
        <v>4.9800000000000004</v>
      </c>
      <c r="CB18" s="42">
        <f>'Datos totales'!CC13</f>
        <v>5.26</v>
      </c>
      <c r="CC18" s="42">
        <f>'Datos totales'!CD13</f>
        <v>5.67</v>
      </c>
      <c r="CF18" s="42">
        <f>'Datos totales'!CG13</f>
        <v>8.0299999999999994</v>
      </c>
      <c r="CG18" s="42">
        <f>'Datos totales'!CH13</f>
        <v>4.5200000000000005</v>
      </c>
      <c r="CH18" s="42">
        <f>'Datos totales'!CI13</f>
        <v>4.78</v>
      </c>
      <c r="CI18" s="42">
        <f>'Datos totales'!CJ13</f>
        <v>5.2700000000000005</v>
      </c>
      <c r="CK18" s="42">
        <f>'Datos totales'!CL13</f>
        <v>3.52</v>
      </c>
      <c r="CL18" s="42">
        <f>'Datos totales'!CM13</f>
        <v>3.24</v>
      </c>
      <c r="CN18" s="42">
        <f>'Datos totales'!CO13</f>
        <v>5.05</v>
      </c>
      <c r="CP18" s="42">
        <f>'Datos totales'!CQ13</f>
        <v>6.22</v>
      </c>
      <c r="CQ18" s="42">
        <f>'Datos totales'!CR13</f>
        <v>6.95</v>
      </c>
      <c r="CS18" s="42">
        <f>'Datos totales'!CT13</f>
        <v>4.97</v>
      </c>
      <c r="CT18" s="42">
        <f>'Datos totales'!CU13</f>
        <v>3.41</v>
      </c>
      <c r="CU18" s="42"/>
      <c r="CV18" s="42"/>
      <c r="CW18" s="42">
        <f>'Datos totales'!CX13</f>
        <v>3.41</v>
      </c>
      <c r="CX18" s="42"/>
      <c r="CY18" s="42">
        <f>'Datos totales'!CZ13</f>
        <v>3.2600000000000002</v>
      </c>
      <c r="CZ18" s="42">
        <f>'Datos totales'!DA13</f>
        <v>4.03</v>
      </c>
      <c r="DA18" s="42">
        <f>'Datos totales'!DB13</f>
        <v>5.0200000000000005</v>
      </c>
      <c r="DB18" s="42">
        <f>'Datos totales'!DC13</f>
        <v>5.88</v>
      </c>
      <c r="DC18" s="42">
        <f>'Datos totales'!DD13</f>
        <v>7.6000000000000005</v>
      </c>
      <c r="DD18" s="42">
        <f>'Datos totales'!DE13</f>
        <v>7.8199999999999994</v>
      </c>
      <c r="DE18" s="42">
        <f>'Datos totales'!DF13</f>
        <v>6.8</v>
      </c>
      <c r="DF18" s="42">
        <f>'Datos totales'!DG13</f>
        <v>6.67</v>
      </c>
      <c r="DG18" s="42">
        <f>'Datos totales'!DH13</f>
        <v>5.23</v>
      </c>
      <c r="DH18" s="42">
        <f>'Datos totales'!DI13</f>
        <v>3.25</v>
      </c>
      <c r="DI18" s="42">
        <f>'Datos totales'!DJ13</f>
        <v>3.2</v>
      </c>
      <c r="DJ18" s="42">
        <f>'Datos totales'!DK13</f>
        <v>3.25</v>
      </c>
      <c r="DK18" s="42">
        <f>'Datos totales'!DL13</f>
        <v>4.32</v>
      </c>
      <c r="DL18" s="42">
        <f>'Datos totales'!DM13</f>
        <v>5.4</v>
      </c>
      <c r="DM18" s="42">
        <f>'Datos totales'!DN13</f>
        <v>5.9</v>
      </c>
      <c r="DN18" s="42">
        <f>'Datos totales'!DO13</f>
        <v>6.45</v>
      </c>
      <c r="DO18" s="42">
        <f>'Datos totales'!DP13</f>
        <v>7.25</v>
      </c>
      <c r="DP18" s="42">
        <f>'Datos totales'!DQ13</f>
        <v>7.11</v>
      </c>
      <c r="DQ18" s="42">
        <f>'Datos totales'!DR13</f>
        <v>3.6799999999999997</v>
      </c>
      <c r="DR18" s="42">
        <f>'Datos totales'!DS13</f>
        <v>3.0700000000000003</v>
      </c>
      <c r="DS18" s="42">
        <f>'Datos totales'!DT13</f>
        <v>3.1100000000000003</v>
      </c>
      <c r="DT18" s="42">
        <f>'Datos totales'!DU13</f>
        <v>3.0100000000000002</v>
      </c>
      <c r="DU18" s="42">
        <f>'Datos totales'!DV13</f>
        <v>3.6900000000000004</v>
      </c>
      <c r="DV18" s="42">
        <f>'Datos totales'!DW13</f>
        <v>1.0899999999999999</v>
      </c>
      <c r="DW18" s="42">
        <f>'Datos totales'!DX13</f>
        <v>3.2600000000000002</v>
      </c>
      <c r="DX18" s="42">
        <f>'Datos totales'!DY13</f>
        <v>4.24</v>
      </c>
      <c r="DY18" s="42">
        <f>'Datos totales'!DZ13</f>
        <v>5.16</v>
      </c>
      <c r="DZ18" s="42">
        <f>'Datos totales'!EA13</f>
        <v>4.6900000000000004</v>
      </c>
      <c r="EB18" s="42">
        <f>'Datos totales'!EC13</f>
        <v>13.02</v>
      </c>
      <c r="EC18" s="42">
        <f>'Datos totales'!ED13</f>
        <v>6.3100000000000005</v>
      </c>
      <c r="EE18" s="42">
        <f>'Datos totales'!EF13</f>
        <v>5.1100000000000003</v>
      </c>
      <c r="EF18" s="42">
        <f>'Datos totales'!EG13</f>
        <v>3.4</v>
      </c>
      <c r="EG18" s="42">
        <f>'Datos totales'!EH13</f>
        <v>3.16</v>
      </c>
      <c r="EH18" s="42">
        <f>'Datos totales'!EI13</f>
        <v>4.21</v>
      </c>
      <c r="EI18" s="42">
        <f>'Datos totales'!EJ13</f>
        <v>3.35</v>
      </c>
      <c r="EJ18" s="42">
        <f>'Datos totales'!EK13</f>
        <v>4.71</v>
      </c>
      <c r="EK18" s="42">
        <f>'Datos totales'!EL13</f>
        <v>4.95</v>
      </c>
      <c r="EL18" s="42">
        <f>'Datos totales'!EM13</f>
        <v>6.0600000000000005</v>
      </c>
      <c r="EM18" s="42">
        <f>'Datos totales'!EN13</f>
        <v>6.54</v>
      </c>
      <c r="EN18" s="42">
        <f>'Datos totales'!EO13</f>
        <v>7.24</v>
      </c>
      <c r="EO18" s="42">
        <f>'Datos totales'!EP13</f>
        <v>3.04</v>
      </c>
      <c r="EP18" s="42">
        <f>'Datos totales'!EQ13</f>
        <v>3.17</v>
      </c>
      <c r="EQ18" s="42">
        <f>'Datos totales'!ER13</f>
        <v>3.5500000000000003</v>
      </c>
      <c r="ER18" s="42">
        <f>'Datos totales'!ES13</f>
        <v>3.0300000000000002</v>
      </c>
      <c r="ES18" s="42">
        <f>'Datos totales'!ET13</f>
        <v>3.14</v>
      </c>
      <c r="ET18" s="42">
        <f>'Datos totales'!EU13</f>
        <v>3.0500000000000003</v>
      </c>
      <c r="EU18" s="42">
        <f>'Datos totales'!EV13</f>
        <v>3.24</v>
      </c>
      <c r="EY18" s="42">
        <f>'Datos totales'!EZ13</f>
        <v>6.13</v>
      </c>
    </row>
    <row r="19" spans="1:155" x14ac:dyDescent="0.25">
      <c r="A19" s="10" t="s">
        <v>24</v>
      </c>
      <c r="B19" s="10" t="s">
        <v>14</v>
      </c>
      <c r="C19" s="6">
        <v>255267</v>
      </c>
      <c r="D19" s="6">
        <v>340939</v>
      </c>
      <c r="E19" s="6">
        <v>31</v>
      </c>
      <c r="F19" s="16" t="s">
        <v>17</v>
      </c>
      <c r="G19" s="8">
        <v>0.38</v>
      </c>
      <c r="H19" s="27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27"/>
      <c r="W19" s="42"/>
      <c r="X19" s="42"/>
      <c r="Y19" s="27"/>
      <c r="Z19" s="42"/>
      <c r="AA19" s="42"/>
      <c r="AB19" s="42"/>
      <c r="AC19" s="42"/>
      <c r="AD19" s="42"/>
      <c r="AE19" s="89"/>
      <c r="AF19" s="27"/>
      <c r="AG19" s="42"/>
      <c r="AH19" s="42"/>
      <c r="AI19" s="42"/>
      <c r="AJ19" s="42"/>
      <c r="AK19" s="42"/>
      <c r="AL19" s="42"/>
      <c r="AM19" s="42"/>
      <c r="AN19" s="42"/>
      <c r="AO19" s="89">
        <v>8.0399999999999991</v>
      </c>
      <c r="AP19" s="100"/>
      <c r="AQ19" s="42"/>
      <c r="AR19" s="105">
        <v>9.1199999999999992</v>
      </c>
      <c r="AS19" s="16"/>
      <c r="AT19" s="42"/>
      <c r="AU19" s="42"/>
      <c r="AV19" s="27"/>
      <c r="AW19" s="16"/>
      <c r="AX19" s="16"/>
      <c r="AY19" s="16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CD19" s="42">
        <f>'Datos totales'!CE13</f>
        <v>10.219999999999999</v>
      </c>
      <c r="CE19" s="42">
        <f>'Datos totales'!CF13</f>
        <v>23.810000000000002</v>
      </c>
      <c r="EA19" s="42">
        <f>'Datos totales'!EB13</f>
        <v>12.559999999999999</v>
      </c>
      <c r="ED19" s="42">
        <f>'Datos totales'!EE13</f>
        <v>18.36</v>
      </c>
      <c r="EV19" s="42">
        <f>'Datos totales'!EW13</f>
        <v>5.78</v>
      </c>
      <c r="EW19" s="42">
        <f>'Datos totales'!EX13</f>
        <v>5.2700000000000005</v>
      </c>
      <c r="EX19" s="42">
        <f>'Datos totales'!EY13</f>
        <v>5.89</v>
      </c>
    </row>
    <row r="20" spans="1:155" x14ac:dyDescent="0.25">
      <c r="A20" s="16" t="s">
        <v>25</v>
      </c>
      <c r="B20" s="10" t="s">
        <v>15</v>
      </c>
      <c r="C20" s="10">
        <v>255293</v>
      </c>
      <c r="D20" s="6">
        <v>340970</v>
      </c>
      <c r="E20" s="6">
        <v>32</v>
      </c>
      <c r="F20" s="16" t="s">
        <v>17</v>
      </c>
      <c r="G20" s="8">
        <v>0.84</v>
      </c>
      <c r="H20" s="27">
        <v>5.49</v>
      </c>
      <c r="I20" s="42">
        <v>6.11</v>
      </c>
      <c r="J20" s="42">
        <v>6.46</v>
      </c>
      <c r="K20" s="42">
        <v>6.99</v>
      </c>
      <c r="L20" s="42">
        <v>5.26</v>
      </c>
      <c r="M20" s="42">
        <v>6.54</v>
      </c>
      <c r="N20" s="42">
        <v>6.18</v>
      </c>
      <c r="O20" s="42">
        <v>5.61</v>
      </c>
      <c r="P20" s="42">
        <v>3.4400000000000004</v>
      </c>
      <c r="Q20" s="42">
        <v>3.2700000000000005</v>
      </c>
      <c r="R20" s="42">
        <v>3.33</v>
      </c>
      <c r="S20" s="42">
        <v>3.96</v>
      </c>
      <c r="T20" s="42">
        <v>5.16</v>
      </c>
      <c r="U20" s="42">
        <v>5.92</v>
      </c>
      <c r="V20" s="27"/>
      <c r="W20" s="42">
        <v>6.98</v>
      </c>
      <c r="X20" s="42">
        <v>7.58</v>
      </c>
      <c r="Y20" s="90"/>
      <c r="Z20" s="90"/>
      <c r="AA20" s="90"/>
      <c r="AB20" s="42">
        <v>6.15</v>
      </c>
      <c r="AC20" s="42">
        <v>3.51</v>
      </c>
      <c r="AD20" s="42">
        <v>3.26</v>
      </c>
      <c r="AE20" s="89"/>
      <c r="AF20" s="27">
        <v>5.29</v>
      </c>
      <c r="AG20" s="42">
        <v>6.0200000000000005</v>
      </c>
      <c r="AH20" s="42">
        <v>6.47</v>
      </c>
      <c r="AI20" s="42">
        <v>7.1999999999999993</v>
      </c>
      <c r="AJ20" s="90"/>
      <c r="AK20" s="90"/>
      <c r="AL20" s="90"/>
      <c r="AM20" s="90"/>
      <c r="AN20" s="90"/>
      <c r="AO20" s="42">
        <v>8.31</v>
      </c>
      <c r="AP20" s="100">
        <v>6.76</v>
      </c>
      <c r="AQ20" s="42">
        <v>5.4</v>
      </c>
      <c r="AR20" s="16">
        <v>5.65</v>
      </c>
      <c r="AS20" s="16">
        <v>6.38</v>
      </c>
      <c r="AT20" s="42">
        <v>7.3599999999999994</v>
      </c>
      <c r="AU20" s="90"/>
      <c r="AV20" s="90"/>
      <c r="AW20" s="90"/>
      <c r="AX20" s="16">
        <v>7.57</v>
      </c>
      <c r="AY20" s="16">
        <v>7.05</v>
      </c>
      <c r="AZ20" s="42">
        <v>3.6100000000000003</v>
      </c>
      <c r="BA20" s="42">
        <f>'Datos totales'!BB14</f>
        <v>3.4299999999999997</v>
      </c>
      <c r="BB20" s="42"/>
      <c r="BC20" s="42">
        <f>'Datos totales'!BD14</f>
        <v>3.49</v>
      </c>
      <c r="BD20" s="42">
        <f>'Datos totales'!BE14</f>
        <v>4.24</v>
      </c>
      <c r="BE20" s="42">
        <f>'Datos totales'!BF14</f>
        <v>5.32</v>
      </c>
      <c r="BF20" s="42" t="str">
        <f>'Datos totales'!BG14</f>
        <v>Sellado</v>
      </c>
      <c r="BG20" s="42" t="str">
        <f>'Datos totales'!BH14</f>
        <v>Sellado</v>
      </c>
      <c r="BH20" s="42" t="str">
        <f>'Datos totales'!BI14</f>
        <v>Sellado</v>
      </c>
      <c r="BI20" s="42" t="str">
        <f>'Datos totales'!BJ14</f>
        <v>Sellado</v>
      </c>
      <c r="BJ20" s="42" t="str">
        <f>'Datos totales'!BK14</f>
        <v>Sellado</v>
      </c>
      <c r="BK20" s="42" t="str">
        <f>'Datos totales'!BL14</f>
        <v>Sellado</v>
      </c>
      <c r="BL20" s="42" t="str">
        <f>'Datos totales'!BM14</f>
        <v>Sellado</v>
      </c>
      <c r="BM20" s="42" t="str">
        <f>'Datos totales'!BN14</f>
        <v>Sellado</v>
      </c>
      <c r="BN20" s="42" t="str">
        <f>'Datos totales'!BO14</f>
        <v>Sellado</v>
      </c>
      <c r="BO20" s="42" t="str">
        <f>'Datos totales'!BP14</f>
        <v>Sellado</v>
      </c>
      <c r="BP20" s="42" t="str">
        <f>'Datos totales'!BQ14</f>
        <v>Sellado</v>
      </c>
      <c r="BQ20" s="42" t="str">
        <f>'Datos totales'!BR14</f>
        <v>Sellado</v>
      </c>
      <c r="BR20" s="42" t="str">
        <f>'Datos totales'!BS14</f>
        <v>Sellado</v>
      </c>
      <c r="BS20" s="42" t="str">
        <f>'Datos totales'!BT14</f>
        <v>Sellado</v>
      </c>
      <c r="BT20" s="42" t="str">
        <f>'Datos totales'!BU14</f>
        <v>Sellado</v>
      </c>
      <c r="BU20" s="42" t="str">
        <f>'Datos totales'!BV14</f>
        <v>Sellado</v>
      </c>
      <c r="BV20" s="42" t="str">
        <f>'Datos totales'!BW14</f>
        <v>Sellado</v>
      </c>
      <c r="BW20" s="42" t="str">
        <f>'Datos totales'!BX14</f>
        <v>Sellado</v>
      </c>
      <c r="BX20" s="42" t="str">
        <f>'Datos totales'!BY14</f>
        <v>Sellado</v>
      </c>
      <c r="BY20" s="42" t="str">
        <f>'Datos totales'!BZ14</f>
        <v>Sellado</v>
      </c>
      <c r="BZ20" s="42" t="str">
        <f>'Datos totales'!CA14</f>
        <v>Sellado</v>
      </c>
      <c r="CA20" s="42" t="str">
        <f>'Datos totales'!CB14</f>
        <v>Sellado</v>
      </c>
      <c r="CB20" s="42" t="str">
        <f>'Datos totales'!CC14</f>
        <v>Sellado</v>
      </c>
      <c r="CC20" s="42" t="str">
        <f>'Datos totales'!CD14</f>
        <v>Sellado</v>
      </c>
      <c r="CD20" s="42" t="str">
        <f>'Datos totales'!CE14</f>
        <v>Sellado</v>
      </c>
      <c r="CE20" s="42" t="str">
        <f>'Datos totales'!CF14</f>
        <v>Sellado</v>
      </c>
      <c r="CF20" s="42" t="str">
        <f>'Datos totales'!CG14</f>
        <v>Sellado</v>
      </c>
      <c r="CG20" s="42" t="str">
        <f>'Datos totales'!CH14</f>
        <v>Sellado</v>
      </c>
      <c r="CH20" s="42" t="str">
        <f>'Datos totales'!CI14</f>
        <v>Sellado</v>
      </c>
      <c r="CI20" s="42" t="str">
        <f>'Datos totales'!CJ14</f>
        <v>Sellado</v>
      </c>
      <c r="CJ20" s="42" t="str">
        <f>'Datos totales'!CK14</f>
        <v>Sellado</v>
      </c>
      <c r="CK20" s="42" t="str">
        <f>'Datos totales'!CL14</f>
        <v>Sellado</v>
      </c>
      <c r="CL20" s="42" t="str">
        <f>'Datos totales'!CM14</f>
        <v>Sellado</v>
      </c>
      <c r="CM20" s="42" t="str">
        <f>'Datos totales'!CN14</f>
        <v>Sellado</v>
      </c>
      <c r="CN20" s="42" t="str">
        <f>'Datos totales'!CO14</f>
        <v>Sellado</v>
      </c>
      <c r="CO20" s="42" t="str">
        <f>'Datos totales'!CP14</f>
        <v>Sellado</v>
      </c>
      <c r="CP20" s="42" t="str">
        <f>'Datos totales'!CQ14</f>
        <v>Sellado</v>
      </c>
      <c r="CQ20" s="42" t="str">
        <f>'Datos totales'!CR14</f>
        <v>Sellado</v>
      </c>
      <c r="CR20" t="s">
        <v>240</v>
      </c>
      <c r="CS20" t="s">
        <v>240</v>
      </c>
      <c r="CT20" t="s">
        <v>240</v>
      </c>
      <c r="CU20" s="42" t="str">
        <f>'Datos totales'!CV14</f>
        <v>Sellado</v>
      </c>
      <c r="CV20" s="42" t="str">
        <f>'Datos totales'!CW14</f>
        <v>Sellado</v>
      </c>
      <c r="CW20" s="42" t="str">
        <f>'Datos totales'!CX14</f>
        <v>Sellado</v>
      </c>
      <c r="CX20" s="42" t="str">
        <f>'Datos totales'!CY14</f>
        <v>Sellado</v>
      </c>
      <c r="CY20" s="42" t="str">
        <f>'Datos totales'!CZ14</f>
        <v>Sellado</v>
      </c>
      <c r="CZ20" s="42" t="str">
        <f>'Datos totales'!DA14</f>
        <v>Sellado</v>
      </c>
      <c r="DA20" s="42" t="str">
        <f>'Datos totales'!DB14</f>
        <v>Sellado</v>
      </c>
      <c r="DB20" s="42" t="str">
        <f>'Datos totales'!DC14</f>
        <v>Sellado</v>
      </c>
      <c r="DC20" s="42" t="str">
        <f>'Datos totales'!DD14</f>
        <v>Sellado</v>
      </c>
      <c r="DD20" s="42" t="str">
        <f>'Datos totales'!DE14</f>
        <v>Sellado</v>
      </c>
      <c r="DE20" s="42" t="str">
        <f>'Datos totales'!DF14</f>
        <v>Sellado</v>
      </c>
      <c r="DF20" s="42" t="str">
        <f>'Datos totales'!DG14</f>
        <v>Sellado</v>
      </c>
      <c r="DG20" s="42" t="str">
        <f>'Datos totales'!DH14</f>
        <v>Sellado</v>
      </c>
      <c r="DH20" s="42" t="str">
        <f>'Datos totales'!DI14</f>
        <v>Sellado</v>
      </c>
      <c r="DI20" s="42" t="str">
        <f>'Datos totales'!DJ14</f>
        <v>Sellado</v>
      </c>
      <c r="DJ20" s="42" t="str">
        <f>'Datos totales'!DK14</f>
        <v>Sellado</v>
      </c>
      <c r="DK20" s="42" t="str">
        <f>'Datos totales'!DL14</f>
        <v>Sellado</v>
      </c>
      <c r="DL20" s="42" t="str">
        <f>'Datos totales'!DM14</f>
        <v>Sellado</v>
      </c>
      <c r="DM20" s="42" t="str">
        <f>'Datos totales'!DN14</f>
        <v>Sellado</v>
      </c>
      <c r="DN20" s="42" t="str">
        <f>'Datos totales'!DO14</f>
        <v>Sellado</v>
      </c>
      <c r="DO20" s="42" t="str">
        <f>'Datos totales'!DP14</f>
        <v>Sellado</v>
      </c>
      <c r="DP20" s="42" t="str">
        <f>'Datos totales'!DQ14</f>
        <v>Sellado</v>
      </c>
      <c r="DQ20" s="42" t="str">
        <f>'Datos totales'!DR14</f>
        <v>Sellado</v>
      </c>
      <c r="DR20" s="42" t="str">
        <f>'Datos totales'!DS14</f>
        <v>Sellado</v>
      </c>
      <c r="DS20" s="42" t="str">
        <f>'Datos totales'!DT14</f>
        <v>Sellado</v>
      </c>
      <c r="DT20" s="42" t="str">
        <f>'Datos totales'!DU14</f>
        <v>Sellado</v>
      </c>
      <c r="DU20" s="42" t="str">
        <f>'Datos totales'!DV14</f>
        <v>Sellado</v>
      </c>
      <c r="DV20" s="42" t="str">
        <f>'Datos totales'!DW14</f>
        <v>Sellado</v>
      </c>
      <c r="DW20" s="42" t="str">
        <f>'Datos totales'!DX14</f>
        <v>Sellado</v>
      </c>
      <c r="DX20" s="42" t="str">
        <f>'Datos totales'!DY14</f>
        <v>Sellado</v>
      </c>
      <c r="DY20" s="42" t="str">
        <f>'Datos totales'!DZ14</f>
        <v>Sellado</v>
      </c>
      <c r="DZ20" s="42" t="str">
        <f>'Datos totales'!EA14</f>
        <v>Sellado</v>
      </c>
      <c r="EA20" s="42" t="str">
        <f>'Datos totales'!EB14</f>
        <v>Sellado</v>
      </c>
      <c r="EB20" s="42" t="str">
        <f>'Datos totales'!EC14</f>
        <v>Sellado</v>
      </c>
      <c r="EC20" s="42" t="str">
        <f>'Datos totales'!ED14</f>
        <v>Sellado</v>
      </c>
      <c r="ED20" s="42" t="str">
        <f>'Datos totales'!EE14</f>
        <v>Sellado</v>
      </c>
      <c r="EE20" s="42" t="str">
        <f>'Datos totales'!EF14</f>
        <v>Sellado</v>
      </c>
      <c r="EF20" s="42" t="str">
        <f>'Datos totales'!EG14</f>
        <v>Sellado</v>
      </c>
      <c r="EG20" s="42" t="str">
        <f>'Datos totales'!EH14</f>
        <v>Sellado</v>
      </c>
      <c r="EH20" s="42" t="str">
        <f>'Datos totales'!EI14</f>
        <v>Sellado</v>
      </c>
      <c r="EI20" s="42" t="str">
        <f>'Datos totales'!EJ14</f>
        <v>Sellado</v>
      </c>
      <c r="EJ20" s="42" t="str">
        <f>'Datos totales'!EK14</f>
        <v>Sellado</v>
      </c>
      <c r="EK20" s="42" t="str">
        <f>'Datos totales'!EL14</f>
        <v>Sellado</v>
      </c>
      <c r="EL20" s="42" t="str">
        <f>'Datos totales'!EM14</f>
        <v>Sellado</v>
      </c>
      <c r="EM20" s="42" t="str">
        <f>'Datos totales'!EN14</f>
        <v>Sellado</v>
      </c>
      <c r="EN20" s="42" t="str">
        <f>'Datos totales'!EO14</f>
        <v>Sellado</v>
      </c>
      <c r="EO20" s="42" t="str">
        <f>'Datos totales'!EP14</f>
        <v>Sellado</v>
      </c>
      <c r="EP20" s="42" t="str">
        <f>'Datos totales'!EQ14</f>
        <v>Sellado</v>
      </c>
      <c r="EQ20" s="42" t="str">
        <f>'Datos totales'!ER14</f>
        <v>Sellado</v>
      </c>
      <c r="ER20" s="42" t="str">
        <f>'Datos totales'!ES14</f>
        <v>Sellado</v>
      </c>
      <c r="ES20" s="42" t="str">
        <f>'Datos totales'!ET14</f>
        <v>Sellado</v>
      </c>
      <c r="ET20" s="42" t="str">
        <f>'Datos totales'!EU14</f>
        <v>Sellado</v>
      </c>
      <c r="EU20" s="42" t="str">
        <f>'Datos totales'!EV14</f>
        <v>Sellado</v>
      </c>
      <c r="EV20" s="42" t="str">
        <f>'Datos totales'!EW14</f>
        <v>Sellado</v>
      </c>
      <c r="EW20" s="42" t="str">
        <f>'Datos totales'!EX14</f>
        <v>Sellado</v>
      </c>
      <c r="EX20" s="42" t="str">
        <f>'Datos totales'!EY14</f>
        <v>Sellado</v>
      </c>
    </row>
    <row r="21" spans="1:155" x14ac:dyDescent="0.25">
      <c r="A21" s="16" t="s">
        <v>26</v>
      </c>
      <c r="B21" s="10" t="s">
        <v>14</v>
      </c>
      <c r="C21" s="7">
        <v>258631</v>
      </c>
      <c r="D21" s="7">
        <v>338988</v>
      </c>
      <c r="E21" s="6">
        <v>16</v>
      </c>
      <c r="F21" s="16">
        <v>26</v>
      </c>
      <c r="G21" s="16">
        <v>1.18</v>
      </c>
      <c r="H21" s="27">
        <v>1.18</v>
      </c>
      <c r="I21" s="89"/>
      <c r="J21" s="89"/>
      <c r="K21" s="89"/>
      <c r="L21" s="89"/>
      <c r="M21" s="42">
        <v>0.95</v>
      </c>
      <c r="N21" s="89"/>
      <c r="O21" s="42">
        <v>0.60000000000000009</v>
      </c>
      <c r="P21" s="42">
        <v>0.71</v>
      </c>
      <c r="Q21" s="42">
        <v>0.64000000000000012</v>
      </c>
      <c r="R21" s="42">
        <v>0.74</v>
      </c>
      <c r="S21" s="89"/>
      <c r="T21" s="42">
        <v>1.1599999999999999</v>
      </c>
      <c r="U21" s="42">
        <v>1.26</v>
      </c>
      <c r="V21" s="27"/>
      <c r="W21" s="42">
        <v>5.98</v>
      </c>
      <c r="X21" s="42">
        <v>2.4800000000000004</v>
      </c>
      <c r="Y21" s="89"/>
      <c r="Z21" s="89"/>
      <c r="AA21" s="42">
        <v>4.13</v>
      </c>
      <c r="AB21" s="89"/>
      <c r="AC21" s="42">
        <v>4.6400000000000006</v>
      </c>
      <c r="AD21" s="42">
        <v>0.82000000000000006</v>
      </c>
      <c r="AE21" s="89"/>
      <c r="AF21" s="27">
        <v>1.2100000000000002</v>
      </c>
      <c r="AG21" s="89"/>
      <c r="AH21" s="42">
        <v>1.99</v>
      </c>
      <c r="AI21" s="42">
        <v>2.4699999999999998</v>
      </c>
      <c r="AJ21" s="89"/>
      <c r="AK21" s="89"/>
      <c r="AL21" s="89"/>
      <c r="AM21" s="42">
        <v>3.6400000000000006</v>
      </c>
      <c r="AN21" s="42">
        <v>3.8100000000000005</v>
      </c>
      <c r="AO21" s="42">
        <v>3.04</v>
      </c>
      <c r="AQ21" s="92"/>
      <c r="AR21" s="92"/>
      <c r="AS21" s="16">
        <v>2.5700000000000003</v>
      </c>
      <c r="AT21" s="92"/>
      <c r="AU21" s="16">
        <v>3.45</v>
      </c>
      <c r="AV21" s="27">
        <v>3.5600000000000005</v>
      </c>
      <c r="AW21" s="16">
        <v>3.25</v>
      </c>
      <c r="AX21" s="16">
        <v>2.8900000000000006</v>
      </c>
      <c r="AY21" s="16">
        <v>2.5200000000000005</v>
      </c>
      <c r="AZ21" s="42">
        <v>0.92000000000000015</v>
      </c>
      <c r="BA21" s="31">
        <v>0.66000000000000014</v>
      </c>
      <c r="BB21" s="163"/>
      <c r="BC21" s="31">
        <v>0.69000000000000017</v>
      </c>
      <c r="BD21" s="31">
        <v>1.1399999999999999</v>
      </c>
      <c r="BE21" s="31">
        <v>1.32</v>
      </c>
      <c r="BF21" s="31">
        <v>1.7900000000000003</v>
      </c>
      <c r="BG21" s="31">
        <v>2.2300000000000004</v>
      </c>
      <c r="BH21" s="31">
        <v>1.95</v>
      </c>
      <c r="BI21" s="31">
        <v>0.57000000000000006</v>
      </c>
      <c r="BJ21" s="31">
        <v>0.82000000000000006</v>
      </c>
      <c r="BK21" s="31">
        <v>0.8600000000000001</v>
      </c>
      <c r="BL21" s="31">
        <v>0.56000000000000005</v>
      </c>
      <c r="BM21" s="163"/>
      <c r="BN21" s="31">
        <v>2.0000000000000018E-2</v>
      </c>
      <c r="BO21" s="31">
        <v>0.9800000000000002</v>
      </c>
      <c r="BP21" s="31">
        <v>1.1399999999999999</v>
      </c>
      <c r="BQ21" s="31">
        <v>1.28</v>
      </c>
      <c r="BR21" s="42">
        <f>'Datos totales'!BS15</f>
        <v>1.3800000000000001</v>
      </c>
      <c r="BS21" s="42">
        <f>'Datos totales'!BT15</f>
        <v>1.8499999999999999</v>
      </c>
      <c r="BT21" s="42">
        <f>'Datos totales'!BU15</f>
        <v>1.59</v>
      </c>
      <c r="BU21" s="42">
        <f>'Datos totales'!BV15</f>
        <v>0.92000000000000015</v>
      </c>
      <c r="BV21" s="42">
        <f>'Datos totales'!BW15</f>
        <v>1.1399999999999999</v>
      </c>
      <c r="BW21" s="42">
        <f>'Datos totales'!BX15</f>
        <v>1.1500000000000001</v>
      </c>
      <c r="BX21" s="42">
        <f>'Datos totales'!BY15</f>
        <v>1.0799999999999998</v>
      </c>
      <c r="BY21" s="42">
        <f>'Datos totales'!BZ15</f>
        <v>0.63000000000000012</v>
      </c>
      <c r="BZ21" s="42">
        <f>'Datos totales'!CA15</f>
        <v>0.92000000000000015</v>
      </c>
      <c r="CA21" s="42">
        <f>'Datos totales'!CB15</f>
        <v>1.0999999999999999</v>
      </c>
      <c r="CB21" s="42">
        <f>'Datos totales'!CC15</f>
        <v>1.28</v>
      </c>
      <c r="CC21" s="42">
        <f>'Datos totales'!CD15</f>
        <v>1.34</v>
      </c>
      <c r="CD21" s="42">
        <f>'Datos totales'!CE15</f>
        <v>1.9200000000000002</v>
      </c>
      <c r="CE21" s="42">
        <f>'Datos totales'!CF15</f>
        <v>2.8900000000000006</v>
      </c>
      <c r="CF21" s="42">
        <f>'Datos totales'!CG15</f>
        <v>1.49</v>
      </c>
      <c r="CG21" s="42">
        <f>'Datos totales'!CH15</f>
        <v>1.0999999999999999</v>
      </c>
      <c r="CH21" s="42">
        <f>'Datos totales'!CI15</f>
        <v>1.5000000000000002</v>
      </c>
      <c r="CI21" s="42"/>
      <c r="CJ21" s="42">
        <f>'Datos totales'!CK15</f>
        <v>0.42000000000000015</v>
      </c>
      <c r="CK21" s="42">
        <f>'Datos totales'!CL15</f>
        <v>0.56000000000000005</v>
      </c>
      <c r="CL21" s="42">
        <f>'Datos totales'!CM15</f>
        <v>0.9800000000000002</v>
      </c>
      <c r="CM21" s="42">
        <f>'Datos totales'!CN15</f>
        <v>1.0999999999999999</v>
      </c>
      <c r="CN21" s="42">
        <f>'Datos totales'!CO15</f>
        <v>1.2700000000000002</v>
      </c>
      <c r="CO21" s="42">
        <f>'Datos totales'!CP15</f>
        <v>1.51</v>
      </c>
      <c r="CP21" s="42">
        <f>'Datos totales'!CQ15</f>
        <v>0.99</v>
      </c>
      <c r="CQ21" s="42">
        <f>'Datos totales'!CR15</f>
        <v>2.2700000000000005</v>
      </c>
      <c r="CR21">
        <v>2.57</v>
      </c>
      <c r="CS21" s="42">
        <f>'Datos totales'!CT15</f>
        <v>0.90999999999999992</v>
      </c>
      <c r="CT21" s="42">
        <f>'Datos totales'!CU15</f>
        <v>0.92999999999999994</v>
      </c>
      <c r="CU21" s="42">
        <f>'Datos totales'!CV15</f>
        <v>0.90000000000000013</v>
      </c>
      <c r="CV21" s="42">
        <f>'Datos totales'!CW15</f>
        <v>0.17000000000000148</v>
      </c>
      <c r="CW21" s="42">
        <f>'Datos totales'!CX15</f>
        <v>5.58</v>
      </c>
      <c r="CX21" s="42">
        <f>'Datos totales'!CY15</f>
        <v>0.22999999999999998</v>
      </c>
      <c r="CY21" s="42">
        <f>'Datos totales'!CZ15</f>
        <v>0.81</v>
      </c>
      <c r="CZ21" s="42">
        <f>'Datos totales'!DA15</f>
        <v>1.0999999999999999</v>
      </c>
      <c r="DA21" s="42">
        <f>'Datos totales'!DB15</f>
        <v>1.24</v>
      </c>
      <c r="DB21" s="42">
        <f>'Datos totales'!DC15</f>
        <v>1.2900000000000003</v>
      </c>
      <c r="DC21" s="42">
        <f>'Datos totales'!DD15</f>
        <v>1.2900000000000003</v>
      </c>
      <c r="DD21" s="42">
        <f>'Datos totales'!DE15</f>
        <v>1.76</v>
      </c>
      <c r="DE21" s="42">
        <f>'Datos totales'!DF15</f>
        <v>1.49</v>
      </c>
      <c r="DF21" s="42">
        <f>'Datos totales'!DG15</f>
        <v>1.2700000000000002</v>
      </c>
      <c r="DG21" s="42">
        <f>'Datos totales'!DH15</f>
        <v>0.29000000000000004</v>
      </c>
      <c r="DH21" s="42">
        <f>'Datos totales'!DI15</f>
        <v>0.81</v>
      </c>
      <c r="DI21" s="42">
        <f>'Datos totales'!DJ15</f>
        <v>0.64000000000000012</v>
      </c>
      <c r="DJ21" s="42">
        <f>'Datos totales'!DK15</f>
        <v>0.90000000000000013</v>
      </c>
      <c r="DK21" s="42">
        <f>'Datos totales'!DL15</f>
        <v>1.07</v>
      </c>
      <c r="DL21" s="42"/>
      <c r="DM21" s="42">
        <f>'Datos totales'!DN15</f>
        <v>1.5799999999999998</v>
      </c>
      <c r="DN21" s="42">
        <f>'Datos totales'!DO15</f>
        <v>1.93</v>
      </c>
      <c r="DO21" s="42">
        <f>'Datos totales'!DP15</f>
        <v>2.1799999999999997</v>
      </c>
      <c r="DP21" s="42">
        <f>'Datos totales'!DQ15</f>
        <v>1.8</v>
      </c>
      <c r="DQ21" s="42">
        <f>'Datos totales'!DR15</f>
        <v>0.77</v>
      </c>
      <c r="DR21" s="42">
        <f>'Datos totales'!DS15</f>
        <v>0.60000000000000009</v>
      </c>
      <c r="DS21" s="42">
        <f>'Datos totales'!DT15</f>
        <v>-0.84999999999999987</v>
      </c>
      <c r="DT21" s="42">
        <f>'Datos totales'!DU15</f>
        <v>0.55000000000000004</v>
      </c>
      <c r="DU21" s="42">
        <f>'Datos totales'!DV15</f>
        <v>0.69000000000000017</v>
      </c>
      <c r="DV21" s="42">
        <f>'Datos totales'!DW15</f>
        <v>0.8</v>
      </c>
      <c r="DW21" s="42">
        <f>'Datos totales'!DX15</f>
        <v>0.8600000000000001</v>
      </c>
      <c r="DX21" s="42">
        <f>'Datos totales'!DY15</f>
        <v>1.05</v>
      </c>
      <c r="DY21" s="42">
        <f>'Datos totales'!DZ15</f>
        <v>1.1500000000000001</v>
      </c>
      <c r="DZ21" s="42"/>
      <c r="EA21" s="42">
        <f>'Datos totales'!EB15</f>
        <v>1.4400000000000002</v>
      </c>
      <c r="EB21" s="42">
        <f>'Datos totales'!EC15</f>
        <v>1.86</v>
      </c>
      <c r="EC21" s="42">
        <f>'Datos totales'!ED15</f>
        <v>1.22</v>
      </c>
      <c r="ED21" s="42">
        <f>'Datos totales'!EE15</f>
        <v>1.22</v>
      </c>
      <c r="EE21" s="42">
        <f>'Datos totales'!EF15</f>
        <v>0.55000000000000004</v>
      </c>
      <c r="EF21" s="42">
        <f>'Datos totales'!EG15</f>
        <v>0.72</v>
      </c>
      <c r="EG21" s="42">
        <f>'Datos totales'!EH15</f>
        <v>0.33000000000000007</v>
      </c>
      <c r="EH21" s="42">
        <f>'Datos totales'!EI15</f>
        <v>0.67000000000000015</v>
      </c>
      <c r="EI21" s="42">
        <f>'Datos totales'!EJ15</f>
        <v>0.86999999999999988</v>
      </c>
      <c r="EJ21" s="42">
        <f>'Datos totales'!EK15</f>
        <v>1.0999999999999999</v>
      </c>
      <c r="EK21" s="42">
        <f>'Datos totales'!EL15</f>
        <v>1.1599999999999999</v>
      </c>
      <c r="EL21" s="42">
        <f>'Datos totales'!EM15</f>
        <v>1.32</v>
      </c>
      <c r="EM21" s="42">
        <f>'Datos totales'!EN15</f>
        <v>1.8499999999999999</v>
      </c>
      <c r="EN21" s="42">
        <f>'Datos totales'!EO15</f>
        <v>1.66</v>
      </c>
      <c r="EO21" s="42">
        <f>'Datos totales'!EP15</f>
        <v>0.29000000000000004</v>
      </c>
      <c r="EP21" s="42">
        <f>'Datos totales'!EQ15</f>
        <v>0.56000000000000005</v>
      </c>
      <c r="EQ21" s="42">
        <f>'Datos totales'!ER15</f>
        <v>0.72</v>
      </c>
      <c r="ER21" s="42">
        <f>'Datos totales'!ES15</f>
        <v>0.12000000000000011</v>
      </c>
      <c r="ES21" s="42">
        <f>'Datos totales'!ET15</f>
        <v>0.53</v>
      </c>
      <c r="ET21" s="42">
        <f>'Datos totales'!EU15</f>
        <v>0.29000000000000004</v>
      </c>
      <c r="EU21" s="42">
        <f>'Datos totales'!EV15</f>
        <v>0.74</v>
      </c>
      <c r="EV21" s="42">
        <f>'Datos totales'!EW15</f>
        <v>0.88000000000000012</v>
      </c>
      <c r="EW21" s="42">
        <f>'Datos totales'!EX15</f>
        <v>0.97</v>
      </c>
      <c r="EX21" s="42">
        <f>'Datos totales'!EY15</f>
        <v>1.0999999999999999</v>
      </c>
      <c r="EY21" s="42">
        <f>'Datos totales'!EZ15</f>
        <v>1.39</v>
      </c>
    </row>
    <row r="22" spans="1:155" x14ac:dyDescent="0.25">
      <c r="A22" s="16" t="s">
        <v>26</v>
      </c>
      <c r="B22" s="10" t="s">
        <v>14</v>
      </c>
      <c r="C22" s="7">
        <v>258631</v>
      </c>
      <c r="D22" s="7">
        <v>338988</v>
      </c>
      <c r="E22" s="6">
        <v>16</v>
      </c>
      <c r="F22" s="16">
        <v>26</v>
      </c>
      <c r="G22" s="16">
        <v>1.18</v>
      </c>
      <c r="H22" s="27"/>
      <c r="I22" s="89">
        <v>5.2600000000000007</v>
      </c>
      <c r="J22" s="89">
        <v>5.66</v>
      </c>
      <c r="K22" s="89">
        <v>6.16</v>
      </c>
      <c r="L22" s="89">
        <v>5.82</v>
      </c>
      <c r="M22" s="42"/>
      <c r="N22" s="89">
        <v>4.66</v>
      </c>
      <c r="O22" s="42"/>
      <c r="P22" s="42"/>
      <c r="Q22" s="42"/>
      <c r="R22" s="42"/>
      <c r="S22" s="89">
        <v>4.82</v>
      </c>
      <c r="T22" s="42"/>
      <c r="U22" s="42"/>
      <c r="V22" s="27"/>
      <c r="W22" s="42"/>
      <c r="X22" s="42"/>
      <c r="Y22" s="89">
        <v>6.3900000000000006</v>
      </c>
      <c r="Z22" s="89">
        <v>6.7600000000000007</v>
      </c>
      <c r="AA22" s="42"/>
      <c r="AB22" s="89">
        <v>4.32</v>
      </c>
      <c r="AC22" s="42"/>
      <c r="AD22" s="42"/>
      <c r="AE22" s="89"/>
      <c r="AF22" s="27"/>
      <c r="AG22" s="89">
        <v>5.7</v>
      </c>
      <c r="AH22" s="42"/>
      <c r="AI22" s="42"/>
      <c r="AJ22" s="89">
        <v>9.08</v>
      </c>
      <c r="AK22" s="89">
        <v>7.1400000000000006</v>
      </c>
      <c r="AL22" s="89">
        <v>7.33</v>
      </c>
      <c r="AM22" s="42"/>
      <c r="AN22" s="42"/>
      <c r="AO22" s="42"/>
      <c r="AP22" s="99">
        <v>5.73</v>
      </c>
      <c r="AQ22" s="89">
        <v>6.38</v>
      </c>
      <c r="AR22" s="105">
        <v>5.9300000000000006</v>
      </c>
      <c r="AS22" s="92"/>
      <c r="AT22" s="89">
        <v>7.2200000000000006</v>
      </c>
      <c r="AU22" s="92"/>
      <c r="AV22" s="92"/>
      <c r="AW22" s="92"/>
      <c r="AX22" s="92"/>
      <c r="AY22" s="16"/>
      <c r="AZ22" s="42"/>
      <c r="BA22" s="163"/>
      <c r="BB22" s="163"/>
      <c r="BC22" s="163"/>
      <c r="BD22" s="163"/>
      <c r="BE22" s="163"/>
      <c r="BF22" s="163"/>
      <c r="BG22" s="163"/>
      <c r="BH22" s="163"/>
      <c r="BI22" s="163"/>
      <c r="BJ22" s="163"/>
      <c r="BK22" s="163"/>
      <c r="BL22" s="163"/>
      <c r="BM22" s="163"/>
      <c r="BN22" s="163"/>
      <c r="BO22" s="163"/>
      <c r="BP22" s="163"/>
      <c r="BQ22" s="163"/>
      <c r="CA22" s="42"/>
    </row>
    <row r="23" spans="1:155" x14ac:dyDescent="0.25">
      <c r="A23" s="16" t="s">
        <v>43</v>
      </c>
      <c r="B23" s="10" t="s">
        <v>15</v>
      </c>
      <c r="C23" s="7">
        <v>259080</v>
      </c>
      <c r="D23" s="7">
        <v>338723</v>
      </c>
      <c r="E23" s="7">
        <v>21</v>
      </c>
      <c r="F23" s="29" t="s">
        <v>63</v>
      </c>
      <c r="G23" s="7">
        <v>0.8</v>
      </c>
      <c r="H23" s="27">
        <v>5.05</v>
      </c>
      <c r="I23" s="42">
        <v>5.69</v>
      </c>
      <c r="J23" s="42">
        <v>7.8500000000000005</v>
      </c>
      <c r="K23" s="42">
        <v>6.38</v>
      </c>
      <c r="L23" s="42">
        <v>5.76</v>
      </c>
      <c r="M23" s="42">
        <v>4.4800000000000004</v>
      </c>
      <c r="N23" s="42">
        <v>4.1900000000000004</v>
      </c>
      <c r="O23" s="42">
        <v>3.6400000000000006</v>
      </c>
      <c r="P23" s="42">
        <v>3.6000000000000005</v>
      </c>
      <c r="Q23" s="42">
        <v>3.5300000000000002</v>
      </c>
      <c r="R23" s="42">
        <v>3.63</v>
      </c>
      <c r="S23" s="42">
        <v>4.3500000000000005</v>
      </c>
      <c r="T23" s="42">
        <v>4.67</v>
      </c>
      <c r="U23" s="42">
        <v>5.22</v>
      </c>
      <c r="V23" s="27"/>
      <c r="W23" s="42">
        <v>6.26</v>
      </c>
      <c r="X23" s="42">
        <v>6.63</v>
      </c>
      <c r="Y23" s="27">
        <v>6.65</v>
      </c>
      <c r="Z23" s="42">
        <v>6.97</v>
      </c>
      <c r="AA23" s="42">
        <v>8.1399999999999988</v>
      </c>
      <c r="AB23" s="42">
        <v>4.46</v>
      </c>
      <c r="AC23" s="42">
        <v>2.92</v>
      </c>
      <c r="AD23" s="42">
        <v>3.92</v>
      </c>
      <c r="AE23" s="89"/>
      <c r="AF23" s="27">
        <v>4.6900000000000004</v>
      </c>
      <c r="AG23" s="42">
        <v>5.3100000000000005</v>
      </c>
      <c r="AH23" s="42">
        <v>5.82</v>
      </c>
      <c r="AI23" s="42">
        <v>6.58</v>
      </c>
      <c r="AJ23" s="42">
        <v>8.61</v>
      </c>
      <c r="AK23" s="42">
        <v>7.2700000000000005</v>
      </c>
      <c r="AL23" s="42">
        <v>7.7299999999999995</v>
      </c>
      <c r="AM23" s="42">
        <v>7.55</v>
      </c>
      <c r="AN23" s="42">
        <v>8.1399999999999988</v>
      </c>
      <c r="AO23" s="42">
        <v>6.01</v>
      </c>
      <c r="AP23" s="100">
        <v>5.36</v>
      </c>
      <c r="AQ23" s="42">
        <v>5.8</v>
      </c>
      <c r="AR23" s="16">
        <v>6.0200000000000005</v>
      </c>
      <c r="AS23" s="16">
        <v>7.1000000000000005</v>
      </c>
      <c r="AT23" s="42">
        <v>8.6399999999999988</v>
      </c>
      <c r="AU23" s="42">
        <v>7.7500000000000009</v>
      </c>
      <c r="AV23" s="27">
        <v>8.4699999999999989</v>
      </c>
      <c r="AW23" s="16">
        <v>6.8900000000000006</v>
      </c>
      <c r="AX23" s="16">
        <v>6.74</v>
      </c>
      <c r="AY23" s="16">
        <v>6.95</v>
      </c>
      <c r="AZ23" s="42">
        <v>4.4800000000000004</v>
      </c>
      <c r="BA23" s="42">
        <f>'Datos totales'!BB16</f>
        <v>3.92</v>
      </c>
      <c r="BB23" s="42"/>
      <c r="BC23" s="42">
        <f>'Datos totales'!BD16</f>
        <v>3.9699999999999998</v>
      </c>
      <c r="BD23" s="42">
        <f>'Datos totales'!BE16</f>
        <v>4.6900000000000004</v>
      </c>
      <c r="BE23" s="42">
        <f>'Datos totales'!BF16</f>
        <v>5.17</v>
      </c>
      <c r="BF23" s="42">
        <f>'Datos totales'!BG16</f>
        <v>5.82</v>
      </c>
      <c r="BG23" s="42">
        <f>'Datos totales'!BH16</f>
        <v>7.01</v>
      </c>
      <c r="BH23" s="42">
        <f>'Datos totales'!BI16</f>
        <v>5.87</v>
      </c>
      <c r="BI23" s="42">
        <f>'Datos totales'!BJ16</f>
        <v>3.8200000000000003</v>
      </c>
      <c r="BJ23" s="42">
        <f>'Datos totales'!BK16</f>
        <v>4.17</v>
      </c>
      <c r="BK23" s="42">
        <f>'Datos totales'!BL16</f>
        <v>4.17</v>
      </c>
      <c r="BL23" s="42">
        <f>'Datos totales'!BM16</f>
        <v>3.0199999999999996</v>
      </c>
      <c r="BM23" s="42"/>
      <c r="BN23" s="42">
        <f>'Datos totales'!BO16</f>
        <v>3.24</v>
      </c>
      <c r="BO23" s="42">
        <f>'Datos totales'!BP16</f>
        <v>4.08</v>
      </c>
      <c r="BP23" s="42">
        <f>'Datos totales'!BQ16</f>
        <v>4.9800000000000004</v>
      </c>
      <c r="BQ23" s="42">
        <f>'Datos totales'!BR16</f>
        <v>5.03</v>
      </c>
      <c r="BR23" s="42">
        <f>'Datos totales'!BS16</f>
        <v>5.51</v>
      </c>
      <c r="BS23" s="42">
        <f>'Datos totales'!BT16</f>
        <v>5.9</v>
      </c>
      <c r="BT23" s="42">
        <f>'Datos totales'!BU16</f>
        <v>5.9</v>
      </c>
      <c r="BU23" s="42">
        <f>'Datos totales'!BV16</f>
        <v>4.66</v>
      </c>
      <c r="BV23" s="42">
        <f>'Datos totales'!BW16</f>
        <v>4.91</v>
      </c>
      <c r="BW23" s="42">
        <f>'Datos totales'!BX16</f>
        <v>4.71</v>
      </c>
      <c r="BX23" s="42">
        <f>'Datos totales'!BY16</f>
        <v>4.4800000000000004</v>
      </c>
      <c r="BY23" s="42">
        <f>'Datos totales'!BZ16</f>
        <v>2.8499999999999996</v>
      </c>
      <c r="BZ23" s="42">
        <f>'Datos totales'!CA16</f>
        <v>3.9300000000000006</v>
      </c>
      <c r="CA23" s="42">
        <f>'Datos totales'!CB16</f>
        <v>4.34</v>
      </c>
      <c r="CB23" s="42">
        <f>'Datos totales'!CC16</f>
        <v>4.84</v>
      </c>
      <c r="CC23" s="42">
        <f>'Datos totales'!CD16</f>
        <v>5.5</v>
      </c>
      <c r="CD23" s="42">
        <f>'Datos totales'!CE16</f>
        <v>6.07</v>
      </c>
      <c r="CE23" s="42">
        <f>'Datos totales'!CF16</f>
        <v>6.4</v>
      </c>
      <c r="CF23" s="42">
        <f>'Datos totales'!CG16</f>
        <v>6.19</v>
      </c>
      <c r="CG23" s="42">
        <f>'Datos totales'!CH16</f>
        <v>3.34</v>
      </c>
      <c r="CH23" s="42">
        <f>'Datos totales'!CI16</f>
        <v>5.75</v>
      </c>
      <c r="CI23" s="42">
        <f>'Datos totales'!CJ16</f>
        <v>5.7</v>
      </c>
      <c r="CJ23" s="42">
        <f>'Datos totales'!CK16</f>
        <v>4.55</v>
      </c>
      <c r="CK23" s="42">
        <f>'Datos totales'!CL16</f>
        <v>2.5599999999999996</v>
      </c>
      <c r="CL23" s="42">
        <f>'Datos totales'!CM16</f>
        <v>3.7800000000000002</v>
      </c>
      <c r="CM23" s="42">
        <f>'Datos totales'!CN16</f>
        <v>4.3500000000000005</v>
      </c>
      <c r="CN23" s="42">
        <f>'Datos totales'!CO16</f>
        <v>4.88</v>
      </c>
      <c r="CO23" s="42">
        <f>'Datos totales'!CP16</f>
        <v>5.41</v>
      </c>
      <c r="CP23" s="42">
        <f>'Datos totales'!CQ16</f>
        <v>6.3</v>
      </c>
      <c r="CQ23" s="42">
        <f>'Datos totales'!CR16</f>
        <v>6.45</v>
      </c>
      <c r="CR23">
        <v>6.97</v>
      </c>
      <c r="CS23" s="42">
        <f>'Datos totales'!CT16</f>
        <v>4.76</v>
      </c>
      <c r="CT23" s="42">
        <f>'Datos totales'!CU16</f>
        <v>4.51</v>
      </c>
      <c r="CU23" s="42">
        <f>'Datos totales'!CV16</f>
        <v>4.47</v>
      </c>
      <c r="CV23" s="42"/>
      <c r="CW23" s="42">
        <f>'Datos totales'!CX16</f>
        <v>3.08</v>
      </c>
      <c r="CX23" s="42">
        <f>'Datos totales'!CY16</f>
        <v>1.7099999999999997</v>
      </c>
      <c r="CY23" s="42">
        <f>'Datos totales'!CZ16</f>
        <v>3.79</v>
      </c>
      <c r="CZ23" s="42">
        <f>'Datos totales'!DA16</f>
        <v>4.7</v>
      </c>
      <c r="DA23" s="42">
        <f>'Datos totales'!DB16</f>
        <v>3.76</v>
      </c>
      <c r="DB23" s="42">
        <f>'Datos totales'!DC16</f>
        <v>5.37</v>
      </c>
      <c r="DC23" s="42">
        <f>'Datos totales'!DD16</f>
        <v>5.58</v>
      </c>
      <c r="DD23" s="42">
        <f>'Datos totales'!DE16</f>
        <v>6.01</v>
      </c>
      <c r="DE23" s="42">
        <f>'Datos totales'!DF16</f>
        <v>6.0200000000000005</v>
      </c>
      <c r="DF23" s="42">
        <f>'Datos totales'!DG16</f>
        <v>4.66</v>
      </c>
      <c r="DG23" s="42">
        <f>'Datos totales'!DH16</f>
        <v>3.8500000000000005</v>
      </c>
      <c r="DH23" s="42">
        <f>'Datos totales'!DI16</f>
        <v>3.7</v>
      </c>
      <c r="DI23" s="42">
        <f>'Datos totales'!DJ16</f>
        <v>3.59</v>
      </c>
      <c r="DJ23" s="42">
        <f>'Datos totales'!DK16</f>
        <v>4.28</v>
      </c>
      <c r="DK23" s="42">
        <f>'Datos totales'!DL16</f>
        <v>4.62</v>
      </c>
      <c r="DL23" s="42">
        <f>'Datos totales'!DM16</f>
        <v>3.26</v>
      </c>
      <c r="DM23" s="42">
        <f>'Datos totales'!DN16</f>
        <v>5.65</v>
      </c>
      <c r="DN23" s="42">
        <f>'Datos totales'!DO16</f>
        <v>5.78</v>
      </c>
      <c r="DO23" s="42">
        <f>'Datos totales'!DP16</f>
        <v>6.34</v>
      </c>
      <c r="DP23" s="42">
        <f>'Datos totales'!DQ16</f>
        <v>5.6720000000000006</v>
      </c>
      <c r="DQ23" s="42">
        <f>'Datos totales'!DR16</f>
        <v>3.45</v>
      </c>
      <c r="DR23" s="42">
        <f>'Datos totales'!DS16</f>
        <v>3.1399999999999997</v>
      </c>
      <c r="DS23" s="42">
        <f>'Datos totales'!DT16</f>
        <v>3.51</v>
      </c>
      <c r="DT23" s="42">
        <f>'Datos totales'!DU16</f>
        <v>2.33</v>
      </c>
      <c r="DU23" s="42">
        <f>'Datos totales'!DV16</f>
        <v>3.1799999999999997</v>
      </c>
      <c r="DV23" s="42">
        <f>'Datos totales'!DW16</f>
        <v>2.9000000000000004</v>
      </c>
      <c r="DW23" s="42">
        <f>'Datos totales'!DX16</f>
        <v>3.6900000000000004</v>
      </c>
      <c r="DX23" s="42">
        <f>'Datos totales'!DY16</f>
        <v>4.67</v>
      </c>
      <c r="DY23" s="42">
        <f>'Datos totales'!DZ16</f>
        <v>4.7700000000000005</v>
      </c>
      <c r="DZ23" s="42">
        <f>'Datos totales'!EA16</f>
        <v>5.04</v>
      </c>
      <c r="EA23" s="42">
        <f>'Datos totales'!EB16</f>
        <v>5.51</v>
      </c>
      <c r="EB23" s="42">
        <f>'Datos totales'!EC16</f>
        <v>5.87</v>
      </c>
      <c r="EC23" s="42">
        <f>'Datos totales'!ED16</f>
        <v>5.53</v>
      </c>
      <c r="ED23" s="42">
        <f>'Datos totales'!EE16</f>
        <v>5.65</v>
      </c>
      <c r="EE23" s="42">
        <f>'Datos totales'!EF16</f>
        <v>5.19</v>
      </c>
      <c r="EF23" s="42">
        <f>'Datos totales'!EG16</f>
        <v>4.3500000000000005</v>
      </c>
      <c r="EG23" s="42">
        <f>'Datos totales'!EH16</f>
        <v>3.2700000000000005</v>
      </c>
      <c r="EH23" s="42">
        <f>'Datos totales'!EI16</f>
        <v>3.33</v>
      </c>
      <c r="EI23" s="42">
        <f>'Datos totales'!EJ16</f>
        <v>4.28</v>
      </c>
      <c r="EJ23" s="42">
        <f>'Datos totales'!EK16</f>
        <v>4.82</v>
      </c>
      <c r="EK23" s="42">
        <f>'Datos totales'!EL16</f>
        <v>5.01</v>
      </c>
      <c r="EL23" s="42">
        <f>'Datos totales'!EM16</f>
        <v>5.46</v>
      </c>
      <c r="EM23" s="42">
        <f>'Datos totales'!EN16</f>
        <v>5.9300000000000006</v>
      </c>
      <c r="EN23" s="42">
        <f>'Datos totales'!EO16</f>
        <v>5.95</v>
      </c>
      <c r="EO23" s="42">
        <f>'Datos totales'!EP16</f>
        <v>2.2999999999999998</v>
      </c>
      <c r="EP23" s="42">
        <f>'Datos totales'!EQ16</f>
        <v>2.91</v>
      </c>
      <c r="EQ23" s="42">
        <f>'Datos totales'!ER16</f>
        <v>3.8500000000000005</v>
      </c>
      <c r="ER23" s="42">
        <f>'Datos totales'!ES16</f>
        <v>2.88</v>
      </c>
      <c r="ES23" s="42">
        <f>'Datos totales'!ET16</f>
        <v>3.33</v>
      </c>
      <c r="ET23" s="42">
        <f>'Datos totales'!EU16</f>
        <v>2.67</v>
      </c>
      <c r="EU23" s="42">
        <f>'Datos totales'!EV16</f>
        <v>3.88</v>
      </c>
      <c r="EV23" s="42">
        <f>'Datos totales'!EW16</f>
        <v>4.5</v>
      </c>
      <c r="EW23" s="42">
        <f>'Datos totales'!EX16</f>
        <v>4.74</v>
      </c>
      <c r="EX23" s="42">
        <f>'Datos totales'!EY16</f>
        <v>5.1000000000000005</v>
      </c>
      <c r="EY23" s="42">
        <f>'Datos totales'!EZ16</f>
        <v>6.0200000000000005</v>
      </c>
    </row>
    <row r="24" spans="1:155" x14ac:dyDescent="0.25">
      <c r="A24" s="10" t="s">
        <v>27</v>
      </c>
      <c r="B24" s="10" t="s">
        <v>15</v>
      </c>
      <c r="C24" s="10">
        <v>258896</v>
      </c>
      <c r="D24" s="6">
        <v>337242</v>
      </c>
      <c r="E24" s="7">
        <v>13</v>
      </c>
      <c r="F24" s="16" t="s">
        <v>17</v>
      </c>
      <c r="G24" s="8">
        <v>1</v>
      </c>
      <c r="H24" s="27">
        <v>3.55</v>
      </c>
      <c r="I24" s="42">
        <v>4.18</v>
      </c>
      <c r="J24" s="42">
        <v>4.68</v>
      </c>
      <c r="K24" s="42">
        <v>5.27</v>
      </c>
      <c r="L24" s="42">
        <v>5.62</v>
      </c>
      <c r="M24" s="42">
        <v>4.55</v>
      </c>
      <c r="N24" s="42">
        <v>4.21</v>
      </c>
      <c r="O24" s="42">
        <v>3.76</v>
      </c>
      <c r="P24" s="42">
        <v>2.85</v>
      </c>
      <c r="Q24" s="42">
        <v>2.0699999999999998</v>
      </c>
      <c r="R24" s="42">
        <v>1.75</v>
      </c>
      <c r="T24" s="42">
        <v>3.24</v>
      </c>
      <c r="V24" s="27"/>
      <c r="W24" s="42">
        <v>5.28</v>
      </c>
      <c r="X24" s="42">
        <v>5.86</v>
      </c>
      <c r="Y24" s="27">
        <v>6.06</v>
      </c>
      <c r="Z24" s="90"/>
      <c r="AA24" s="90"/>
      <c r="AB24" s="42">
        <v>5.05</v>
      </c>
      <c r="AC24" s="42">
        <v>4.1399999999999997</v>
      </c>
      <c r="AD24" s="42">
        <v>2.54</v>
      </c>
      <c r="AE24" s="89"/>
      <c r="AG24" s="42">
        <v>3.76</v>
      </c>
      <c r="AH24" s="42">
        <v>4.21</v>
      </c>
      <c r="AI24" s="42">
        <v>5.58</v>
      </c>
      <c r="AJ24" s="42">
        <v>7.6</v>
      </c>
      <c r="AK24" s="42">
        <v>5.94</v>
      </c>
      <c r="AL24" s="42">
        <v>6.33</v>
      </c>
      <c r="AM24" s="42">
        <v>6.9</v>
      </c>
      <c r="AN24" s="42">
        <v>7</v>
      </c>
      <c r="AO24" s="42">
        <v>7.01</v>
      </c>
      <c r="AP24" s="100">
        <v>6.15</v>
      </c>
      <c r="AQ24" s="42">
        <v>5.89</v>
      </c>
      <c r="AR24" s="16">
        <v>5.0999999999999996</v>
      </c>
      <c r="AS24" s="16">
        <v>5.6</v>
      </c>
      <c r="AT24" s="42">
        <v>6.34</v>
      </c>
      <c r="AU24" s="42">
        <v>6.59</v>
      </c>
      <c r="AV24" s="27">
        <v>7.0399999999999991</v>
      </c>
      <c r="AY24" s="16">
        <v>6.53</v>
      </c>
      <c r="AZ24" s="42">
        <v>3.4299999999999997</v>
      </c>
      <c r="BB24" s="42"/>
      <c r="BC24" s="42">
        <f>'Datos totales'!BD17</f>
        <v>1.6800000000000002</v>
      </c>
      <c r="BD24" s="42">
        <f>'Datos totales'!BE17</f>
        <v>2.37</v>
      </c>
      <c r="BF24" s="42">
        <f>'Datos totales'!BG17</f>
        <v>4.24</v>
      </c>
      <c r="BG24" s="42">
        <f>'Datos totales'!BH17</f>
        <v>4.7300000000000004</v>
      </c>
      <c r="BH24" s="42">
        <f>'Datos totales'!BI17</f>
        <v>4.84</v>
      </c>
      <c r="BI24" s="42">
        <f>'Datos totales'!BJ17</f>
        <v>3.63</v>
      </c>
      <c r="BJ24" s="42">
        <f>'Datos totales'!BK17</f>
        <v>2.2200000000000002</v>
      </c>
      <c r="BK24" s="42">
        <f>'Datos totales'!BL17</f>
        <v>1.9700000000000002</v>
      </c>
      <c r="BL24" s="42">
        <f>'Datos totales'!BM17</f>
        <v>0.83000000000000007</v>
      </c>
      <c r="BM24" s="42"/>
      <c r="BN24" s="42">
        <f>'Datos totales'!BO17</f>
        <v>0.97</v>
      </c>
      <c r="BO24" s="42">
        <f>'Datos totales'!BP17</f>
        <v>1.7599999999999998</v>
      </c>
      <c r="BP24" s="42">
        <f>'Datos totales'!BQ17</f>
        <v>2.97</v>
      </c>
      <c r="BQ24" s="42">
        <f>'Datos totales'!BR17</f>
        <v>3.5599999999999996</v>
      </c>
      <c r="BS24" s="42">
        <f>'Datos totales'!BT17</f>
        <v>4.88</v>
      </c>
      <c r="BT24" s="42">
        <f>'Datos totales'!BU17</f>
        <v>5.58</v>
      </c>
      <c r="BU24" s="42">
        <f>'Datos totales'!BV17</f>
        <v>4.7699999999999996</v>
      </c>
      <c r="BV24" s="42">
        <f>'Datos totales'!BW17</f>
        <v>5</v>
      </c>
      <c r="BW24" s="42">
        <f>'Datos totales'!BX17</f>
        <v>5</v>
      </c>
      <c r="BX24" s="42">
        <f>'Datos totales'!BY17</f>
        <v>5</v>
      </c>
      <c r="BY24" s="42">
        <f>'Datos totales'!BZ17</f>
        <v>0.35000000000000009</v>
      </c>
      <c r="BZ24" s="42">
        <f>'Datos totales'!CA17</f>
        <v>1.58</v>
      </c>
      <c r="CA24" s="42">
        <f>'Datos totales'!CB17</f>
        <v>2.17</v>
      </c>
      <c r="CB24" s="42">
        <f>'Datos totales'!CC17</f>
        <v>3.37</v>
      </c>
      <c r="CC24" s="42">
        <f>'Datos totales'!CD17</f>
        <v>3.9699999999999998</v>
      </c>
      <c r="CD24" s="42">
        <f>'Datos totales'!CE17</f>
        <v>4.84</v>
      </c>
      <c r="CE24" s="42">
        <f>'Datos totales'!CF17</f>
        <v>5.32</v>
      </c>
      <c r="CF24" s="42">
        <f>'Datos totales'!CG17</f>
        <v>7.1199999999999992</v>
      </c>
      <c r="CG24" s="42">
        <f>'Datos totales'!CH17</f>
        <v>5.07</v>
      </c>
      <c r="CH24" s="42">
        <f>'Datos totales'!CI17</f>
        <v>5.45</v>
      </c>
      <c r="CI24" s="42">
        <f>'Datos totales'!CJ17</f>
        <v>5.94</v>
      </c>
      <c r="CJ24" s="42">
        <f>'Datos totales'!CK17</f>
        <v>5.42</v>
      </c>
      <c r="CK24" s="42">
        <f>'Datos totales'!CL17</f>
        <v>0.64999999999999991</v>
      </c>
      <c r="CL24" s="42">
        <f>'Datos totales'!CM17</f>
        <v>1.31</v>
      </c>
      <c r="CM24" s="42">
        <f>'Datos totales'!CN17</f>
        <v>2.0499999999999998</v>
      </c>
      <c r="CN24" s="42">
        <f>'Datos totales'!CO17</f>
        <v>3.17</v>
      </c>
      <c r="CO24" s="42">
        <f>'Datos totales'!CP17</f>
        <v>4.05</v>
      </c>
      <c r="CP24" s="42">
        <f>'Datos totales'!CQ17</f>
        <v>5.77</v>
      </c>
      <c r="CQ24" s="42">
        <f>'Datos totales'!CR17</f>
        <v>5.3</v>
      </c>
      <c r="CR24">
        <v>5.73</v>
      </c>
      <c r="CT24" s="42">
        <f>'Datos totales'!CU17</f>
        <v>3.4400000000000004</v>
      </c>
      <c r="CU24" s="42">
        <f>'Datos totales'!CV17</f>
        <v>2.5</v>
      </c>
      <c r="CV24" s="42">
        <f>'Datos totales'!CW17</f>
        <v>0.92999999999999972</v>
      </c>
      <c r="CW24" s="42">
        <f>'Datos totales'!CX17</f>
        <v>0.35000000000000009</v>
      </c>
      <c r="CX24" s="42">
        <f>'Datos totales'!CY17</f>
        <v>-0.12</v>
      </c>
      <c r="CY24" s="42">
        <f>'Datos totales'!CZ17</f>
        <v>1.1400000000000001</v>
      </c>
      <c r="CZ24" s="42">
        <f>'Datos totales'!DA17</f>
        <v>2.4500000000000002</v>
      </c>
      <c r="DA24" s="42">
        <f>'Datos totales'!DB17</f>
        <v>4.03</v>
      </c>
      <c r="DB24" s="42">
        <f>'Datos totales'!DC17</f>
        <v>4.05</v>
      </c>
      <c r="DC24" s="42">
        <f>'Datos totales'!DD17</f>
        <v>4.58</v>
      </c>
      <c r="DE24" s="42">
        <f>'Datos totales'!DF17</f>
        <v>6.22</v>
      </c>
      <c r="DF24" s="42">
        <f>'Datos totales'!DG17</f>
        <v>6</v>
      </c>
      <c r="DG24" s="42">
        <f>'Datos totales'!DH17</f>
        <v>4.8</v>
      </c>
      <c r="DH24" s="42">
        <f>'Datos totales'!DI17</f>
        <v>1.1299999999999999</v>
      </c>
      <c r="DI24" s="42">
        <f>'Datos totales'!DJ17</f>
        <v>0.98</v>
      </c>
      <c r="DJ24" s="42">
        <f>'Datos totales'!DK17</f>
        <v>1.73</v>
      </c>
      <c r="DK24" s="42">
        <f>'Datos totales'!DL17</f>
        <v>2.4500000000000002</v>
      </c>
      <c r="DM24" s="42">
        <f>'Datos totales'!DN17</f>
        <v>4.84</v>
      </c>
      <c r="DN24" s="42">
        <f>'Datos totales'!DO17</f>
        <v>5.08</v>
      </c>
      <c r="DP24" s="42">
        <f>'Datos totales'!DQ17</f>
        <v>6.19</v>
      </c>
      <c r="DQ24" s="42">
        <f>'Datos totales'!DR17</f>
        <v>2.76</v>
      </c>
      <c r="DR24" s="42">
        <f>'Datos totales'!DS17</f>
        <v>0.92999999999999994</v>
      </c>
      <c r="DS24" s="42">
        <f>'Datos totales'!DT17</f>
        <v>1.23</v>
      </c>
      <c r="DT24" s="42">
        <f>'Datos totales'!DU17</f>
        <v>4.0000000000000036E-2</v>
      </c>
      <c r="DU24" s="42">
        <f>'Datos totales'!DV17</f>
        <v>1</v>
      </c>
      <c r="DV24" s="42">
        <f>'Datos totales'!DW17</f>
        <v>2.2999999999999998</v>
      </c>
      <c r="DW24" s="42">
        <f>'Datos totales'!DX17</f>
        <v>1.8900000000000001</v>
      </c>
      <c r="DX24" s="42">
        <f>'Datos totales'!DY17</f>
        <v>2.39</v>
      </c>
      <c r="DY24" s="42">
        <f>'Datos totales'!DZ17</f>
        <v>2.33</v>
      </c>
      <c r="DZ24" s="42">
        <f>'Datos totales'!EA17</f>
        <v>3.8</v>
      </c>
      <c r="EA24" s="42">
        <f>'Datos totales'!EB17</f>
        <v>4.5999999999999996</v>
      </c>
      <c r="EB24" s="42">
        <f>'Datos totales'!EC17</f>
        <v>5.22</v>
      </c>
      <c r="EC24" s="42">
        <f>'Datos totales'!ED17</f>
        <v>5.32</v>
      </c>
      <c r="ED24" s="42">
        <f>'Datos totales'!EE17</f>
        <v>5.58</v>
      </c>
      <c r="EE24" s="42">
        <f>'Datos totales'!EF17</f>
        <v>5.84</v>
      </c>
      <c r="EF24" s="42">
        <f>'Datos totales'!EG17</f>
        <v>5.47</v>
      </c>
      <c r="EH24" s="42">
        <f>'Datos totales'!EI17</f>
        <v>0.67999999999999994</v>
      </c>
      <c r="EI24" s="42">
        <f>'Datos totales'!EJ17</f>
        <v>1.58</v>
      </c>
      <c r="EJ24" s="42">
        <f>'Datos totales'!EK17</f>
        <v>2.64</v>
      </c>
      <c r="EK24" s="42">
        <f>'Datos totales'!EL17</f>
        <v>3.34</v>
      </c>
      <c r="EL24" s="42">
        <f>'Datos totales'!EM17</f>
        <v>4.05</v>
      </c>
      <c r="EM24" s="42">
        <f>'Datos totales'!EN17</f>
        <v>4.84</v>
      </c>
      <c r="EN24" s="42">
        <f>'Datos totales'!EO17</f>
        <v>5.4</v>
      </c>
      <c r="EO24" s="42">
        <f>'Datos totales'!EP17</f>
        <v>-6.0000000000000053E-2</v>
      </c>
      <c r="EP24" s="42">
        <f>'Datos totales'!EQ17</f>
        <v>0.45999999999999996</v>
      </c>
      <c r="EQ24" s="42">
        <f>'Datos totales'!ER17</f>
        <v>1.4500000000000002</v>
      </c>
      <c r="ER24" s="42">
        <f>'Datos totales'!ES17</f>
        <v>0.85000000000000009</v>
      </c>
      <c r="ES24" s="42">
        <f>'Datos totales'!ET17</f>
        <v>0.95</v>
      </c>
      <c r="ET24" s="42">
        <f>'Datos totales'!EU17</f>
        <v>0.22999999999999998</v>
      </c>
      <c r="EU24" s="42">
        <f>'Datos totales'!EV17</f>
        <v>1.94</v>
      </c>
      <c r="EV24" s="42">
        <f>'Datos totales'!EW17</f>
        <v>2.56</v>
      </c>
      <c r="EW24" s="42">
        <f>'Datos totales'!EX17</f>
        <v>3.41</v>
      </c>
      <c r="EX24" s="42">
        <f>'Datos totales'!EY17</f>
        <v>3.9400000000000004</v>
      </c>
      <c r="EY24" s="42">
        <f>'Datos totales'!EZ17</f>
        <v>4.5999999999999996</v>
      </c>
    </row>
    <row r="25" spans="1:155" x14ac:dyDescent="0.25">
      <c r="A25" s="10" t="s">
        <v>27</v>
      </c>
      <c r="B25" s="10" t="s">
        <v>15</v>
      </c>
      <c r="C25" s="10">
        <v>258896</v>
      </c>
      <c r="D25" s="6">
        <v>337242</v>
      </c>
      <c r="E25" s="7">
        <v>13</v>
      </c>
      <c r="F25" s="16" t="s">
        <v>17</v>
      </c>
      <c r="G25" s="8">
        <v>1</v>
      </c>
      <c r="H25" s="27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89">
        <v>2.8</v>
      </c>
      <c r="T25" s="42"/>
      <c r="U25" s="89">
        <v>4.42</v>
      </c>
      <c r="V25" s="27"/>
      <c r="W25" s="42"/>
      <c r="X25" s="42"/>
      <c r="Y25" s="27"/>
      <c r="Z25" s="90"/>
      <c r="AA25" s="90"/>
      <c r="AB25" s="42"/>
      <c r="AC25" s="42"/>
      <c r="AD25" s="42"/>
      <c r="AE25" s="89"/>
      <c r="AF25" s="89">
        <v>3.33</v>
      </c>
      <c r="AG25" s="42"/>
      <c r="AH25" s="42"/>
      <c r="AI25" s="42"/>
      <c r="AJ25" s="42"/>
      <c r="AK25" s="42"/>
      <c r="AL25" s="42"/>
      <c r="AM25" s="42"/>
      <c r="AN25" s="42"/>
      <c r="AO25" s="42"/>
      <c r="AP25" s="100"/>
      <c r="AQ25" s="42"/>
      <c r="AR25" s="16"/>
      <c r="AS25" s="16"/>
      <c r="AT25" s="42"/>
      <c r="AU25" s="42"/>
      <c r="AV25" s="27"/>
      <c r="AW25" s="105">
        <v>7.5399999999999991</v>
      </c>
      <c r="AX25" s="105">
        <v>7.5399999999999991</v>
      </c>
      <c r="AY25" s="16"/>
      <c r="AZ25" s="42"/>
      <c r="BA25" s="105">
        <f>'Datos totales'!BB17</f>
        <v>2.46</v>
      </c>
      <c r="BB25" s="42"/>
      <c r="BC25" s="42"/>
      <c r="BD25" s="42"/>
      <c r="BE25" s="105">
        <f>'Datos totales'!BF17</f>
        <v>3.4000000000000004</v>
      </c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>
        <f>'Datos totales'!BS17</f>
        <v>4.55</v>
      </c>
      <c r="BS25" s="42"/>
      <c r="BT25" s="42"/>
      <c r="BU25" s="42"/>
      <c r="CS25" s="42">
        <f>'Datos totales'!CT17</f>
        <v>2.75</v>
      </c>
      <c r="CT25" s="42"/>
      <c r="DD25" s="42">
        <f>'Datos totales'!DE17</f>
        <v>5.75</v>
      </c>
      <c r="DL25" s="42">
        <f>'Datos totales'!DM17</f>
        <v>4.2699999999999996</v>
      </c>
      <c r="DO25" s="42">
        <f>'Datos totales'!DP17</f>
        <v>6.19</v>
      </c>
      <c r="EG25" s="42">
        <f>'Datos totales'!EH17</f>
        <v>2.95</v>
      </c>
    </row>
    <row r="26" spans="1:155" x14ac:dyDescent="0.25">
      <c r="A26" s="16" t="s">
        <v>44</v>
      </c>
      <c r="B26" s="10" t="s">
        <v>15</v>
      </c>
      <c r="C26" s="7">
        <v>261652</v>
      </c>
      <c r="D26" s="7">
        <v>341432</v>
      </c>
      <c r="E26" s="7">
        <v>41</v>
      </c>
      <c r="F26" s="16" t="s">
        <v>17</v>
      </c>
      <c r="G26" s="7">
        <v>0.78</v>
      </c>
      <c r="H26" s="27">
        <v>1.5199999999999998</v>
      </c>
      <c r="I26" s="42">
        <v>1.7699999999999998</v>
      </c>
      <c r="J26" s="42">
        <v>1.95</v>
      </c>
      <c r="K26" s="42">
        <v>2.16</v>
      </c>
      <c r="L26" s="42">
        <v>1.7</v>
      </c>
      <c r="M26" s="42">
        <v>1.5199999999999998</v>
      </c>
      <c r="N26" s="42">
        <v>1.5999999999999999</v>
      </c>
      <c r="O26" s="42">
        <v>1.55</v>
      </c>
      <c r="P26" s="42">
        <v>1.1199999999999999</v>
      </c>
      <c r="Q26" s="42">
        <v>0.77</v>
      </c>
      <c r="R26" s="42">
        <v>1.04</v>
      </c>
      <c r="S26" s="42">
        <v>1.32</v>
      </c>
      <c r="T26" s="42">
        <v>1.6300000000000001</v>
      </c>
      <c r="U26" s="42">
        <v>1.8499999999999999</v>
      </c>
      <c r="V26" s="27"/>
      <c r="W26" s="42">
        <v>2.5199999999999996</v>
      </c>
      <c r="X26" s="42">
        <v>2.4400000000000004</v>
      </c>
      <c r="Y26" s="27">
        <v>2.4000000000000004</v>
      </c>
      <c r="Z26" s="42">
        <v>2.6900000000000004</v>
      </c>
      <c r="AA26" s="42">
        <v>3.76</v>
      </c>
      <c r="AB26" s="42">
        <v>0.98</v>
      </c>
      <c r="AC26" s="42">
        <v>0.6399999999999999</v>
      </c>
      <c r="AD26" s="42">
        <v>1.07</v>
      </c>
      <c r="AE26" s="89"/>
      <c r="AF26" s="27">
        <v>1.78</v>
      </c>
      <c r="AG26" s="42">
        <v>1.9999999999999998</v>
      </c>
      <c r="AH26" s="42">
        <v>2.17</v>
      </c>
      <c r="AI26" s="42">
        <v>2.3899999999999997</v>
      </c>
      <c r="AJ26" s="42">
        <v>4.34</v>
      </c>
      <c r="AK26" s="42">
        <v>2.5499999999999998</v>
      </c>
      <c r="AL26" s="42">
        <v>2.87</v>
      </c>
      <c r="AM26" s="42">
        <v>2.9799999999999995</v>
      </c>
      <c r="AN26" s="42">
        <v>3.0199999999999996</v>
      </c>
      <c r="AO26" s="42">
        <v>2.36</v>
      </c>
      <c r="AP26" s="100">
        <v>1.78</v>
      </c>
      <c r="AQ26" s="42">
        <v>2.21</v>
      </c>
      <c r="AR26" s="16">
        <v>2.12</v>
      </c>
      <c r="AS26" s="16">
        <v>2.37</v>
      </c>
      <c r="AT26" s="42">
        <v>2.7699999999999996</v>
      </c>
      <c r="AU26" s="42">
        <v>2.75</v>
      </c>
      <c r="AV26" s="27">
        <v>2.8499999999999996</v>
      </c>
      <c r="AW26" s="16">
        <v>2.21</v>
      </c>
      <c r="AX26" s="16">
        <v>2.29</v>
      </c>
      <c r="AY26" s="16">
        <v>2.4000000000000004</v>
      </c>
      <c r="AZ26" s="42">
        <v>1.72</v>
      </c>
      <c r="BA26" s="42">
        <f>'Datos totales'!BB18</f>
        <v>1.07</v>
      </c>
      <c r="BB26" s="42"/>
      <c r="BC26" s="42">
        <f>'Datos totales'!BD18</f>
        <v>1.6700000000000002</v>
      </c>
      <c r="BD26" s="42">
        <f>'Datos totales'!BE18</f>
        <v>1.3299999999999998</v>
      </c>
      <c r="BE26" s="42">
        <f>'Datos totales'!BF18</f>
        <v>1.57</v>
      </c>
      <c r="BF26" s="42">
        <f>'Datos totales'!BG18</f>
        <v>1.8800000000000001</v>
      </c>
      <c r="BG26" s="42">
        <f>'Datos totales'!BH18</f>
        <v>2.0199999999999996</v>
      </c>
      <c r="BH26" s="42">
        <f>'Datos totales'!BI18</f>
        <v>2.75</v>
      </c>
      <c r="BI26" s="42">
        <f>'Datos totales'!BJ18</f>
        <v>0.84999999999999987</v>
      </c>
      <c r="BJ26" s="42">
        <f>'Datos totales'!BK18</f>
        <v>1.22</v>
      </c>
      <c r="BK26" s="42">
        <f>'Datos totales'!BL18</f>
        <v>1.3299999999999998</v>
      </c>
      <c r="BL26" s="42">
        <f>'Datos totales'!BM18</f>
        <v>0.57000000000000006</v>
      </c>
      <c r="BM26" s="42">
        <f>'Datos totales'!BN18</f>
        <v>-4.0000000000000036E-2</v>
      </c>
      <c r="BN26" s="42">
        <f>'Datos totales'!BO18</f>
        <v>0.77</v>
      </c>
      <c r="BO26" s="42">
        <f>'Datos totales'!BP18</f>
        <v>1.17</v>
      </c>
      <c r="BP26" s="42">
        <f>'Datos totales'!BQ18</f>
        <v>1.53</v>
      </c>
      <c r="BQ26" s="42">
        <f>'Datos totales'!BR18</f>
        <v>1.7499999999999998</v>
      </c>
      <c r="BR26" s="42">
        <f>'Datos totales'!BS18</f>
        <v>1.78</v>
      </c>
      <c r="BS26" s="42">
        <f>'Datos totales'!BT18</f>
        <v>2.2199999999999998</v>
      </c>
      <c r="BT26" s="42"/>
      <c r="BU26" s="42">
        <f>'Datos totales'!BV18</f>
        <v>1.32</v>
      </c>
      <c r="BV26" s="42">
        <f>'Datos totales'!BW18</f>
        <v>1.93</v>
      </c>
      <c r="BW26" s="42">
        <f>'Datos totales'!BX18</f>
        <v>2.04</v>
      </c>
      <c r="BX26" s="42">
        <f>'Datos totales'!BY18</f>
        <v>2.0700000000000003</v>
      </c>
      <c r="BY26" s="42">
        <f>'Datos totales'!BZ18</f>
        <v>0.29000000000000004</v>
      </c>
      <c r="BZ26" s="42">
        <f>'Datos totales'!CA18</f>
        <v>1.1399999999999999</v>
      </c>
      <c r="CA26" s="42">
        <f>'Datos totales'!CB18</f>
        <v>1.3099999999999998</v>
      </c>
      <c r="CB26" s="42">
        <f>'Datos totales'!CC18</f>
        <v>1.89</v>
      </c>
      <c r="CC26" s="42">
        <f>'Datos totales'!CD18</f>
        <v>2.8499999999999996</v>
      </c>
      <c r="CD26" s="42">
        <f>'Datos totales'!CE18</f>
        <v>2.2400000000000002</v>
      </c>
      <c r="CE26" s="42">
        <f>'Datos totales'!CF18</f>
        <v>2.4000000000000004</v>
      </c>
      <c r="CF26" s="42">
        <f>'Datos totales'!CG18</f>
        <v>2.29</v>
      </c>
      <c r="CG26" s="42">
        <f>'Datos totales'!CH18</f>
        <v>2.0199999999999996</v>
      </c>
      <c r="CH26" s="42">
        <f>'Datos totales'!CI18</f>
        <v>4.5199999999999996</v>
      </c>
      <c r="CI26" s="42">
        <f>'Datos totales'!CJ18</f>
        <v>2.58</v>
      </c>
      <c r="CJ26" s="42"/>
      <c r="CK26" s="42">
        <f>'Datos totales'!CL18</f>
        <v>0.20999999999999996</v>
      </c>
      <c r="CL26" s="42">
        <f>'Datos totales'!CM18</f>
        <v>0.97</v>
      </c>
      <c r="CM26" s="42">
        <f>'Datos totales'!CN18</f>
        <v>1.2899999999999998</v>
      </c>
      <c r="CN26" s="42">
        <f>'Datos totales'!CO18</f>
        <v>1.64</v>
      </c>
      <c r="CO26" s="42">
        <f>'Datos totales'!CP18</f>
        <v>1.84</v>
      </c>
      <c r="CP26" s="42">
        <f>'Datos totales'!CQ18</f>
        <v>2.37</v>
      </c>
      <c r="CQ26" s="42">
        <f>'Datos totales'!CR18</f>
        <v>2.42</v>
      </c>
      <c r="CR26">
        <v>2.57</v>
      </c>
      <c r="CS26" s="42">
        <f>'Datos totales'!CT18</f>
        <v>1.3699999999999999</v>
      </c>
      <c r="CT26" s="42">
        <f>'Datos totales'!CU18</f>
        <v>1.7699999999999998</v>
      </c>
      <c r="CU26" s="42">
        <f>'Datos totales'!CV18</f>
        <v>1.32</v>
      </c>
      <c r="CV26" s="42">
        <f>'Datos totales'!CW18</f>
        <v>0.59999999999999898</v>
      </c>
      <c r="CW26" s="42">
        <f>'Datos totales'!CX18</f>
        <v>0.3899999999999999</v>
      </c>
      <c r="CX26" s="42">
        <f>'Datos totales'!CY18</f>
        <v>-3.0000000000000027E-2</v>
      </c>
      <c r="CY26" s="42">
        <f>'Datos totales'!CZ18</f>
        <v>0.92999999999999994</v>
      </c>
      <c r="CZ26" s="42">
        <f>'Datos totales'!DA18</f>
        <v>1.34</v>
      </c>
      <c r="DA26" s="42">
        <f>'Datos totales'!DB18</f>
        <v>1.9200000000000002</v>
      </c>
      <c r="DB26" s="42">
        <f>'Datos totales'!DC18</f>
        <v>2.4000000000000004</v>
      </c>
      <c r="DC26" s="42">
        <f>'Datos totales'!DD18</f>
        <v>1.9000000000000001</v>
      </c>
      <c r="DD26" s="42">
        <f>'Datos totales'!DE18</f>
        <v>2.29</v>
      </c>
      <c r="DE26" s="42">
        <f>'Datos totales'!DF18</f>
        <v>1.9999999999999998</v>
      </c>
      <c r="DF26" s="42">
        <f>'Datos totales'!DG18</f>
        <v>2.0999999999999996</v>
      </c>
      <c r="DG26" s="42">
        <f>'Datos totales'!DH18</f>
        <v>0.65999999999999992</v>
      </c>
      <c r="DH26" s="42">
        <f>'Datos totales'!DI18</f>
        <v>0.54</v>
      </c>
      <c r="DI26" s="42">
        <f>'Datos totales'!DJ18</f>
        <v>0.43999999999999995</v>
      </c>
      <c r="DJ26" s="42">
        <f>'Datos totales'!DK18</f>
        <v>0.99</v>
      </c>
      <c r="DK26" s="42">
        <f>'Datos totales'!DL18</f>
        <v>1.2699999999999998</v>
      </c>
      <c r="DL26" s="42">
        <f>'Datos totales'!DM18</f>
        <v>2.04</v>
      </c>
      <c r="DM26" s="42">
        <f>'Datos totales'!DN18</f>
        <v>1.97</v>
      </c>
      <c r="DN26" s="42">
        <f>'Datos totales'!DO18</f>
        <v>3.12</v>
      </c>
      <c r="DO26" s="42">
        <f>'Datos totales'!DP18</f>
        <v>2.4000000000000004</v>
      </c>
      <c r="DP26" s="42">
        <f>'Datos totales'!DQ18</f>
        <v>1.5399999999999998</v>
      </c>
      <c r="DQ26" s="42">
        <f>'Datos totales'!DR18</f>
        <v>0.36999999999999988</v>
      </c>
      <c r="DR26" s="42">
        <f>'Datos totales'!DS18</f>
        <v>0.29000000000000004</v>
      </c>
      <c r="DS26" s="42">
        <f>'Datos totales'!DT18</f>
        <v>0.34999999999999987</v>
      </c>
      <c r="DT26" s="42">
        <f>'Datos totales'!DU18</f>
        <v>0.17999999999999994</v>
      </c>
      <c r="DU26" s="42">
        <f>'Datos totales'!DV18</f>
        <v>0.52</v>
      </c>
      <c r="DV26" s="42">
        <f>'Datos totales'!DW18</f>
        <v>0.69</v>
      </c>
      <c r="DW26" s="42">
        <f>'Datos totales'!DX18</f>
        <v>1.3</v>
      </c>
      <c r="DX26" s="42">
        <f>'Datos totales'!DY18</f>
        <v>1.28</v>
      </c>
      <c r="DY26" s="42">
        <f>'Datos totales'!DZ18</f>
        <v>1.51</v>
      </c>
      <c r="DZ26" s="42">
        <f>'Datos totales'!EA18</f>
        <v>1.91</v>
      </c>
      <c r="EA26" s="42">
        <f>'Datos totales'!EB18</f>
        <v>1.9200000000000002</v>
      </c>
      <c r="EB26" s="42">
        <f>'Datos totales'!EC18</f>
        <v>2.2000000000000002</v>
      </c>
      <c r="EC26" s="42">
        <f>'Datos totales'!ED18</f>
        <v>1.5799999999999998</v>
      </c>
      <c r="ED26" s="42">
        <f>'Datos totales'!EE18</f>
        <v>1.84</v>
      </c>
      <c r="EE26" s="42">
        <f>'Datos totales'!EF18</f>
        <v>1.2699999999999998</v>
      </c>
      <c r="EF26" s="42">
        <f>'Datos totales'!EG18</f>
        <v>0.84000000000000008</v>
      </c>
      <c r="EG26" s="42">
        <f>'Datos totales'!EH18</f>
        <v>0.8</v>
      </c>
      <c r="EH26" s="42">
        <f>'Datos totales'!EI18</f>
        <v>0.52</v>
      </c>
      <c r="EI26" s="42">
        <f>'Datos totales'!EJ18</f>
        <v>1.02</v>
      </c>
      <c r="EJ26" s="42">
        <f>'Datos totales'!EK18</f>
        <v>1.5199999999999998</v>
      </c>
      <c r="EK26" s="42">
        <f>'Datos totales'!EL18</f>
        <v>1.8299999999999998</v>
      </c>
      <c r="EL26" s="42">
        <f>'Datos totales'!EM18</f>
        <v>2.0599999999999996</v>
      </c>
      <c r="EM26" s="42">
        <f>'Datos totales'!EN18</f>
        <v>2.3099999999999996</v>
      </c>
      <c r="EN26" s="42">
        <f>'Datos totales'!EO18</f>
        <v>1.9999999999999998</v>
      </c>
      <c r="EO26" s="42">
        <f>'Datos totales'!EP18</f>
        <v>7.999999999999996E-2</v>
      </c>
      <c r="EP26" s="42">
        <f>'Datos totales'!EQ18</f>
        <v>0.28000000000000003</v>
      </c>
      <c r="EQ26" s="42">
        <f>'Datos totales'!ER18</f>
        <v>2.0000000000000018E-2</v>
      </c>
      <c r="ER26" s="42">
        <f>'Datos totales'!ES18</f>
        <v>-8.0000000000000071E-2</v>
      </c>
      <c r="ES26" s="42">
        <f>'Datos totales'!ET18</f>
        <v>-0.16000000000000003</v>
      </c>
      <c r="ET26" s="42">
        <f>'Datos totales'!EU18</f>
        <v>0.10999999999999999</v>
      </c>
      <c r="EU26" s="42">
        <f>'Datos totales'!EV18</f>
        <v>0.95</v>
      </c>
      <c r="EV26" s="42">
        <f>'Datos totales'!EW18</f>
        <v>1.4000000000000001</v>
      </c>
      <c r="EW26" s="42">
        <f>'Datos totales'!EX18</f>
        <v>1.7100000000000002</v>
      </c>
      <c r="EX26" s="42">
        <f>'Datos totales'!EY18</f>
        <v>1.97</v>
      </c>
      <c r="EY26" s="42">
        <f>'Datos totales'!EZ18</f>
        <v>2.2400000000000002</v>
      </c>
    </row>
    <row r="27" spans="1:155" x14ac:dyDescent="0.25">
      <c r="A27" s="16" t="s">
        <v>28</v>
      </c>
      <c r="B27" s="10" t="s">
        <v>15</v>
      </c>
      <c r="C27" s="7">
        <v>260355</v>
      </c>
      <c r="D27" s="7">
        <v>339957</v>
      </c>
      <c r="E27" s="7">
        <v>31</v>
      </c>
      <c r="F27" s="7">
        <v>8</v>
      </c>
      <c r="G27" s="7">
        <v>0.8</v>
      </c>
      <c r="H27" s="27">
        <v>4.82</v>
      </c>
      <c r="I27" s="42">
        <v>5.07</v>
      </c>
      <c r="J27" s="42">
        <v>5.16</v>
      </c>
      <c r="K27" s="42">
        <v>5.32</v>
      </c>
      <c r="L27" s="42">
        <v>5.1000000000000005</v>
      </c>
      <c r="M27" s="42">
        <v>4.83</v>
      </c>
      <c r="N27" s="42">
        <v>4.74</v>
      </c>
      <c r="O27" s="42">
        <v>4.72</v>
      </c>
      <c r="P27" s="42">
        <v>4.29</v>
      </c>
      <c r="Q27" s="42">
        <v>3.75</v>
      </c>
      <c r="R27" s="42">
        <v>3.6000000000000005</v>
      </c>
      <c r="S27" s="42">
        <v>4.2</v>
      </c>
      <c r="T27" s="42">
        <v>4.74</v>
      </c>
      <c r="U27" s="42">
        <v>4.97</v>
      </c>
      <c r="V27" s="27"/>
      <c r="W27" s="42">
        <v>5.46</v>
      </c>
      <c r="X27" s="42">
        <v>5.8100000000000005</v>
      </c>
      <c r="Y27" s="27">
        <v>5.74</v>
      </c>
      <c r="Z27" s="42">
        <v>6.23</v>
      </c>
      <c r="AA27" s="90"/>
      <c r="AB27" s="42">
        <v>4.3500000000000005</v>
      </c>
      <c r="AC27" s="42">
        <v>4.34</v>
      </c>
      <c r="AD27" s="42">
        <v>3.9000000000000004</v>
      </c>
      <c r="AE27" s="89"/>
      <c r="AF27" s="27">
        <v>4.8</v>
      </c>
      <c r="AG27" s="42">
        <v>5.1000000000000005</v>
      </c>
      <c r="AH27" s="42">
        <v>5.4</v>
      </c>
      <c r="AI27" s="42">
        <v>5.75</v>
      </c>
      <c r="AJ27" s="42">
        <v>7.9</v>
      </c>
      <c r="AK27" s="42">
        <v>6.3</v>
      </c>
      <c r="AL27" s="90"/>
      <c r="AM27" s="90"/>
      <c r="AN27" s="90"/>
      <c r="AO27" s="42">
        <v>6.75</v>
      </c>
      <c r="AP27" s="100">
        <v>6</v>
      </c>
      <c r="AQ27" s="42">
        <v>5.93</v>
      </c>
      <c r="AR27" s="16">
        <v>5.8</v>
      </c>
      <c r="AS27" s="16">
        <v>6.34</v>
      </c>
      <c r="AT27" s="90"/>
      <c r="AU27" s="90"/>
      <c r="AV27" s="90"/>
      <c r="AW27" s="90"/>
      <c r="AX27" s="90"/>
      <c r="AY27" s="16">
        <v>6.1800000000000006</v>
      </c>
      <c r="AZ27" s="42">
        <v>5.48</v>
      </c>
      <c r="BA27" s="42">
        <f>'Datos totales'!BB19</f>
        <v>4.8100000000000005</v>
      </c>
      <c r="BB27" s="42"/>
      <c r="BC27" s="42">
        <f>'Datos totales'!BD19</f>
        <v>4.22</v>
      </c>
      <c r="BD27" s="42">
        <f>'Datos totales'!BE19</f>
        <v>4.63</v>
      </c>
      <c r="BE27" s="42">
        <f>'Datos totales'!BF19</f>
        <v>4.9400000000000004</v>
      </c>
      <c r="BF27" s="42">
        <f>'Datos totales'!BG19</f>
        <v>5.34</v>
      </c>
      <c r="BG27" s="42">
        <f>'Datos totales'!BH19</f>
        <v>5.76</v>
      </c>
      <c r="BH27" s="42">
        <f>'Datos totales'!BI19</f>
        <v>5.44</v>
      </c>
      <c r="BI27" s="42">
        <f>'Datos totales'!BJ19</f>
        <v>4.7</v>
      </c>
      <c r="BJ27" s="42">
        <f>'Datos totales'!BK19</f>
        <v>4.84</v>
      </c>
      <c r="BK27" s="42">
        <f>'Datos totales'!BL19</f>
        <v>4.3600000000000003</v>
      </c>
      <c r="BL27" s="42">
        <f>'Datos totales'!BM19</f>
        <v>3.59</v>
      </c>
      <c r="BM27" s="42"/>
      <c r="BN27" s="42">
        <f>'Datos totales'!BO19</f>
        <v>2.4699999999999998</v>
      </c>
      <c r="BO27" s="42">
        <f>'Datos totales'!BP19</f>
        <v>3.3500000000000005</v>
      </c>
      <c r="BP27" s="42">
        <f>'Datos totales'!BQ19</f>
        <v>4.45</v>
      </c>
      <c r="BQ27" s="42">
        <f>'Datos totales'!BR19</f>
        <v>4.8</v>
      </c>
      <c r="BR27" s="42">
        <f>'Datos totales'!BS19</f>
        <v>5.33</v>
      </c>
      <c r="BS27" s="42">
        <f>'Datos totales'!BT19</f>
        <v>5.26</v>
      </c>
      <c r="BT27" s="42">
        <f>'Datos totales'!BU19</f>
        <v>5.16</v>
      </c>
      <c r="BU27" s="42">
        <f>'Datos totales'!BV19</f>
        <v>4.62</v>
      </c>
      <c r="BV27" s="42">
        <f>'Datos totales'!BW19</f>
        <v>4.78</v>
      </c>
      <c r="BW27" s="42">
        <f>'Datos totales'!BX19</f>
        <v>4.6800000000000006</v>
      </c>
      <c r="BX27" s="42">
        <f>'Datos totales'!BY19</f>
        <v>4.76</v>
      </c>
      <c r="BY27" s="42">
        <f>'Datos totales'!BZ19</f>
        <v>1.8499999999999999</v>
      </c>
      <c r="BZ27" s="42">
        <f>'Datos totales'!CA19</f>
        <v>2.46</v>
      </c>
      <c r="CA27" s="42">
        <f>'Datos totales'!CB19</f>
        <v>3.91</v>
      </c>
      <c r="CB27" s="42">
        <f>'Datos totales'!CC19</f>
        <v>4.71</v>
      </c>
      <c r="CC27" s="42">
        <f>'Datos totales'!CD19</f>
        <v>4.97</v>
      </c>
      <c r="CD27" s="42">
        <f>'Datos totales'!CE19</f>
        <v>5.32</v>
      </c>
      <c r="CE27" s="42">
        <f>'Datos totales'!CF19</f>
        <v>5.53</v>
      </c>
      <c r="CF27" s="42">
        <f>'Datos totales'!CG19</f>
        <v>5.65</v>
      </c>
      <c r="CG27" s="42">
        <f>'Datos totales'!CH19</f>
        <v>5.03</v>
      </c>
      <c r="CH27" s="42">
        <f>'Datos totales'!CI19</f>
        <v>5.37</v>
      </c>
      <c r="CI27" s="42">
        <f>'Datos totales'!CJ19</f>
        <v>5.76</v>
      </c>
      <c r="CJ27" s="42">
        <f>'Datos totales'!CK19</f>
        <v>5.2</v>
      </c>
      <c r="CK27" s="42">
        <f>'Datos totales'!CL19</f>
        <v>2.88</v>
      </c>
      <c r="CL27" s="42">
        <f>'Datos totales'!CM19</f>
        <v>3.12</v>
      </c>
      <c r="CM27" s="42">
        <f>'Datos totales'!CN19</f>
        <v>4.01</v>
      </c>
      <c r="CN27" s="42">
        <f>'Datos totales'!CO19</f>
        <v>4.8</v>
      </c>
      <c r="CO27" s="42">
        <f>'Datos totales'!CP19</f>
        <v>5.04</v>
      </c>
      <c r="CP27" s="42">
        <f>'Datos totales'!CQ19</f>
        <v>3.8600000000000003</v>
      </c>
      <c r="CQ27" s="42">
        <f>'Datos totales'!CR19</f>
        <v>5.8900000000000006</v>
      </c>
      <c r="CR27">
        <v>12.3</v>
      </c>
      <c r="CS27" s="42">
        <f>'Datos totales'!CT19</f>
        <v>4.9000000000000004</v>
      </c>
      <c r="CT27" s="42">
        <f>'Datos totales'!CU19</f>
        <v>4.49</v>
      </c>
      <c r="CU27" s="42">
        <f>'Datos totales'!CV19</f>
        <v>4.3500000000000005</v>
      </c>
      <c r="CV27" s="42"/>
      <c r="CW27" s="42">
        <f>'Datos totales'!CX19</f>
        <v>1.6700000000000002</v>
      </c>
      <c r="CX27" s="42">
        <f>'Datos totales'!CY19</f>
        <v>1.0899999999999999</v>
      </c>
      <c r="CY27" s="42">
        <f>'Datos totales'!CZ19</f>
        <v>2.41</v>
      </c>
      <c r="CZ27" s="42">
        <f>'Datos totales'!DA19</f>
        <v>4.12</v>
      </c>
      <c r="DA27" s="42">
        <f>'Datos totales'!DB19</f>
        <v>3.62</v>
      </c>
      <c r="DB27" s="42">
        <f>'Datos totales'!DC19</f>
        <v>4.92</v>
      </c>
      <c r="DC27" s="42">
        <f>'Datos totales'!DD19</f>
        <v>5</v>
      </c>
      <c r="DD27" s="42">
        <f>'Datos totales'!DE19</f>
        <v>5.24</v>
      </c>
      <c r="DE27" s="42">
        <f>'Datos totales'!DF19</f>
        <v>2.0999999999999996</v>
      </c>
      <c r="DF27" s="42">
        <f>'Datos totales'!DG19</f>
        <v>4.1000000000000005</v>
      </c>
      <c r="DG27" s="42">
        <f>'Datos totales'!DH19</f>
        <v>4.1500000000000004</v>
      </c>
      <c r="DH27" s="42">
        <f>'Datos totales'!DI19</f>
        <v>3.54</v>
      </c>
      <c r="DI27" s="42">
        <f>'Datos totales'!DJ19</f>
        <v>3.17</v>
      </c>
      <c r="DJ27" s="42">
        <f>'Datos totales'!DK19</f>
        <v>3.6500000000000004</v>
      </c>
      <c r="DK27" s="42">
        <f>'Datos totales'!DL19</f>
        <v>4.33</v>
      </c>
      <c r="DL27" s="42">
        <f>'Datos totales'!DM19</f>
        <v>5.28</v>
      </c>
      <c r="DM27" s="42">
        <f>'Datos totales'!DN19</f>
        <v>6.13</v>
      </c>
      <c r="DN27" s="42">
        <f>'Datos totales'!DO19</f>
        <v>5.3500000000000005</v>
      </c>
      <c r="DO27" s="42">
        <f>'Datos totales'!DP19</f>
        <v>5.59</v>
      </c>
      <c r="DP27" s="42">
        <f>'Datos totales'!DQ19</f>
        <v>5.04</v>
      </c>
      <c r="DQ27" s="42">
        <f>'Datos totales'!DR19</f>
        <v>3.2700000000000005</v>
      </c>
      <c r="DR27" s="42">
        <f>'Datos totales'!DS19</f>
        <v>2.4400000000000004</v>
      </c>
      <c r="DS27" s="42">
        <f>'Datos totales'!DT19</f>
        <v>2.8600000000000003</v>
      </c>
      <c r="DT27" s="42">
        <f>'Datos totales'!DU19</f>
        <v>1.6700000000000002</v>
      </c>
      <c r="DU27" s="42">
        <f>'Datos totales'!DV19</f>
        <v>3.12</v>
      </c>
      <c r="DV27" s="42">
        <f>'Datos totales'!DW19</f>
        <v>1.6500000000000001</v>
      </c>
      <c r="DW27" s="42">
        <f>'Datos totales'!DX19</f>
        <v>2.4299999999999997</v>
      </c>
      <c r="DX27" s="42">
        <f>'Datos totales'!DY19</f>
        <v>4.1400000000000006</v>
      </c>
      <c r="DY27" s="42">
        <f>'Datos totales'!DZ19</f>
        <v>3.7199999999999998</v>
      </c>
      <c r="DZ27" s="42">
        <f>'Datos totales'!EA19</f>
        <v>5</v>
      </c>
      <c r="EA27" s="42">
        <f>'Datos totales'!EB19</f>
        <v>5.0200000000000005</v>
      </c>
      <c r="EB27" s="42">
        <f>'Datos totales'!EC19</f>
        <v>5.16</v>
      </c>
      <c r="EC27" s="42">
        <f>'Datos totales'!ED19</f>
        <v>4.97</v>
      </c>
      <c r="ED27" s="42">
        <f>'Datos totales'!EE19</f>
        <v>4.99</v>
      </c>
      <c r="EE27" s="42">
        <f>'Datos totales'!EF19</f>
        <v>4.67</v>
      </c>
      <c r="EF27" s="42">
        <f>'Datos totales'!EG19</f>
        <v>4.3</v>
      </c>
      <c r="EG27" s="42">
        <f>'Datos totales'!EH19</f>
        <v>3.3</v>
      </c>
      <c r="EH27" s="42">
        <f>'Datos totales'!EI19</f>
        <v>2.33</v>
      </c>
      <c r="EI27" s="42">
        <f>'Datos totales'!EJ19</f>
        <v>3.4300000000000006</v>
      </c>
      <c r="EJ27" s="42">
        <f>'Datos totales'!EK19</f>
        <v>4.33</v>
      </c>
      <c r="EK27" s="42">
        <f>'Datos totales'!EL19</f>
        <v>4.6900000000000004</v>
      </c>
      <c r="EL27" s="42">
        <f>'Datos totales'!EM19</f>
        <v>4.97</v>
      </c>
      <c r="EM27" s="42">
        <f>'Datos totales'!EN19</f>
        <v>5.3500000000000005</v>
      </c>
      <c r="EN27" s="42">
        <f>'Datos totales'!EO19</f>
        <v>5.15</v>
      </c>
      <c r="EO27" s="42">
        <f>'Datos totales'!EP19</f>
        <v>1.6700000000000002</v>
      </c>
      <c r="EP27" s="42">
        <f>'Datos totales'!EQ19</f>
        <v>2.0199999999999996</v>
      </c>
      <c r="EQ27" s="42">
        <f>'Datos totales'!ER19</f>
        <v>2.25</v>
      </c>
      <c r="ER27" s="42">
        <f>'Datos totales'!ES19</f>
        <v>3.7700000000000005</v>
      </c>
      <c r="ES27" s="42">
        <f>'Datos totales'!ET19</f>
        <v>1.6500000000000001</v>
      </c>
      <c r="ET27" s="42">
        <f>'Datos totales'!EU19</f>
        <v>1.4599999999999997</v>
      </c>
      <c r="EU27" s="42">
        <f>'Datos totales'!EV19</f>
        <v>2.88</v>
      </c>
      <c r="EV27" s="42">
        <f>'Datos totales'!EW19</f>
        <v>4.1100000000000003</v>
      </c>
      <c r="EW27" s="42">
        <f>'Datos totales'!EX19</f>
        <v>4.66</v>
      </c>
      <c r="EX27" s="42">
        <f>'Datos totales'!EY19</f>
        <v>4.87</v>
      </c>
      <c r="EY27" s="42">
        <f>'Datos totales'!EZ19</f>
        <v>5.03</v>
      </c>
    </row>
    <row r="28" spans="1:155" x14ac:dyDescent="0.25">
      <c r="A28" s="16" t="s">
        <v>29</v>
      </c>
      <c r="B28" s="10" t="s">
        <v>15</v>
      </c>
      <c r="C28" s="16">
        <v>259558</v>
      </c>
      <c r="D28" s="7">
        <v>340347</v>
      </c>
      <c r="E28" s="7">
        <v>30</v>
      </c>
      <c r="F28" s="16" t="s">
        <v>17</v>
      </c>
      <c r="G28" s="7">
        <v>0.8</v>
      </c>
      <c r="H28" s="27">
        <v>2.59</v>
      </c>
      <c r="I28" s="42">
        <v>3.0999999999999996</v>
      </c>
      <c r="J28" s="42">
        <v>3.3200000000000003</v>
      </c>
      <c r="K28" s="42">
        <v>3.76</v>
      </c>
      <c r="L28" s="42">
        <v>3.8200000000000003</v>
      </c>
      <c r="M28" s="42">
        <v>2.9699999999999998</v>
      </c>
      <c r="N28" s="42">
        <v>3.1100000000000003</v>
      </c>
      <c r="O28" s="42">
        <v>2.9400000000000004</v>
      </c>
      <c r="P28" s="42">
        <v>1.9999999999999998</v>
      </c>
      <c r="Q28" s="42">
        <v>1.05</v>
      </c>
      <c r="R28" s="42">
        <v>1.1500000000000001</v>
      </c>
      <c r="S28" s="42">
        <v>1.8</v>
      </c>
      <c r="T28" s="42">
        <v>2.4900000000000002</v>
      </c>
      <c r="U28" s="42">
        <v>3</v>
      </c>
      <c r="V28" s="27"/>
      <c r="W28" s="42">
        <v>3.84</v>
      </c>
      <c r="X28" s="42">
        <v>4.22</v>
      </c>
      <c r="Y28" s="90"/>
      <c r="Z28" s="90"/>
      <c r="AA28" s="90"/>
      <c r="AB28" s="42">
        <v>3.04</v>
      </c>
      <c r="AC28" s="42">
        <v>1.5599999999999998</v>
      </c>
      <c r="AD28" s="42">
        <v>1.32</v>
      </c>
      <c r="AE28" s="89"/>
      <c r="AF28" s="27">
        <v>2.6799999999999997</v>
      </c>
      <c r="AG28" s="42">
        <v>3.1399999999999997</v>
      </c>
      <c r="AH28" s="42">
        <v>3.4800000000000004</v>
      </c>
      <c r="AI28" s="90"/>
      <c r="AJ28" s="90"/>
      <c r="AK28" s="90"/>
      <c r="AL28" s="90"/>
      <c r="AM28" s="90"/>
      <c r="AN28" s="90"/>
      <c r="AO28" s="42">
        <v>4.83</v>
      </c>
      <c r="AP28" s="100">
        <v>3.87</v>
      </c>
      <c r="AQ28" s="42">
        <v>3.96</v>
      </c>
      <c r="AR28" s="16">
        <v>3.9000000000000004</v>
      </c>
      <c r="AS28" s="106"/>
      <c r="AT28" s="106"/>
      <c r="AU28" s="106"/>
      <c r="AV28" s="106"/>
      <c r="AW28" s="106"/>
      <c r="AX28" s="106"/>
      <c r="AY28" s="90"/>
      <c r="AZ28" s="42">
        <v>4</v>
      </c>
      <c r="BA28" s="42">
        <f>'Datos totales'!BB20</f>
        <v>2.92</v>
      </c>
      <c r="BB28" s="42"/>
      <c r="BC28" s="42">
        <f>'Datos totales'!BD20</f>
        <v>1.2899999999999998</v>
      </c>
      <c r="BD28" s="42">
        <f>'Datos totales'!BE20</f>
        <v>2.04</v>
      </c>
      <c r="BE28" s="42">
        <f>'Datos totales'!BF20</f>
        <v>2.5700000000000003</v>
      </c>
      <c r="BF28" s="42">
        <f>'Datos totales'!BG20</f>
        <v>3.1399999999999997</v>
      </c>
      <c r="BG28" s="42">
        <f>'Datos totales'!BH20</f>
        <v>3.59</v>
      </c>
      <c r="BH28" s="42">
        <f>'Datos totales'!BI20</f>
        <v>3.8</v>
      </c>
      <c r="BI28" s="42">
        <f>'Datos totales'!BJ20</f>
        <v>2.6399999999999997</v>
      </c>
      <c r="BJ28" s="42">
        <f>'Datos totales'!BK20</f>
        <v>2.58</v>
      </c>
      <c r="BK28" s="42">
        <f>'Datos totales'!BL20</f>
        <v>1.9999999999999998</v>
      </c>
      <c r="BL28" s="42">
        <f>'Datos totales'!BM20</f>
        <v>0.73</v>
      </c>
      <c r="BM28" s="42"/>
      <c r="BN28" s="42">
        <f>'Datos totales'!BO20</f>
        <v>0.89999999999999991</v>
      </c>
      <c r="BO28" s="42">
        <f>'Datos totales'!BP20</f>
        <v>1.1099999999999999</v>
      </c>
      <c r="BP28" s="42">
        <f>'Datos totales'!BQ20</f>
        <v>1.97</v>
      </c>
      <c r="BQ28" s="42">
        <f>'Datos totales'!BR20</f>
        <v>2.4000000000000004</v>
      </c>
      <c r="BR28" s="42">
        <f>'Datos totales'!BS20</f>
        <v>2.79</v>
      </c>
      <c r="BS28" s="42">
        <f>'Datos totales'!BT20</f>
        <v>3.37</v>
      </c>
      <c r="BT28" s="42">
        <f>'Datos totales'!BU20</f>
        <v>3.54</v>
      </c>
      <c r="BU28" s="42">
        <f>'Datos totales'!BV20</f>
        <v>3.25</v>
      </c>
      <c r="BV28" s="42">
        <f>'Datos totales'!BW20</f>
        <v>3.5</v>
      </c>
      <c r="BW28" s="42">
        <f>'Datos totales'!BX20</f>
        <v>3.6000000000000005</v>
      </c>
      <c r="BX28" s="42">
        <f>'Datos totales'!BY20</f>
        <v>3.7</v>
      </c>
      <c r="BY28" s="42">
        <f>'Datos totales'!BZ20</f>
        <v>0.8</v>
      </c>
      <c r="BZ28" s="42">
        <f>'Datos totales'!CA20</f>
        <v>1.06</v>
      </c>
      <c r="CA28" s="42">
        <f>'Datos totales'!CB20</f>
        <v>1.51</v>
      </c>
      <c r="CB28" s="42">
        <f>'Datos totales'!CC20</f>
        <v>2.3600000000000003</v>
      </c>
      <c r="CC28" s="42">
        <f>'Datos totales'!CD20</f>
        <v>2.8</v>
      </c>
      <c r="CD28" s="42">
        <f>'Datos totales'!CE20</f>
        <v>3.4400000000000004</v>
      </c>
      <c r="CE28" s="42">
        <f>'Datos totales'!CF20</f>
        <v>3.8</v>
      </c>
      <c r="CF28" s="42">
        <f>'Datos totales'!CG20</f>
        <v>5.0600000000000005</v>
      </c>
      <c r="CG28" s="42">
        <f>'Datos totales'!CH20</f>
        <v>3.4000000000000004</v>
      </c>
      <c r="CH28" s="42">
        <f>'Datos totales'!CI20</f>
        <v>3.9699999999999998</v>
      </c>
      <c r="CI28" s="42"/>
      <c r="CJ28" s="42">
        <f>'Datos totales'!CK20</f>
        <v>5.67</v>
      </c>
      <c r="CK28" s="42">
        <f>'Datos totales'!CL20</f>
        <v>1.0899999999999999</v>
      </c>
      <c r="CL28" s="42">
        <f>'Datos totales'!CM20</f>
        <v>1.04</v>
      </c>
      <c r="CM28" s="42">
        <f>'Datos totales'!CN20</f>
        <v>1.6300000000000001</v>
      </c>
      <c r="CN28" s="42">
        <f>'Datos totales'!CO20</f>
        <v>2.4000000000000004</v>
      </c>
      <c r="CO28" s="42">
        <f>'Datos totales'!CP20</f>
        <v>2.87</v>
      </c>
      <c r="CP28" s="42">
        <f>'Datos totales'!CQ20</f>
        <v>4.6500000000000004</v>
      </c>
      <c r="CQ28" s="42">
        <f>'Datos totales'!CR20</f>
        <v>3.8900000000000006</v>
      </c>
      <c r="CS28" s="42">
        <f>'Datos totales'!CT20</f>
        <v>2.95</v>
      </c>
      <c r="CT28" s="42">
        <f>'Datos totales'!CU20</f>
        <v>2.29</v>
      </c>
      <c r="CU28" s="42">
        <f>'Datos totales'!CV20</f>
        <v>1.93</v>
      </c>
      <c r="CV28" s="42"/>
      <c r="CW28" s="42"/>
      <c r="CX28" s="42">
        <f>'Datos totales'!CY20</f>
        <v>0.39999999999999991</v>
      </c>
      <c r="CY28" s="42">
        <f>'Datos totales'!CZ20</f>
        <v>0.96</v>
      </c>
      <c r="CZ28" s="42">
        <f>'Datos totales'!DA20</f>
        <v>1.5999999999999999</v>
      </c>
      <c r="DA28" s="42">
        <f>'Datos totales'!DB20</f>
        <v>2.3600000000000003</v>
      </c>
      <c r="DB28" s="42">
        <f>'Datos totales'!DC20</f>
        <v>4.66</v>
      </c>
      <c r="DC28" s="42">
        <f>'Datos totales'!DD20</f>
        <v>3.0599999999999996</v>
      </c>
      <c r="DD28" s="42">
        <f>'Datos totales'!DE20</f>
        <v>3.55</v>
      </c>
      <c r="DE28" s="42">
        <f>'Datos totales'!DF20</f>
        <v>3.8</v>
      </c>
      <c r="DF28" s="42">
        <f>'Datos totales'!DG20</f>
        <v>3.8500000000000005</v>
      </c>
      <c r="DG28" s="42">
        <f>'Datos totales'!DH20</f>
        <v>2.6500000000000004</v>
      </c>
      <c r="DH28" s="42">
        <f>'Datos totales'!DI20</f>
        <v>1.0799999999999998</v>
      </c>
      <c r="DI28" s="42">
        <f>'Datos totales'!DJ20</f>
        <v>2.95</v>
      </c>
      <c r="DJ28" s="42">
        <f>'Datos totales'!DK20</f>
        <v>0.30000000000000004</v>
      </c>
      <c r="DK28" s="42">
        <f>'Datos totales'!DL20</f>
        <v>1.76</v>
      </c>
      <c r="DL28" s="42">
        <f>'Datos totales'!DM20</f>
        <v>2.99</v>
      </c>
      <c r="DM28" s="42">
        <f>'Datos totales'!DN20</f>
        <v>2.8499999999999996</v>
      </c>
      <c r="DN28" s="42">
        <f>'Datos totales'!DO20</f>
        <v>3.45</v>
      </c>
      <c r="DO28" s="42">
        <f>'Datos totales'!DP20</f>
        <v>3.95</v>
      </c>
      <c r="DP28" s="42">
        <f>'Datos totales'!DQ20</f>
        <v>3.7</v>
      </c>
      <c r="DQ28" s="42">
        <f>'Datos totales'!DR20</f>
        <v>0.82000000000000006</v>
      </c>
      <c r="DR28" s="42">
        <f>'Datos totales'!DS20</f>
        <v>0.82000000000000006</v>
      </c>
      <c r="DS28" s="42">
        <f>'Datos totales'!DT20</f>
        <v>0.6399999999999999</v>
      </c>
      <c r="DT28" s="42">
        <f>'Datos totales'!DU20</f>
        <v>0.71</v>
      </c>
      <c r="DU28" s="42">
        <f>'Datos totales'!DV20</f>
        <v>0.90999999999999992</v>
      </c>
      <c r="DV28" s="42">
        <f>'Datos totales'!DW20</f>
        <v>0.94</v>
      </c>
      <c r="DW28" s="42">
        <f>'Datos totales'!DX20</f>
        <v>1.28</v>
      </c>
      <c r="DX28" s="42">
        <f>'Datos totales'!DY20</f>
        <v>1.64</v>
      </c>
      <c r="DY28" s="42">
        <f>'Datos totales'!DZ20</f>
        <v>2.0300000000000002</v>
      </c>
      <c r="DZ28" s="42">
        <f>'Datos totales'!EA20</f>
        <v>1.26</v>
      </c>
      <c r="EA28" s="42">
        <f>'Datos totales'!EB20</f>
        <v>2.9799999999999995</v>
      </c>
      <c r="EB28" s="42">
        <f>'Datos totales'!EC20</f>
        <v>3.38</v>
      </c>
      <c r="EC28" s="42">
        <f>'Datos totales'!ED20</f>
        <v>3.26</v>
      </c>
      <c r="ED28" s="42">
        <f>'Datos totales'!EE20</f>
        <v>3.3900000000000006</v>
      </c>
      <c r="EE28" s="42">
        <f>'Datos totales'!EF20</f>
        <v>3.16</v>
      </c>
      <c r="EF28" s="42">
        <f>'Datos totales'!EG20</f>
        <v>4.0200000000000005</v>
      </c>
      <c r="EG28" s="42">
        <f>'Datos totales'!EH20</f>
        <v>0.82000000000000006</v>
      </c>
      <c r="EH28" s="42">
        <f>'Datos totales'!EI20</f>
        <v>0.96</v>
      </c>
      <c r="EI28" s="42">
        <f>'Datos totales'!EJ20</f>
        <v>1.22</v>
      </c>
      <c r="EJ28" s="42">
        <f>'Datos totales'!EK20</f>
        <v>1.9799999999999998</v>
      </c>
      <c r="EK28" s="42">
        <f>'Datos totales'!EL20</f>
        <v>2.37</v>
      </c>
      <c r="EL28" s="42">
        <f>'Datos totales'!EM20</f>
        <v>2.9000000000000004</v>
      </c>
      <c r="EM28" s="42">
        <f>'Datos totales'!EN20</f>
        <v>3.6000000000000005</v>
      </c>
      <c r="EN28" s="42">
        <f>'Datos totales'!EO20</f>
        <v>3.6500000000000004</v>
      </c>
      <c r="EO28" s="42">
        <f>'Datos totales'!EP20</f>
        <v>2.5300000000000002</v>
      </c>
      <c r="EP28" s="42">
        <f>'Datos totales'!EQ20</f>
        <v>0.94</v>
      </c>
      <c r="EQ28" s="42">
        <f>'Datos totales'!ER20</f>
        <v>1.06</v>
      </c>
      <c r="ER28" s="42">
        <f>'Datos totales'!ES20</f>
        <v>0.43999999999999995</v>
      </c>
      <c r="ES28" s="42">
        <f>'Datos totales'!ET20</f>
        <v>0.89999999999999991</v>
      </c>
      <c r="ET28" s="42">
        <f>'Datos totales'!EU20</f>
        <v>0.84999999999999987</v>
      </c>
      <c r="EU28" s="42">
        <f>'Datos totales'!EV20</f>
        <v>1.1199999999999999</v>
      </c>
      <c r="EV28" s="42">
        <f>'Datos totales'!EW20</f>
        <v>1.6900000000000002</v>
      </c>
      <c r="EW28" s="42">
        <f>'Datos totales'!EX20</f>
        <v>2.0099999999999998</v>
      </c>
      <c r="EX28" s="42">
        <f>'Datos totales'!EY20</f>
        <v>2.5300000000000002</v>
      </c>
      <c r="EY28" s="42">
        <f>'Datos totales'!EZ20</f>
        <v>2.95</v>
      </c>
    </row>
    <row r="29" spans="1:155" x14ac:dyDescent="0.25">
      <c r="A29" s="16" t="s">
        <v>45</v>
      </c>
      <c r="B29" s="10" t="s">
        <v>15</v>
      </c>
      <c r="C29" s="7">
        <v>260753</v>
      </c>
      <c r="D29" s="7">
        <v>340739</v>
      </c>
      <c r="E29" s="7">
        <v>34</v>
      </c>
      <c r="F29" s="16">
        <v>14</v>
      </c>
      <c r="G29" s="7">
        <v>0.9</v>
      </c>
      <c r="H29" s="27">
        <v>4.92</v>
      </c>
      <c r="I29" s="42">
        <v>5.7299999999999995</v>
      </c>
      <c r="J29" s="42">
        <v>6.17</v>
      </c>
      <c r="K29" s="42">
        <v>6.88</v>
      </c>
      <c r="L29" s="90"/>
      <c r="M29" s="42">
        <v>5.76</v>
      </c>
      <c r="N29" s="42">
        <v>5.6</v>
      </c>
      <c r="O29" s="42">
        <v>5.67</v>
      </c>
      <c r="P29" s="42">
        <v>4.04</v>
      </c>
      <c r="Q29" s="42">
        <v>3.31</v>
      </c>
      <c r="R29" s="42">
        <v>3.48</v>
      </c>
      <c r="S29" s="42">
        <v>3.77</v>
      </c>
      <c r="T29" s="42">
        <v>4.5299999999999994</v>
      </c>
      <c r="U29" s="42">
        <v>5.4799999999999995</v>
      </c>
      <c r="V29" s="27"/>
      <c r="W29" s="42">
        <v>6.8</v>
      </c>
      <c r="X29" s="90"/>
      <c r="Y29" s="90"/>
      <c r="Z29" s="90"/>
      <c r="AA29" s="90"/>
      <c r="AB29" s="90"/>
      <c r="AC29" s="42">
        <v>5.59</v>
      </c>
      <c r="AD29" s="42">
        <v>3.68</v>
      </c>
      <c r="AE29" s="89"/>
      <c r="AF29" s="27">
        <v>4.84</v>
      </c>
      <c r="AG29" s="42">
        <v>5.6199999999999992</v>
      </c>
      <c r="AH29" s="42">
        <v>6.22</v>
      </c>
      <c r="AI29" s="90"/>
      <c r="AJ29" s="90"/>
      <c r="AK29" s="90"/>
      <c r="AL29" s="90"/>
      <c r="AM29" s="90"/>
      <c r="AN29" s="90"/>
      <c r="AO29" s="90"/>
      <c r="AP29" s="100">
        <v>6.88</v>
      </c>
      <c r="AQ29" s="42">
        <v>5.57</v>
      </c>
      <c r="AR29" s="16">
        <v>6.4099999999999993</v>
      </c>
      <c r="AS29" s="106"/>
      <c r="AT29" s="106"/>
      <c r="AU29" s="106"/>
      <c r="AV29" s="106"/>
      <c r="AW29" s="106"/>
      <c r="AX29" s="106"/>
      <c r="AY29" s="106"/>
      <c r="AZ29" s="106"/>
      <c r="BA29" s="42">
        <f>'Datos totales'!BB21</f>
        <v>5.9099999999999993</v>
      </c>
      <c r="BB29" s="42"/>
      <c r="BC29" s="42">
        <f>'Datos totales'!BD21</f>
        <v>3.6</v>
      </c>
      <c r="BD29" s="42">
        <f>'Datos totales'!BE21</f>
        <v>3.8000000000000003</v>
      </c>
      <c r="BE29" s="42">
        <f>'Datos totales'!BF21</f>
        <v>4.4799999999999995</v>
      </c>
      <c r="BF29" s="42">
        <f>'Datos totales'!BG21</f>
        <v>5.58</v>
      </c>
      <c r="BG29" s="42">
        <f>'Datos totales'!BH21</f>
        <v>6.47</v>
      </c>
      <c r="BH29" s="42">
        <f>'Datos totales'!BI21</f>
        <v>6.7399999999999993</v>
      </c>
      <c r="BI29" s="42">
        <f>'Datos totales'!BJ21</f>
        <v>5.6999999999999993</v>
      </c>
      <c r="BJ29" s="42">
        <f>'Datos totales'!BK21</f>
        <v>4.3</v>
      </c>
      <c r="BK29" s="42">
        <f>'Datos totales'!BL21</f>
        <v>3.73</v>
      </c>
      <c r="BL29" s="42">
        <f>'Datos totales'!BM21</f>
        <v>2.75</v>
      </c>
      <c r="BM29" s="42"/>
      <c r="BN29" s="42">
        <f>'Datos totales'!BO21</f>
        <v>2.7800000000000002</v>
      </c>
      <c r="BO29" s="42">
        <f>'Datos totales'!BP21</f>
        <v>3.1999999999999997</v>
      </c>
      <c r="BP29" s="42">
        <f>'Datos totales'!BQ21</f>
        <v>1.8200000000000003</v>
      </c>
      <c r="BQ29" s="42">
        <f>'Datos totales'!BR21</f>
        <v>4.3599999999999994</v>
      </c>
      <c r="BR29" s="42">
        <f>'Datos totales'!BS21</f>
        <v>3.15</v>
      </c>
      <c r="BS29" s="42">
        <f>'Datos totales'!BT21</f>
        <v>5.9499999999999993</v>
      </c>
      <c r="BT29" s="42">
        <f>'Datos totales'!BU21</f>
        <v>6.31</v>
      </c>
      <c r="BU29" s="42">
        <f>'Datos totales'!BV21</f>
        <v>5.55</v>
      </c>
      <c r="BV29" s="42">
        <f>'Datos totales'!BW21</f>
        <v>5.3999999999999995</v>
      </c>
      <c r="BW29" s="42">
        <f>'Datos totales'!BX21</f>
        <v>5.46</v>
      </c>
      <c r="BX29" s="42">
        <f>'Datos totales'!BY21</f>
        <v>5.67</v>
      </c>
      <c r="BY29" s="42">
        <f>'Datos totales'!BZ21</f>
        <v>2.25</v>
      </c>
      <c r="BZ29" s="42">
        <f>'Datos totales'!CA21</f>
        <v>3.1599999999999997</v>
      </c>
      <c r="CA29" s="42">
        <f>'Datos totales'!CB21</f>
        <v>3.5000000000000004</v>
      </c>
      <c r="CB29" s="42">
        <f>'Datos totales'!CC21</f>
        <v>4.25</v>
      </c>
      <c r="CC29" s="42">
        <f>'Datos totales'!CD21</f>
        <v>5</v>
      </c>
      <c r="CD29" s="42">
        <f>'Datos totales'!CE21</f>
        <v>6.9399999999999995</v>
      </c>
      <c r="CE29" s="42">
        <f>'Datos totales'!CF21</f>
        <v>6.6099999999999994</v>
      </c>
      <c r="CF29" s="42"/>
      <c r="CG29" s="42">
        <f>'Datos totales'!CH21</f>
        <v>5.58</v>
      </c>
      <c r="CH29" s="42">
        <f>'Datos totales'!CI21</f>
        <v>6.9099999999999993</v>
      </c>
      <c r="CI29" s="42"/>
      <c r="CJ29" s="42">
        <f>'Datos totales'!CK21</f>
        <v>6.76</v>
      </c>
      <c r="CK29" s="42">
        <f>'Datos totales'!CL21</f>
        <v>2.5300000000000002</v>
      </c>
      <c r="CL29" s="42">
        <f>'Datos totales'!CM21</f>
        <v>2.35</v>
      </c>
      <c r="CM29" s="42">
        <f>'Datos totales'!CN21</f>
        <v>3.6199999999999997</v>
      </c>
      <c r="CN29" s="42">
        <f>'Datos totales'!CO21</f>
        <v>4.5599999999999996</v>
      </c>
      <c r="CO29" s="42">
        <f>'Datos totales'!CP21</f>
        <v>5.43</v>
      </c>
      <c r="CP29" s="42">
        <f>'Datos totales'!CQ21</f>
        <v>5.46</v>
      </c>
      <c r="CQ29" s="42"/>
      <c r="CS29" s="42">
        <f>'Datos totales'!CT21</f>
        <v>5.5299999999999994</v>
      </c>
      <c r="CT29" s="42">
        <f>'Datos totales'!CU21</f>
        <v>4.0299999999999994</v>
      </c>
      <c r="CU29" s="42">
        <f>'Datos totales'!CV21</f>
        <v>3.73</v>
      </c>
      <c r="CV29" s="42"/>
      <c r="CW29" s="42"/>
      <c r="CX29" s="42">
        <f>'Datos totales'!CY21</f>
        <v>1.65</v>
      </c>
      <c r="CY29" s="42">
        <f>'Datos totales'!CZ21</f>
        <v>3.0700000000000003</v>
      </c>
      <c r="CZ29" s="42">
        <f>'Datos totales'!DA21</f>
        <v>3.57</v>
      </c>
      <c r="DA29" s="42">
        <f>'Datos totales'!DB21</f>
        <v>4.2799999999999994</v>
      </c>
      <c r="DB29" s="42">
        <f>'Datos totales'!DC21</f>
        <v>5.0599999999999996</v>
      </c>
      <c r="DC29" s="42">
        <f>'Datos totales'!DD21</f>
        <v>5.54</v>
      </c>
      <c r="DD29" s="42">
        <f>'Datos totales'!DE21</f>
        <v>6.27</v>
      </c>
      <c r="DE29" s="42">
        <f>'Datos totales'!DF21</f>
        <v>6.55</v>
      </c>
      <c r="DF29" s="42">
        <f>'Datos totales'!DG21</f>
        <v>6.84</v>
      </c>
      <c r="DG29" s="42">
        <f>'Datos totales'!DH21</f>
        <v>5.6999999999999993</v>
      </c>
      <c r="DH29" s="42">
        <f>'Datos totales'!DI21</f>
        <v>3.23</v>
      </c>
      <c r="DI29" s="42">
        <f>'Datos totales'!DJ21</f>
        <v>3.9499999999999997</v>
      </c>
      <c r="DJ29" s="42">
        <f>'Datos totales'!DK21</f>
        <v>3.3400000000000003</v>
      </c>
      <c r="DK29" s="42">
        <f>'Datos totales'!DL21</f>
        <v>3.6300000000000003</v>
      </c>
      <c r="DL29" s="42">
        <f>'Datos totales'!DM21</f>
        <v>5.18</v>
      </c>
      <c r="DM29" s="42">
        <f>'Datos totales'!DN21</f>
        <v>5.4399999999999995</v>
      </c>
      <c r="DN29" s="42">
        <f>'Datos totales'!DO21</f>
        <v>6.06</v>
      </c>
      <c r="DO29" s="42">
        <f>'Datos totales'!DP21</f>
        <v>6.8199999999999994</v>
      </c>
      <c r="DP29" s="42"/>
      <c r="DQ29" s="42">
        <f>'Datos totales'!DR21</f>
        <v>3.1999999999999997</v>
      </c>
      <c r="DR29" s="42">
        <f>'Datos totales'!DS21</f>
        <v>2.8400000000000003</v>
      </c>
      <c r="DS29" s="42">
        <f>'Datos totales'!DT21</f>
        <v>2.7800000000000002</v>
      </c>
      <c r="DT29" s="42">
        <f>'Datos totales'!DU21</f>
        <v>2.39</v>
      </c>
      <c r="DU29" s="42">
        <f>'Datos totales'!DV21</f>
        <v>2.87</v>
      </c>
      <c r="DV29" s="42">
        <f>'Datos totales'!DW21</f>
        <v>2.73</v>
      </c>
      <c r="DW29" s="42">
        <f>'Datos totales'!DX21</f>
        <v>3.0500000000000003</v>
      </c>
      <c r="DX29" s="42">
        <f>'Datos totales'!DY21</f>
        <v>3.6300000000000003</v>
      </c>
      <c r="DY29" s="42">
        <f>'Datos totales'!DZ21</f>
        <v>4.0299999999999994</v>
      </c>
      <c r="DZ29" s="42">
        <f>'Datos totales'!EA21</f>
        <v>4.3699999999999992</v>
      </c>
      <c r="EA29" s="42">
        <f>'Datos totales'!EB21</f>
        <v>5.27</v>
      </c>
      <c r="EB29" s="42">
        <f>'Datos totales'!EC21</f>
        <v>6.9099999999999993</v>
      </c>
      <c r="EC29" s="42">
        <f>'Datos totales'!ED21</f>
        <v>4.6999999999999993</v>
      </c>
      <c r="ED29" s="42">
        <f>'Datos totales'!EE21</f>
        <v>6.1</v>
      </c>
      <c r="EE29" s="42">
        <f>'Datos totales'!EF21</f>
        <v>6.25</v>
      </c>
      <c r="EF29" s="42">
        <f>'Datos totales'!EG21</f>
        <v>3.9499999999999997</v>
      </c>
      <c r="EG29" s="42">
        <f>'Datos totales'!EH21</f>
        <v>2.88</v>
      </c>
      <c r="EH29" s="42">
        <f>'Datos totales'!EI21</f>
        <v>3</v>
      </c>
      <c r="EI29" s="42">
        <f>'Datos totales'!EJ21</f>
        <v>3.3699999999999997</v>
      </c>
      <c r="EJ29" s="42">
        <f>'Datos totales'!EK21</f>
        <v>3.82</v>
      </c>
      <c r="EK29" s="42">
        <f>'Datos totales'!EL21</f>
        <v>4.7699999999999996</v>
      </c>
      <c r="EL29" s="42">
        <f>'Datos totales'!EM21</f>
        <v>5.2399999999999993</v>
      </c>
      <c r="EM29" s="42">
        <f>'Datos totales'!EN21</f>
        <v>6.04</v>
      </c>
      <c r="EN29" s="42">
        <f>'Datos totales'!EO21</f>
        <v>6.4899999999999993</v>
      </c>
      <c r="EO29" s="42">
        <f>'Datos totales'!EP21</f>
        <v>2.13</v>
      </c>
      <c r="EP29" s="42">
        <f>'Datos totales'!EQ21</f>
        <v>2.73</v>
      </c>
      <c r="EQ29" s="42">
        <f>'Datos totales'!ER21</f>
        <v>3.0500000000000003</v>
      </c>
      <c r="ER29" s="42">
        <f>'Datos totales'!ES21</f>
        <v>2.61</v>
      </c>
      <c r="ES29" s="42">
        <f>'Datos totales'!ET21</f>
        <v>2.96</v>
      </c>
      <c r="ET29" s="42">
        <f>'Datos totales'!EU21</f>
        <v>2.2400000000000002</v>
      </c>
      <c r="EU29" s="42">
        <f>'Datos totales'!EV21</f>
        <v>3.22</v>
      </c>
      <c r="EV29" s="42">
        <f>'Datos totales'!EW21</f>
        <v>3.6300000000000003</v>
      </c>
      <c r="EW29" s="42">
        <f>'Datos totales'!EX21</f>
        <v>4.17</v>
      </c>
      <c r="EX29" s="42">
        <f>'Datos totales'!EY21</f>
        <v>4.8599999999999994</v>
      </c>
      <c r="EY29" s="42">
        <f>'Datos totales'!EZ21</f>
        <v>5.4899999999999993</v>
      </c>
    </row>
    <row r="30" spans="1:155" x14ac:dyDescent="0.25">
      <c r="A30" s="16" t="s">
        <v>46</v>
      </c>
      <c r="B30" s="10" t="s">
        <v>15</v>
      </c>
      <c r="C30" s="7">
        <v>258279</v>
      </c>
      <c r="D30" s="7">
        <v>340076</v>
      </c>
      <c r="E30" s="7">
        <v>31</v>
      </c>
      <c r="F30" s="16" t="s">
        <v>17</v>
      </c>
      <c r="G30" s="16">
        <v>1.1499999999999999</v>
      </c>
      <c r="H30" s="27">
        <v>3.85</v>
      </c>
      <c r="I30" s="42">
        <v>4.75</v>
      </c>
      <c r="J30" s="42">
        <v>5.32</v>
      </c>
      <c r="K30" s="42">
        <v>6.0299999999999994</v>
      </c>
      <c r="L30" s="42">
        <v>6.43</v>
      </c>
      <c r="M30" s="42">
        <v>5.35</v>
      </c>
      <c r="N30" s="42">
        <v>5.1999999999999993</v>
      </c>
      <c r="O30" s="42">
        <v>4.7100000000000009</v>
      </c>
      <c r="P30" s="42">
        <v>2.41</v>
      </c>
      <c r="Q30" s="42">
        <v>1.33</v>
      </c>
      <c r="R30" s="42">
        <v>1.8000000000000003</v>
      </c>
      <c r="S30" s="42">
        <v>2.5100000000000002</v>
      </c>
      <c r="T30" s="42">
        <v>3.56</v>
      </c>
      <c r="U30" s="42">
        <v>4.6300000000000008</v>
      </c>
      <c r="V30" s="27"/>
      <c r="W30" s="42">
        <v>6.02</v>
      </c>
      <c r="X30" s="42">
        <v>6.6400000000000006</v>
      </c>
      <c r="Y30" s="27">
        <v>6.34</v>
      </c>
      <c r="Z30" s="42">
        <v>7.0299999999999994</v>
      </c>
      <c r="AA30" s="90"/>
      <c r="AB30" s="42">
        <v>5.8000000000000007</v>
      </c>
      <c r="AC30" s="42">
        <v>3.23</v>
      </c>
      <c r="AD30" s="42">
        <v>1.73</v>
      </c>
      <c r="AE30" s="89"/>
      <c r="AF30" s="27">
        <v>3.56</v>
      </c>
      <c r="AG30" s="42">
        <v>4.5199999999999996</v>
      </c>
      <c r="AH30" s="42">
        <v>5.17</v>
      </c>
      <c r="AI30" s="42">
        <v>6.0500000000000007</v>
      </c>
      <c r="AJ30" s="42">
        <v>8.99</v>
      </c>
      <c r="AK30" s="42">
        <v>7.23</v>
      </c>
      <c r="AL30" s="90"/>
      <c r="AM30" s="90"/>
      <c r="AN30" s="90"/>
      <c r="AO30" s="90"/>
      <c r="AP30" s="100">
        <v>6.42</v>
      </c>
      <c r="AQ30" s="42">
        <v>5.66</v>
      </c>
      <c r="AR30" s="16">
        <v>5.2200000000000006</v>
      </c>
      <c r="AS30" s="16">
        <v>6.07</v>
      </c>
      <c r="AT30" s="42">
        <v>7.1199999999999992</v>
      </c>
      <c r="AU30" s="90"/>
      <c r="AV30" s="90"/>
      <c r="AW30" s="90"/>
      <c r="AX30" s="90"/>
      <c r="AY30" s="106"/>
      <c r="AZ30" s="42">
        <v>4.3100000000000005</v>
      </c>
      <c r="BA30" s="42">
        <f>'Datos totales'!BB22</f>
        <v>2.6</v>
      </c>
      <c r="BB30" s="42"/>
      <c r="BC30" s="42">
        <f>'Datos totales'!BD22</f>
        <v>1.5300000000000002</v>
      </c>
      <c r="BD30" s="42">
        <f>'Datos totales'!BE22</f>
        <v>2.63</v>
      </c>
      <c r="BE30" s="42">
        <f>'Datos totales'!BF22</f>
        <v>3.47</v>
      </c>
      <c r="BF30" s="42">
        <f>'Datos totales'!BG22</f>
        <v>4.6199999999999992</v>
      </c>
      <c r="BG30" s="42">
        <f>'Datos totales'!BH22</f>
        <v>5.41</v>
      </c>
      <c r="BH30" s="42">
        <f>'Datos totales'!BI22</f>
        <v>6.15</v>
      </c>
      <c r="BI30" s="42">
        <f>'Datos totales'!BJ22</f>
        <v>4.33</v>
      </c>
      <c r="BJ30" s="42">
        <f>'Datos totales'!BK22</f>
        <v>2.13</v>
      </c>
      <c r="BK30" s="42"/>
      <c r="BL30" s="42">
        <f>'Datos totales'!BM22</f>
        <v>0.77</v>
      </c>
      <c r="BM30" s="42">
        <f>'Datos totales'!BN22</f>
        <v>0.43000000000000016</v>
      </c>
      <c r="BN30" s="42">
        <f>'Datos totales'!BO22</f>
        <v>0.83000000000000007</v>
      </c>
      <c r="BO30" s="42">
        <f>'Datos totales'!BP22</f>
        <v>1.52</v>
      </c>
      <c r="BP30" s="42">
        <f>'Datos totales'!BQ22</f>
        <v>2.97</v>
      </c>
      <c r="BQ30" s="42">
        <f>'Datos totales'!BR22</f>
        <v>3.69</v>
      </c>
      <c r="BR30" s="42">
        <f>'Datos totales'!BS22</f>
        <v>4.49</v>
      </c>
      <c r="BS30" s="42">
        <f>'Datos totales'!BT22</f>
        <v>5.4</v>
      </c>
      <c r="BT30" s="42">
        <f>'Datos totales'!BU22</f>
        <v>5.8900000000000006</v>
      </c>
      <c r="BU30" s="42">
        <f>'Datos totales'!BV22</f>
        <v>5.58</v>
      </c>
      <c r="BV30" s="42">
        <f>'Datos totales'!BW22</f>
        <v>5.83</v>
      </c>
      <c r="BW30" s="42">
        <f>'Datos totales'!BX22</f>
        <v>6.0500000000000007</v>
      </c>
      <c r="BX30" s="42">
        <f>'Datos totales'!BY22</f>
        <v>6.2799999999999994</v>
      </c>
      <c r="BY30" s="42">
        <f>'Datos totales'!BZ22</f>
        <v>0.57000000000000006</v>
      </c>
      <c r="BZ30" s="42">
        <f>'Datos totales'!CA22</f>
        <v>1.2000000000000002</v>
      </c>
      <c r="CA30" s="42">
        <f>'Datos totales'!CB22</f>
        <v>2.0500000000000003</v>
      </c>
      <c r="CB30" s="42">
        <f>'Datos totales'!CC22</f>
        <v>3.44</v>
      </c>
      <c r="CC30" s="42">
        <f>'Datos totales'!CD22</f>
        <v>4.3499999999999996</v>
      </c>
      <c r="CD30" s="42">
        <f>'Datos totales'!CE22</f>
        <v>5.4499999999999993</v>
      </c>
      <c r="CE30" s="42">
        <f>'Datos totales'!CF22</f>
        <v>6.08</v>
      </c>
      <c r="CF30" s="42">
        <f>'Datos totales'!CG22</f>
        <v>6.4399999999999995</v>
      </c>
      <c r="CG30" s="42">
        <f>'Datos totales'!CH22</f>
        <v>4.0999999999999996</v>
      </c>
      <c r="CH30" s="42">
        <f>'Datos totales'!CI22</f>
        <v>5.33</v>
      </c>
      <c r="CI30" s="42">
        <f>'Datos totales'!CJ22</f>
        <v>5.73</v>
      </c>
      <c r="CJ30" s="42">
        <f>'Datos totales'!CK22</f>
        <v>2.62</v>
      </c>
      <c r="CK30" s="42">
        <f>'Datos totales'!CL22</f>
        <v>0.3600000000000001</v>
      </c>
      <c r="CL30" s="42">
        <f>'Datos totales'!CM22</f>
        <v>1.2800000000000002</v>
      </c>
      <c r="CM30" s="42">
        <f>'Datos totales'!CN22</f>
        <v>2.12</v>
      </c>
      <c r="CN30" s="42">
        <f>'Datos totales'!CO22</f>
        <v>3.4899999999999998</v>
      </c>
      <c r="CO30" s="42">
        <f>'Datos totales'!CP22</f>
        <v>4.3800000000000008</v>
      </c>
      <c r="CP30" s="42">
        <f>'Datos totales'!CQ22</f>
        <v>4.93</v>
      </c>
      <c r="CQ30" s="42">
        <f>'Datos totales'!CR22</f>
        <v>6.1</v>
      </c>
      <c r="CR30">
        <v>6.63</v>
      </c>
      <c r="CS30" s="42">
        <f>'Datos totales'!CT22</f>
        <v>5.1300000000000008</v>
      </c>
      <c r="CT30" s="42">
        <f>'Datos totales'!CU22</f>
        <v>3.39</v>
      </c>
      <c r="CU30" s="42">
        <f>'Datos totales'!CV22</f>
        <v>2.7600000000000002</v>
      </c>
      <c r="CV30" s="42"/>
      <c r="CW30" s="42"/>
      <c r="CX30" s="42">
        <f>'Datos totales'!CY22</f>
        <v>0.14000000000000012</v>
      </c>
      <c r="CY30" s="42">
        <f>'Datos totales'!CZ22</f>
        <v>1</v>
      </c>
      <c r="CZ30" s="42">
        <f>'Datos totales'!DA22</f>
        <v>2.5500000000000003</v>
      </c>
      <c r="DA30" s="42">
        <f>'Datos totales'!DB22</f>
        <v>3.5500000000000003</v>
      </c>
      <c r="DB30" s="42">
        <f>'Datos totales'!DC22</f>
        <v>4.3499999999999996</v>
      </c>
      <c r="DC30" s="42">
        <f>'Datos totales'!DD22</f>
        <v>5.0199999999999996</v>
      </c>
      <c r="DD30" s="42">
        <f>'Datos totales'!DE22</f>
        <v>5.74</v>
      </c>
      <c r="DE30" s="42">
        <f>'Datos totales'!DF22</f>
        <v>6.25</v>
      </c>
      <c r="DF30" s="42">
        <f>'Datos totales'!DG22</f>
        <v>6.1300000000000008</v>
      </c>
      <c r="DG30" s="42">
        <f>'Datos totales'!DH22</f>
        <v>5.0500000000000007</v>
      </c>
      <c r="DH30" s="42">
        <f>'Datos totales'!DI22</f>
        <v>1.5900000000000003</v>
      </c>
      <c r="DI30" s="42">
        <f>'Datos totales'!DJ22</f>
        <v>1.3599999999999999</v>
      </c>
      <c r="DJ30" s="42">
        <f>'Datos totales'!DK22</f>
        <v>1.73</v>
      </c>
      <c r="DK30" s="42">
        <f>'Datos totales'!DL22</f>
        <v>2.56</v>
      </c>
      <c r="DL30" s="42">
        <f>'Datos totales'!DM22</f>
        <v>4.17</v>
      </c>
      <c r="DM30" s="42">
        <f>'Datos totales'!DN22</f>
        <v>4.82</v>
      </c>
      <c r="DN30" s="42">
        <f>'Datos totales'!DO22</f>
        <v>5.6</v>
      </c>
      <c r="DO30" s="42">
        <f>'Datos totales'!DP22</f>
        <v>6.3800000000000008</v>
      </c>
      <c r="DP30" s="42">
        <f>'Datos totales'!DQ22</f>
        <v>6.48</v>
      </c>
      <c r="DQ30" s="42">
        <f>'Datos totales'!DR22</f>
        <v>1.9700000000000002</v>
      </c>
      <c r="DR30" s="42">
        <f>'Datos totales'!DS22</f>
        <v>0.85000000000000009</v>
      </c>
      <c r="DS30" s="42">
        <f>'Datos totales'!DT22</f>
        <v>0.87999999999999989</v>
      </c>
      <c r="DT30" s="42">
        <f>'Datos totales'!DU22</f>
        <v>0.43000000000000016</v>
      </c>
      <c r="DU30" s="42">
        <f>'Datos totales'!DV22</f>
        <v>0.57000000000000006</v>
      </c>
      <c r="DV30" s="42">
        <f>'Datos totales'!DW22</f>
        <v>0.63000000000000012</v>
      </c>
      <c r="DW30" s="42">
        <f>'Datos totales'!DX22</f>
        <v>0.82000000000000006</v>
      </c>
      <c r="DX30" s="42">
        <f>'Datos totales'!DY22</f>
        <v>2.29</v>
      </c>
      <c r="DY30" s="42">
        <f>'Datos totales'!DZ22</f>
        <v>3.2500000000000004</v>
      </c>
      <c r="DZ30" s="42">
        <f>'Datos totales'!EA22</f>
        <v>4.08</v>
      </c>
      <c r="EA30" s="42">
        <f>'Datos totales'!EB22</f>
        <v>5</v>
      </c>
      <c r="EB30" s="42">
        <f>'Datos totales'!EC22</f>
        <v>5.6199999999999992</v>
      </c>
      <c r="EC30" s="42">
        <f>'Datos totales'!ED22</f>
        <v>5.84</v>
      </c>
      <c r="ED30" s="42">
        <f>'Datos totales'!EE22</f>
        <v>6.01</v>
      </c>
      <c r="EE30" s="42">
        <f>'Datos totales'!EF22</f>
        <v>5.93</v>
      </c>
      <c r="EF30" s="42">
        <f>'Datos totales'!EG22</f>
        <v>4.3100000000000005</v>
      </c>
      <c r="EG30" s="42">
        <f>'Datos totales'!EH22</f>
        <v>2.02</v>
      </c>
      <c r="EH30" s="42">
        <f>'Datos totales'!EI22</f>
        <v>0.83000000000000007</v>
      </c>
      <c r="EI30" s="42">
        <f>'Datos totales'!EJ22</f>
        <v>1.44</v>
      </c>
      <c r="EJ30" s="42">
        <f>'Datos totales'!EK22</f>
        <v>2.8800000000000003</v>
      </c>
      <c r="EK30" s="42">
        <f>'Datos totales'!EL22</f>
        <v>3.8000000000000003</v>
      </c>
      <c r="EL30" s="42">
        <f>'Datos totales'!EM22</f>
        <v>4.6199999999999992</v>
      </c>
      <c r="EM30" s="42">
        <f>'Datos totales'!EN22</f>
        <v>5.52</v>
      </c>
      <c r="EN30" s="42">
        <f>'Datos totales'!EO22</f>
        <v>6.17</v>
      </c>
      <c r="EO30" s="42">
        <f>'Datos totales'!EP22</f>
        <v>0.68000000000000016</v>
      </c>
      <c r="EP30" s="42">
        <f>'Datos totales'!EQ22</f>
        <v>0.7200000000000002</v>
      </c>
      <c r="EQ30" s="42">
        <f>'Datos totales'!ER22</f>
        <v>1.65</v>
      </c>
      <c r="ER30" s="42">
        <f>'Datos totales'!ES22</f>
        <v>0.71000000000000019</v>
      </c>
      <c r="ES30" s="42">
        <f>'Datos totales'!ET22</f>
        <v>0.95000000000000018</v>
      </c>
      <c r="ET30" s="42">
        <f>'Datos totales'!EU22</f>
        <v>0.4700000000000002</v>
      </c>
      <c r="EU30" s="42">
        <f>'Datos totales'!EV22</f>
        <v>1.25</v>
      </c>
      <c r="EV30" s="42">
        <f>'Datos totales'!EW22</f>
        <v>2.74</v>
      </c>
      <c r="EW30" s="42">
        <f>'Datos totales'!EX22</f>
        <v>3.57</v>
      </c>
      <c r="EX30" s="42">
        <f>'Datos totales'!EY22</f>
        <v>4.34</v>
      </c>
      <c r="EY30" s="42">
        <f>'Datos totales'!EZ22</f>
        <v>5.0999999999999996</v>
      </c>
    </row>
    <row r="31" spans="1:155" x14ac:dyDescent="0.25">
      <c r="A31" s="16" t="s">
        <v>30</v>
      </c>
      <c r="B31" s="10" t="s">
        <v>14</v>
      </c>
      <c r="C31" s="7">
        <v>255183</v>
      </c>
      <c r="D31" s="7">
        <v>336781</v>
      </c>
      <c r="E31" s="7">
        <v>31</v>
      </c>
      <c r="F31" s="16" t="s">
        <v>17</v>
      </c>
      <c r="G31" s="28">
        <v>0</v>
      </c>
      <c r="H31" s="27">
        <v>5.47</v>
      </c>
      <c r="I31" s="42">
        <v>6.22</v>
      </c>
      <c r="J31" s="42">
        <v>6.94</v>
      </c>
      <c r="K31" s="42">
        <v>7.8</v>
      </c>
      <c r="L31" s="42">
        <v>8.32</v>
      </c>
      <c r="M31" s="42">
        <v>7.57</v>
      </c>
      <c r="N31" s="93"/>
      <c r="O31" s="42">
        <v>5.46</v>
      </c>
      <c r="P31" s="42">
        <v>4.32</v>
      </c>
      <c r="Q31" s="42">
        <v>3.56</v>
      </c>
      <c r="R31" s="42">
        <v>3.66</v>
      </c>
      <c r="S31" s="42">
        <v>4.45</v>
      </c>
      <c r="T31" s="42">
        <v>5.0999999999999996</v>
      </c>
      <c r="U31" s="42">
        <v>6.34</v>
      </c>
      <c r="V31" s="27"/>
      <c r="W31" s="42">
        <v>8.7200000000000006</v>
      </c>
      <c r="X31" s="42">
        <v>8.4700000000000006</v>
      </c>
      <c r="Y31" s="27">
        <v>8.67</v>
      </c>
      <c r="Z31" s="42">
        <v>8.8699999999999992</v>
      </c>
      <c r="AA31" s="42">
        <v>10.32</v>
      </c>
      <c r="AB31" s="42">
        <v>6.6</v>
      </c>
      <c r="AC31" s="42">
        <v>6.87</v>
      </c>
      <c r="AD31" s="42">
        <v>4.9800000000000004</v>
      </c>
      <c r="AE31" s="89"/>
      <c r="AF31" s="27">
        <v>5.84</v>
      </c>
      <c r="AG31" s="42">
        <v>6.78</v>
      </c>
      <c r="AH31" s="42">
        <v>7.56</v>
      </c>
      <c r="AI31" s="42">
        <v>8.35</v>
      </c>
      <c r="AJ31" s="42">
        <v>10.06</v>
      </c>
      <c r="AK31" s="42">
        <v>9.31</v>
      </c>
      <c r="AL31" s="42">
        <v>9.51</v>
      </c>
      <c r="AM31" s="42">
        <v>9.68</v>
      </c>
      <c r="AN31" s="42">
        <v>9.5500000000000007</v>
      </c>
      <c r="AO31" s="42">
        <v>7.88</v>
      </c>
      <c r="AP31" s="100">
        <v>6.49</v>
      </c>
      <c r="AQ31" s="42">
        <v>5.83</v>
      </c>
      <c r="AR31" s="16">
        <v>6.97</v>
      </c>
      <c r="AS31" s="16">
        <v>8.14</v>
      </c>
      <c r="AT31" s="42">
        <v>8.34</v>
      </c>
      <c r="AU31" s="42">
        <v>9.24</v>
      </c>
      <c r="AV31" s="27">
        <v>9.5</v>
      </c>
      <c r="AW31" s="16">
        <v>9.15</v>
      </c>
      <c r="AX31" s="16">
        <v>8.85</v>
      </c>
      <c r="AY31" s="16">
        <v>8.5</v>
      </c>
      <c r="AZ31" s="42">
        <v>4.71</v>
      </c>
      <c r="BA31" s="42">
        <f>'Datos totales'!BB23</f>
        <v>3.91</v>
      </c>
      <c r="BB31" s="42"/>
      <c r="BC31" s="42">
        <f>'Datos totales'!BD23</f>
        <v>3.31</v>
      </c>
      <c r="BD31" s="42">
        <f>'Datos totales'!BE23</f>
        <v>11.53</v>
      </c>
      <c r="BE31" s="42"/>
      <c r="BF31" s="42"/>
      <c r="BG31" s="42">
        <f>'Datos totales'!BH23</f>
        <v>7.02</v>
      </c>
      <c r="BH31" s="42"/>
      <c r="BI31" s="42">
        <f>'Datos totales'!BJ23</f>
        <v>10.39</v>
      </c>
      <c r="BJ31" s="42">
        <f>'Datos totales'!BK23</f>
        <v>4.9400000000000004</v>
      </c>
      <c r="BK31" s="42">
        <f>'Datos totales'!BL23</f>
        <v>4.1900000000000004</v>
      </c>
      <c r="BL31" s="42">
        <f>'Datos totales'!BM23</f>
        <v>2.94</v>
      </c>
      <c r="BM31" s="42">
        <f>'Datos totales'!BN23</f>
        <v>2.1</v>
      </c>
      <c r="BN31" s="42">
        <f>'Datos totales'!BO23</f>
        <v>3</v>
      </c>
      <c r="BO31" s="42">
        <f>'Datos totales'!BP23</f>
        <v>3.82</v>
      </c>
      <c r="BP31" s="42">
        <f>'Datos totales'!BQ23</f>
        <v>4.91</v>
      </c>
      <c r="BQ31" s="42">
        <f>'Datos totales'!BR23</f>
        <v>5.83</v>
      </c>
      <c r="BR31" s="42">
        <f>'Datos totales'!BS23</f>
        <v>6.56</v>
      </c>
      <c r="BS31" s="42">
        <f>'Datos totales'!BT23</f>
        <v>7.34</v>
      </c>
      <c r="BT31" s="42">
        <f>'Datos totales'!BU23</f>
        <v>7.86</v>
      </c>
      <c r="BU31" s="42">
        <f>'Datos totales'!BV23</f>
        <v>7.65</v>
      </c>
      <c r="BV31" s="42">
        <f>'Datos totales'!BW23</f>
        <v>7.69</v>
      </c>
      <c r="BW31" s="42">
        <f>'Datos totales'!BX23</f>
        <v>7.87</v>
      </c>
      <c r="BX31" s="42">
        <f>'Datos totales'!BY23</f>
        <v>7.98</v>
      </c>
      <c r="BY31" s="42">
        <f>'Datos totales'!BZ23</f>
        <v>3.41</v>
      </c>
      <c r="BZ31" s="42">
        <f>'Datos totales'!CA23</f>
        <v>3.73</v>
      </c>
      <c r="CA31" s="42">
        <f>'Datos totales'!CB23</f>
        <v>4.3499999999999996</v>
      </c>
      <c r="CB31" s="42">
        <f>'Datos totales'!CC23</f>
        <v>5.77</v>
      </c>
      <c r="CC31" s="42">
        <f>'Datos totales'!CD23</f>
        <v>6.65</v>
      </c>
      <c r="CD31" s="42">
        <f>'Datos totales'!CE23</f>
        <v>8.2799999999999994</v>
      </c>
      <c r="CE31" s="42"/>
      <c r="CF31" s="42">
        <f>'Datos totales'!CG23</f>
        <v>9.84</v>
      </c>
      <c r="CG31" s="42">
        <f>'Datos totales'!CH23</f>
        <v>6.27</v>
      </c>
      <c r="CH31" s="42">
        <f>'Datos totales'!CI23</f>
        <v>6.45</v>
      </c>
      <c r="CI31" s="42">
        <f>'Datos totales'!CJ23</f>
        <v>7.21</v>
      </c>
      <c r="CJ31" s="42"/>
      <c r="CK31" s="42">
        <f>'Datos totales'!CL23</f>
        <v>3.04</v>
      </c>
      <c r="CL31" s="42">
        <f>'Datos totales'!CM23</f>
        <v>3.3</v>
      </c>
      <c r="CM31" s="42">
        <f>'Datos totales'!CN23</f>
        <v>3.09</v>
      </c>
      <c r="CN31" s="42">
        <f>'Datos totales'!CO23</f>
        <v>5.27</v>
      </c>
      <c r="CO31" s="42">
        <f>'Datos totales'!CP23</f>
        <v>6.74</v>
      </c>
      <c r="CP31" s="42"/>
      <c r="CU31" s="42"/>
      <c r="CV31" s="42"/>
    </row>
    <row r="32" spans="1:155" ht="13" thickBot="1" x14ac:dyDescent="0.3">
      <c r="A32" s="16" t="s">
        <v>31</v>
      </c>
      <c r="B32" s="10" t="s">
        <v>14</v>
      </c>
      <c r="C32" s="7">
        <v>253123</v>
      </c>
      <c r="D32" s="7">
        <v>335558</v>
      </c>
      <c r="E32" s="7">
        <v>34</v>
      </c>
      <c r="F32" s="16" t="s">
        <v>17</v>
      </c>
      <c r="G32" s="7">
        <v>0.43</v>
      </c>
      <c r="H32" s="89"/>
      <c r="I32" s="89"/>
      <c r="J32" s="89"/>
      <c r="K32" s="89"/>
      <c r="L32" s="42">
        <v>11.370000000000001</v>
      </c>
      <c r="M32" s="89"/>
      <c r="N32" s="89"/>
      <c r="O32" s="89"/>
      <c r="P32" s="42">
        <v>2.9099999999999997</v>
      </c>
      <c r="Q32" s="42">
        <v>1.25</v>
      </c>
      <c r="R32" s="42">
        <v>0.94</v>
      </c>
      <c r="S32" s="89"/>
      <c r="T32" s="42">
        <v>2.77</v>
      </c>
      <c r="U32" s="89"/>
      <c r="V32" s="27"/>
      <c r="W32" s="89"/>
      <c r="X32" s="89"/>
      <c r="Y32" s="89"/>
      <c r="Z32" s="89"/>
      <c r="AA32" s="89"/>
      <c r="AB32" s="89"/>
      <c r="AC32" s="89"/>
      <c r="AD32" s="89"/>
      <c r="AE32" s="27"/>
      <c r="AF32" s="89"/>
      <c r="AG32" s="89"/>
      <c r="AH32" s="89"/>
      <c r="AI32" s="89"/>
      <c r="AJ32" s="42">
        <v>12.63</v>
      </c>
      <c r="AK32" s="89"/>
      <c r="AL32" s="89"/>
      <c r="AM32" s="89"/>
      <c r="AN32" s="42">
        <v>12.68</v>
      </c>
      <c r="AO32" s="89"/>
      <c r="AQ32" s="92"/>
      <c r="AR32" s="16">
        <v>7.09</v>
      </c>
      <c r="AS32" s="92"/>
      <c r="AT32" s="92"/>
      <c r="AU32" s="92"/>
      <c r="AV32" s="92"/>
      <c r="AW32" s="16">
        <v>12.23</v>
      </c>
      <c r="AX32" s="92"/>
      <c r="AY32" s="16"/>
      <c r="AZ32" s="42">
        <v>1.3900000000000001</v>
      </c>
      <c r="BA32" s="31">
        <v>0.8</v>
      </c>
      <c r="BB32" s="163"/>
      <c r="BC32" s="31">
        <v>0.82000000000000006</v>
      </c>
      <c r="BD32" s="163"/>
      <c r="BE32" s="163"/>
      <c r="BF32" s="163"/>
      <c r="BG32" s="163"/>
      <c r="BH32" s="163"/>
      <c r="BI32" s="31">
        <v>7.54</v>
      </c>
      <c r="BJ32" s="163"/>
      <c r="BK32" s="31">
        <v>1.37</v>
      </c>
      <c r="BL32" s="163"/>
      <c r="BM32" s="163"/>
      <c r="BN32" s="163"/>
      <c r="BO32" s="163"/>
      <c r="BP32" s="163"/>
      <c r="BQ32" s="163"/>
      <c r="BT32" s="42">
        <f>'Datos totales'!BU24</f>
        <v>11.55</v>
      </c>
      <c r="BU32" s="42">
        <f>'Datos totales'!BV24</f>
        <v>10.47</v>
      </c>
      <c r="BY32" s="42">
        <f>'Datos totales'!BZ24</f>
        <v>0.77</v>
      </c>
      <c r="CG32" s="42">
        <f>'Datos totales'!CH24</f>
        <v>11.75</v>
      </c>
      <c r="CH32" s="42">
        <f>'Datos totales'!CI24</f>
        <v>10.33</v>
      </c>
      <c r="CI32" s="42">
        <f>'Datos totales'!CJ24</f>
        <v>10.68</v>
      </c>
      <c r="CJ32" s="42">
        <f>'Datos totales'!CK24</f>
        <v>8.11</v>
      </c>
      <c r="CL32" s="42"/>
      <c r="CM32" s="42">
        <f>'Datos totales'!CN24</f>
        <v>2.8</v>
      </c>
      <c r="CQ32" s="42">
        <f>'Datos totales'!CR24</f>
        <v>12.32</v>
      </c>
      <c r="CS32" s="42">
        <f>'Datos totales'!CT24</f>
        <v>9.5400000000000009</v>
      </c>
      <c r="CT32" s="42">
        <f>'Datos totales'!CU24</f>
        <v>7.9399999999999995</v>
      </c>
      <c r="CU32" s="42">
        <f>'Datos totales'!CV24</f>
        <v>4.84</v>
      </c>
      <c r="CV32" s="42">
        <f>'Datos totales'!CW24</f>
        <v>0.55000000000000049</v>
      </c>
      <c r="CW32" s="42">
        <f>'Datos totales'!CX24</f>
        <v>0.91000000000000014</v>
      </c>
      <c r="CX32" s="42">
        <f>'Datos totales'!CY24</f>
        <v>0.84000000000000008</v>
      </c>
      <c r="CY32" s="42">
        <f>'Datos totales'!CZ24</f>
        <v>1.01</v>
      </c>
      <c r="CZ32" s="42">
        <f>'Datos totales'!DA24</f>
        <v>1.4300000000000002</v>
      </c>
      <c r="DA32" s="42">
        <f>'Datos totales'!DB24</f>
        <v>2.8</v>
      </c>
      <c r="DB32" s="42">
        <f>'Datos totales'!DC24</f>
        <v>3.7899999999999996</v>
      </c>
      <c r="DC32" s="42">
        <f>'Datos totales'!DD24</f>
        <v>4.9300000000000006</v>
      </c>
      <c r="DI32" s="42">
        <f>'Datos totales'!DJ24</f>
        <v>0.71</v>
      </c>
      <c r="DM32" s="42">
        <f>'Datos totales'!DN24</f>
        <v>5.59</v>
      </c>
      <c r="DP32" s="42">
        <f>'Datos totales'!DQ24</f>
        <v>6.92</v>
      </c>
      <c r="DQ32" s="42">
        <f>'Datos totales'!DR24</f>
        <v>0.87000000000000011</v>
      </c>
      <c r="DR32" s="42">
        <f>'Datos totales'!DS24</f>
        <v>2.0699999999999998</v>
      </c>
      <c r="DS32" s="42">
        <f>'Datos totales'!DT24</f>
        <v>1.52</v>
      </c>
      <c r="DT32" s="42">
        <f>'Datos totales'!DU24</f>
        <v>0.59000000000000008</v>
      </c>
      <c r="DV32" s="42">
        <f>'Datos totales'!DW24</f>
        <v>3.1799999999999997</v>
      </c>
      <c r="DW32" s="42">
        <f>'Datos totales'!DX24</f>
        <v>0.96</v>
      </c>
      <c r="EF32" s="42">
        <f>'Datos totales'!EG24</f>
        <v>2.8699999999999997</v>
      </c>
      <c r="EK32" s="42">
        <f>'Datos totales'!EL24</f>
        <v>3.34</v>
      </c>
      <c r="EL32" s="42">
        <f>'Datos totales'!EM24</f>
        <v>4.49</v>
      </c>
      <c r="EN32" s="42">
        <f>'Datos totales'!EO24</f>
        <v>6.1000000000000005</v>
      </c>
      <c r="EO32" s="42">
        <f>'Datos totales'!EP24</f>
        <v>0.53</v>
      </c>
      <c r="EP32" s="42">
        <f>'Datos totales'!EQ24</f>
        <v>0.83000000000000007</v>
      </c>
      <c r="EQ32" s="42">
        <f>'Datos totales'!ER24</f>
        <v>1.6700000000000002</v>
      </c>
      <c r="ES32" s="42">
        <f>'Datos totales'!ET24</f>
        <v>2.0799999999999996</v>
      </c>
      <c r="ET32" s="42">
        <f>'Datos totales'!EU24</f>
        <v>0.8600000000000001</v>
      </c>
      <c r="EU32" s="42">
        <f>'Datos totales'!EV24</f>
        <v>1.34</v>
      </c>
      <c r="EW32" s="42">
        <f>'Datos totales'!EX24</f>
        <v>2.7399999999999998</v>
      </c>
    </row>
    <row r="33" spans="1:155" x14ac:dyDescent="0.25">
      <c r="A33" s="16" t="s">
        <v>31</v>
      </c>
      <c r="B33" s="10" t="s">
        <v>14</v>
      </c>
      <c r="C33" s="7">
        <v>253123</v>
      </c>
      <c r="D33" s="7">
        <v>335558</v>
      </c>
      <c r="E33" s="7">
        <v>34</v>
      </c>
      <c r="F33" s="16" t="s">
        <v>17</v>
      </c>
      <c r="G33" s="7">
        <v>0.43</v>
      </c>
      <c r="H33" s="89">
        <v>5.6</v>
      </c>
      <c r="I33" s="89">
        <v>6.6800000000000006</v>
      </c>
      <c r="J33" s="89">
        <v>9.69</v>
      </c>
      <c r="K33" s="89">
        <v>23.47</v>
      </c>
      <c r="L33" s="42"/>
      <c r="M33" s="89">
        <v>10.81</v>
      </c>
      <c r="N33" s="89">
        <v>10.91</v>
      </c>
      <c r="O33" s="89">
        <v>8.41</v>
      </c>
      <c r="P33" s="42"/>
      <c r="Q33" s="42"/>
      <c r="R33" s="42"/>
      <c r="S33" s="89">
        <v>1.9200000000000002</v>
      </c>
      <c r="T33" s="42"/>
      <c r="U33" s="89">
        <v>4.8600000000000003</v>
      </c>
      <c r="V33" s="27"/>
      <c r="W33" s="89">
        <v>8.24</v>
      </c>
      <c r="X33" s="89">
        <v>9.74</v>
      </c>
      <c r="Y33" s="89">
        <v>11.22</v>
      </c>
      <c r="Z33" s="89">
        <v>24.55</v>
      </c>
      <c r="AA33" s="89">
        <v>13.620000000000001</v>
      </c>
      <c r="AB33" s="89">
        <v>10.57</v>
      </c>
      <c r="AC33" s="89">
        <v>6.95</v>
      </c>
      <c r="AD33" s="89">
        <v>1.7700000000000002</v>
      </c>
      <c r="AE33" s="27"/>
      <c r="AF33" s="89">
        <v>5.4300000000000006</v>
      </c>
      <c r="AG33" s="89">
        <v>8.6</v>
      </c>
      <c r="AH33" s="89">
        <v>9.6</v>
      </c>
      <c r="AI33" s="89">
        <v>11.97</v>
      </c>
      <c r="AJ33" s="42"/>
      <c r="AK33" s="89">
        <v>19.87</v>
      </c>
      <c r="AL33" s="89">
        <v>18.03</v>
      </c>
      <c r="AM33" s="89">
        <v>19.5</v>
      </c>
      <c r="AN33" s="42"/>
      <c r="AO33" s="89">
        <v>12.01</v>
      </c>
      <c r="AP33" s="99">
        <v>8.82</v>
      </c>
      <c r="AQ33" s="89">
        <v>9.99</v>
      </c>
      <c r="AR33" s="92"/>
      <c r="AS33" s="105">
        <v>20.29</v>
      </c>
      <c r="AT33" s="89">
        <v>17.97</v>
      </c>
      <c r="AU33" s="89">
        <v>21.52</v>
      </c>
      <c r="AV33" s="89">
        <v>18.330000000000002</v>
      </c>
      <c r="AW33" s="92"/>
      <c r="AX33" s="105">
        <v>12.52</v>
      </c>
      <c r="AY33" s="89">
        <v>12.17</v>
      </c>
      <c r="AZ33" s="42"/>
      <c r="BA33" s="163"/>
      <c r="BB33" s="163"/>
      <c r="BD33" s="30">
        <v>3.07</v>
      </c>
      <c r="BE33" s="30">
        <v>4.92</v>
      </c>
      <c r="BF33" s="30">
        <v>7.7200000000000006</v>
      </c>
      <c r="BG33" s="30">
        <v>10.23</v>
      </c>
      <c r="BH33" s="30">
        <v>13.370000000000001</v>
      </c>
      <c r="BI33" s="163"/>
      <c r="BJ33" s="30">
        <v>8.9600000000000009</v>
      </c>
      <c r="BK33" s="163"/>
      <c r="BL33" s="30">
        <v>1.9600000000000002</v>
      </c>
      <c r="BM33" s="30">
        <v>1.57</v>
      </c>
      <c r="BN33" s="30">
        <v>2.0699999999999998</v>
      </c>
      <c r="BO33" s="30">
        <v>2.0499999999999998</v>
      </c>
      <c r="BP33" s="30">
        <v>4.57</v>
      </c>
      <c r="BQ33" s="30">
        <v>6.87</v>
      </c>
      <c r="BR33" s="42">
        <f>'Datos totales'!BS24</f>
        <v>9.1300000000000008</v>
      </c>
      <c r="BS33" s="42">
        <f>'Datos totales'!BT24</f>
        <v>20.57</v>
      </c>
      <c r="BV33" s="42">
        <f>'Datos totales'!BW24</f>
        <v>12.4</v>
      </c>
      <c r="BW33" s="42">
        <f>'Datos totales'!BX24</f>
        <v>11.540000000000001</v>
      </c>
      <c r="BX33" s="42">
        <f>'Datos totales'!BY24</f>
        <v>11.530000000000001</v>
      </c>
      <c r="BZ33" s="42">
        <f>'Datos totales'!CA24</f>
        <v>2.15</v>
      </c>
      <c r="CA33" s="42">
        <f>'Datos totales'!CB24</f>
        <v>2.77</v>
      </c>
      <c r="CB33" s="42">
        <f>'Datos totales'!CC24</f>
        <v>6.07</v>
      </c>
      <c r="CC33" s="42">
        <f>'Datos totales'!CD24</f>
        <v>6.7</v>
      </c>
      <c r="CD33" s="42">
        <f>'Datos totales'!CE24</f>
        <v>19.61</v>
      </c>
      <c r="CE33" s="42">
        <f>'Datos totales'!CF24</f>
        <v>12.040000000000001</v>
      </c>
      <c r="CF33" s="42">
        <f>'Datos totales'!CG24</f>
        <v>20.64</v>
      </c>
      <c r="CI33" s="42"/>
      <c r="CK33" s="42">
        <f>'Datos totales'!CL24</f>
        <v>1.93</v>
      </c>
      <c r="CL33" s="42">
        <f>'Datos totales'!CM24</f>
        <v>2.19</v>
      </c>
      <c r="CN33" s="42">
        <f>'Datos totales'!CO24</f>
        <v>6.37</v>
      </c>
      <c r="CO33" s="42">
        <f>'Datos totales'!CP24</f>
        <v>8.98</v>
      </c>
      <c r="CP33" s="42">
        <f>'Datos totales'!CQ24</f>
        <v>8.2000000000000011</v>
      </c>
      <c r="CR33">
        <v>12.69</v>
      </c>
      <c r="DD33" s="42">
        <f>'Datos totales'!DE24</f>
        <v>6.7200000000000006</v>
      </c>
      <c r="DE33" s="42">
        <f>'Datos totales'!DF24</f>
        <v>7.9700000000000006</v>
      </c>
      <c r="DF33" s="42">
        <f>'Datos totales'!DG24</f>
        <v>8.19</v>
      </c>
      <c r="DG33" s="42">
        <f>'Datos totales'!DH24</f>
        <v>21.37</v>
      </c>
      <c r="DH33" s="42">
        <f>'Datos totales'!DI24</f>
        <v>1.47</v>
      </c>
      <c r="DJ33" s="42">
        <f>'Datos totales'!DK24</f>
        <v>1.61</v>
      </c>
      <c r="DK33" s="42">
        <f>'Datos totales'!DL24</f>
        <v>2.09</v>
      </c>
      <c r="DL33" s="42">
        <f>'Datos totales'!DM24</f>
        <v>4.4800000000000004</v>
      </c>
      <c r="DN33" s="42">
        <f>'Datos totales'!DO24</f>
        <v>7.1000000000000005</v>
      </c>
      <c r="DO33" s="42">
        <f>'Datos totales'!DP24</f>
        <v>8.75</v>
      </c>
      <c r="DU33" s="42">
        <f>'Datos totales'!DV24</f>
        <v>9.59</v>
      </c>
      <c r="DX33" s="42">
        <f>'Datos totales'!DY24</f>
        <v>2.23</v>
      </c>
      <c r="DY33" s="42">
        <f>'Datos totales'!DZ24</f>
        <v>3.42</v>
      </c>
      <c r="DZ33" s="42">
        <f>'Datos totales'!EA24</f>
        <v>4.5100000000000007</v>
      </c>
      <c r="EA33" s="42">
        <f>'Datos totales'!EB24</f>
        <v>5.5</v>
      </c>
      <c r="EB33" s="42">
        <f>'Datos totales'!EC24</f>
        <v>6.32</v>
      </c>
      <c r="EC33" s="42">
        <f>'Datos totales'!ED24</f>
        <v>6.78</v>
      </c>
      <c r="ED33" s="42">
        <f>'Datos totales'!EE24</f>
        <v>6.88</v>
      </c>
      <c r="EE33" s="42">
        <f>'Datos totales'!EF24</f>
        <v>5.84</v>
      </c>
      <c r="EG33" s="42">
        <f>'Datos totales'!EH24</f>
        <v>1.32</v>
      </c>
      <c r="EH33" s="42">
        <f>'Datos totales'!EI24</f>
        <v>1.32</v>
      </c>
      <c r="EI33" s="42">
        <f>'Datos totales'!EJ24</f>
        <v>1.49</v>
      </c>
      <c r="EJ33" s="42">
        <f>'Datos totales'!EK24</f>
        <v>2.77</v>
      </c>
      <c r="EM33" s="42">
        <f>'Datos totales'!EN24</f>
        <v>6.0200000000000005</v>
      </c>
      <c r="ER33" s="42">
        <f>'Datos totales'!ES24</f>
        <v>1.32</v>
      </c>
      <c r="EV33" s="42">
        <f>'Datos totales'!EW24</f>
        <v>2.0999999999999996</v>
      </c>
      <c r="EX33" s="42">
        <f>'Datos totales'!EY24</f>
        <v>4.42</v>
      </c>
      <c r="EY33" s="42">
        <f>'Datos totales'!EZ24</f>
        <v>5.09</v>
      </c>
    </row>
    <row r="34" spans="1:155" ht="13" thickBot="1" x14ac:dyDescent="0.3">
      <c r="A34" s="16" t="s">
        <v>32</v>
      </c>
      <c r="B34" s="10" t="s">
        <v>14</v>
      </c>
      <c r="C34" s="7">
        <v>252958</v>
      </c>
      <c r="D34" s="7">
        <v>335376</v>
      </c>
      <c r="E34" s="27">
        <v>35</v>
      </c>
      <c r="F34" s="16" t="s">
        <v>17</v>
      </c>
      <c r="G34" s="7">
        <v>1.1299999999999999</v>
      </c>
      <c r="H34" s="89"/>
      <c r="I34" s="89"/>
      <c r="J34" s="89"/>
      <c r="K34" s="89"/>
      <c r="L34" s="89"/>
      <c r="M34" s="42">
        <v>8.34</v>
      </c>
      <c r="N34" s="42">
        <v>8.120000000000001</v>
      </c>
      <c r="O34" s="89"/>
      <c r="P34" s="89"/>
      <c r="Q34" s="89"/>
      <c r="R34" s="89"/>
      <c r="S34" s="89"/>
      <c r="T34" s="42">
        <v>2.5100000000000002</v>
      </c>
      <c r="U34" s="89"/>
      <c r="V34" s="27"/>
      <c r="W34" s="89"/>
      <c r="X34" s="89"/>
      <c r="Y34" s="89"/>
      <c r="Z34" s="89"/>
      <c r="AA34" s="89"/>
      <c r="AB34" s="89"/>
      <c r="AC34" s="89"/>
      <c r="AD34" s="89"/>
      <c r="AE34" s="27"/>
      <c r="AF34" s="89"/>
      <c r="AG34" s="89"/>
      <c r="AH34" s="89"/>
      <c r="AI34" s="89"/>
      <c r="AJ34" s="89"/>
      <c r="AK34" s="89"/>
      <c r="AL34" s="89"/>
      <c r="AM34" s="89"/>
      <c r="AN34" s="89"/>
      <c r="AO34" s="42">
        <v>9.5299999999999994</v>
      </c>
      <c r="AQ34" s="42">
        <v>7.38</v>
      </c>
      <c r="AR34" s="16">
        <v>6.95</v>
      </c>
      <c r="AS34" s="16">
        <v>9.57</v>
      </c>
      <c r="AT34" s="92"/>
      <c r="AU34" s="92"/>
      <c r="AV34" s="92"/>
      <c r="AW34" s="16">
        <v>10.690000000000001</v>
      </c>
      <c r="AX34" s="92"/>
      <c r="AY34" s="92"/>
      <c r="AZ34" s="42">
        <v>1.79</v>
      </c>
      <c r="BA34" s="31">
        <v>1.2000000000000002</v>
      </c>
      <c r="BB34" s="163"/>
      <c r="BC34" s="31">
        <v>1.1299999999999999</v>
      </c>
      <c r="BD34" s="163"/>
      <c r="BE34" s="163"/>
      <c r="BF34" s="163"/>
      <c r="BG34" s="163"/>
      <c r="BH34" s="163"/>
      <c r="BI34" s="163"/>
      <c r="BJ34" s="163"/>
      <c r="BK34" s="31">
        <v>1.79</v>
      </c>
      <c r="BL34" s="31">
        <v>1.71</v>
      </c>
      <c r="BM34" s="31">
        <v>2.73</v>
      </c>
      <c r="BN34" s="31">
        <v>1.0700000000000003</v>
      </c>
      <c r="BO34" s="163"/>
      <c r="BP34" s="163"/>
      <c r="BQ34" s="163"/>
      <c r="BT34" s="42">
        <f>'Datos totales'!BU25</f>
        <v>9.8099999999999987</v>
      </c>
      <c r="BZ34" s="42">
        <f>'Datos totales'!CA25</f>
        <v>1.1800000000000002</v>
      </c>
      <c r="CM34" s="42">
        <f>'Datos totales'!CN25</f>
        <v>2.39</v>
      </c>
      <c r="CQ34" s="42">
        <f>'Datos totales'!CR25</f>
        <v>9.3500000000000014</v>
      </c>
      <c r="CW34" s="42">
        <f>'Datos totales'!CX25</f>
        <v>1.0100000000000002</v>
      </c>
      <c r="CX34" s="42">
        <f>'Datos totales'!CY25</f>
        <v>0.57000000000000006</v>
      </c>
      <c r="DB34" s="42">
        <f>'Datos totales'!DC25</f>
        <v>4.51</v>
      </c>
      <c r="DC34" s="42"/>
      <c r="DH34">
        <f>'Datos totales'!DI25</f>
        <v>6.22</v>
      </c>
      <c r="DI34">
        <f>'Datos totales'!DJ25</f>
        <v>1.1000000000000001</v>
      </c>
      <c r="DQ34">
        <f>'Datos totales'!DR25</f>
        <v>1.1200000000000001</v>
      </c>
      <c r="DS34">
        <f>'Datos totales'!DT25</f>
        <v>1.85</v>
      </c>
      <c r="DU34">
        <f>'Datos totales'!DV25</f>
        <v>1.77</v>
      </c>
      <c r="DV34">
        <f>'Datos totales'!DW25</f>
        <v>1.62</v>
      </c>
      <c r="EF34">
        <f>'Datos totales'!EG25</f>
        <v>2.06</v>
      </c>
      <c r="EL34">
        <f>'Datos totales'!EM25</f>
        <v>4.18</v>
      </c>
      <c r="EP34">
        <f>'Datos totales'!EQ25</f>
        <v>1.0300000000000002</v>
      </c>
      <c r="EX34">
        <f>'Datos totales'!EY25</f>
        <v>3.1100000000000003</v>
      </c>
      <c r="EY34">
        <f>'Datos totales'!EZ25</f>
        <v>3.6900000000000004</v>
      </c>
    </row>
    <row r="35" spans="1:155" x14ac:dyDescent="0.25">
      <c r="A35" s="16" t="s">
        <v>32</v>
      </c>
      <c r="B35" s="10" t="s">
        <v>14</v>
      </c>
      <c r="C35" s="7">
        <v>252958</v>
      </c>
      <c r="D35" s="7">
        <v>335376</v>
      </c>
      <c r="E35" s="27">
        <v>35</v>
      </c>
      <c r="F35" s="16" t="s">
        <v>17</v>
      </c>
      <c r="G35" s="7">
        <v>1.1299999999999999</v>
      </c>
      <c r="H35" s="89">
        <v>5.01</v>
      </c>
      <c r="I35" s="89">
        <v>6.9899999999999993</v>
      </c>
      <c r="J35" s="89">
        <v>8.4699999999999989</v>
      </c>
      <c r="K35" s="89">
        <v>14.809999999999999</v>
      </c>
      <c r="L35" s="89">
        <v>14.32</v>
      </c>
      <c r="M35" s="42"/>
      <c r="N35" s="42"/>
      <c r="O35" s="89">
        <v>7.53</v>
      </c>
      <c r="P35" s="89">
        <v>3.5</v>
      </c>
      <c r="Q35" s="89">
        <v>1.81</v>
      </c>
      <c r="R35" s="89">
        <v>1.77</v>
      </c>
      <c r="S35" s="89">
        <v>2.17</v>
      </c>
      <c r="T35" s="42"/>
      <c r="U35" s="89">
        <v>4.55</v>
      </c>
      <c r="V35" s="27"/>
      <c r="W35" s="89">
        <v>6.07</v>
      </c>
      <c r="X35" s="89">
        <v>8.4400000000000013</v>
      </c>
      <c r="Y35" s="89">
        <v>10.719999999999999</v>
      </c>
      <c r="Z35" s="89">
        <v>27.380000000000003</v>
      </c>
      <c r="AA35" s="89">
        <v>16.25</v>
      </c>
      <c r="AB35" s="89">
        <v>10.07</v>
      </c>
      <c r="AC35" s="89">
        <v>8.870000000000001</v>
      </c>
      <c r="AD35" s="89">
        <v>2.8000000000000003</v>
      </c>
      <c r="AE35" s="27"/>
      <c r="AF35" s="89">
        <v>4.41</v>
      </c>
      <c r="AG35" s="89">
        <v>7.31</v>
      </c>
      <c r="AH35" s="89">
        <v>8.75</v>
      </c>
      <c r="AI35" s="89">
        <v>24.57</v>
      </c>
      <c r="AJ35" s="89">
        <v>27.57</v>
      </c>
      <c r="AK35" s="89">
        <v>24.17</v>
      </c>
      <c r="AL35" s="89">
        <v>25.68</v>
      </c>
      <c r="AM35" s="89">
        <v>12.120000000000001</v>
      </c>
      <c r="AN35" s="89">
        <v>12.11</v>
      </c>
      <c r="AO35" s="42"/>
      <c r="AP35" s="99">
        <v>10.29</v>
      </c>
      <c r="AQ35" s="92"/>
      <c r="AR35" s="92"/>
      <c r="AS35" s="92"/>
      <c r="AT35" s="89">
        <v>10.030000000000001</v>
      </c>
      <c r="AU35" s="89">
        <v>24.87</v>
      </c>
      <c r="AV35" s="89">
        <v>12.86</v>
      </c>
      <c r="AW35" s="92"/>
      <c r="AX35" s="105">
        <v>22.310000000000002</v>
      </c>
      <c r="AY35" s="89">
        <v>13.34</v>
      </c>
      <c r="AZ35" s="92"/>
      <c r="BA35" s="163"/>
      <c r="BB35" s="163"/>
      <c r="BC35" s="163"/>
      <c r="BD35" s="30">
        <v>2.8899999999999997</v>
      </c>
      <c r="BE35" s="30">
        <v>4.2700000000000005</v>
      </c>
      <c r="BF35" s="30">
        <v>6.3500000000000005</v>
      </c>
      <c r="BG35" s="30">
        <v>8.129999999999999</v>
      </c>
      <c r="BH35" s="30">
        <v>8.82</v>
      </c>
      <c r="BI35" s="30">
        <v>8.129999999999999</v>
      </c>
      <c r="BJ35" s="30">
        <v>7.0100000000000007</v>
      </c>
      <c r="BK35" s="163"/>
      <c r="BL35" s="163"/>
      <c r="BM35" s="163"/>
      <c r="BN35" s="163"/>
      <c r="BO35" s="30">
        <v>7.38</v>
      </c>
      <c r="BP35" s="30">
        <v>3.8</v>
      </c>
      <c r="BQ35" s="30">
        <v>5.37</v>
      </c>
      <c r="BR35" s="42">
        <f>'Datos totales'!BS25</f>
        <v>6.9899999999999993</v>
      </c>
      <c r="BS35" s="42">
        <f>'Datos totales'!BT25</f>
        <v>10.370000000000001</v>
      </c>
      <c r="BU35" s="42">
        <f>'Datos totales'!BV25</f>
        <v>10.469999999999999</v>
      </c>
      <c r="BV35" s="42">
        <f>'Datos totales'!BW25</f>
        <v>10.32</v>
      </c>
      <c r="BW35" s="42">
        <f>'Datos totales'!BX25</f>
        <v>9.64</v>
      </c>
      <c r="BX35" s="42">
        <f>'Datos totales'!BY25</f>
        <v>9.7100000000000009</v>
      </c>
      <c r="BY35" s="42">
        <f>'Datos totales'!BZ25</f>
        <v>3.0700000000000003</v>
      </c>
      <c r="CA35" s="42">
        <f>'Datos totales'!CB25</f>
        <v>1.7800000000000002</v>
      </c>
      <c r="CB35" s="42">
        <f>'Datos totales'!CC25</f>
        <v>4.8899999999999997</v>
      </c>
      <c r="CC35" s="42">
        <f>'Datos totales'!CD25</f>
        <v>6.45</v>
      </c>
      <c r="CD35" s="42">
        <f>'Datos totales'!CE25</f>
        <v>10.54</v>
      </c>
      <c r="CE35" s="42">
        <f>'Datos totales'!CF25</f>
        <v>9.8099999999999987</v>
      </c>
      <c r="CF35" s="42">
        <f>'Datos totales'!CG25</f>
        <v>11.440000000000001</v>
      </c>
      <c r="CG35" s="42">
        <f>'Datos totales'!CH25</f>
        <v>19.510000000000002</v>
      </c>
      <c r="CH35" s="42">
        <f>'Datos totales'!CI25</f>
        <v>27.77</v>
      </c>
      <c r="CI35" s="42">
        <f>'Datos totales'!CJ25</f>
        <v>25.650000000000002</v>
      </c>
      <c r="CJ35" s="42">
        <f>'Datos totales'!CK25</f>
        <v>13.41</v>
      </c>
      <c r="CK35" s="42">
        <f>'Datos totales'!CL25</f>
        <v>1.83</v>
      </c>
      <c r="CL35" s="42">
        <f>'Datos totales'!CM25</f>
        <v>2.0300000000000002</v>
      </c>
      <c r="CN35" s="42">
        <f>'Datos totales'!CO25</f>
        <v>5.03</v>
      </c>
      <c r="CO35" s="42">
        <f>'Datos totales'!CP25</f>
        <v>6.89</v>
      </c>
      <c r="CP35" s="42">
        <f>'Datos totales'!CQ25</f>
        <v>6.75</v>
      </c>
      <c r="CR35">
        <v>15.22</v>
      </c>
      <c r="CS35" s="42">
        <f>'Datos totales'!CT25</f>
        <v>14.190000000000001</v>
      </c>
      <c r="CT35" s="42">
        <f>'Datos totales'!CU25</f>
        <v>9.14</v>
      </c>
      <c r="CU35" s="42">
        <f>'Datos totales'!CV25</f>
        <v>5.89</v>
      </c>
      <c r="CV35" s="42">
        <f>'Datos totales'!CW25</f>
        <v>1.6900000000000004</v>
      </c>
      <c r="CY35" s="42">
        <f>'Datos totales'!CZ25</f>
        <v>1.94</v>
      </c>
      <c r="CZ35" s="42">
        <f>'Datos totales'!DA25</f>
        <v>2.33</v>
      </c>
      <c r="DA35" s="42">
        <f>'Datos totales'!DB25</f>
        <v>3.13</v>
      </c>
      <c r="DC35">
        <f>'Datos totales'!DD25</f>
        <v>5.55</v>
      </c>
      <c r="DD35">
        <f>'Datos totales'!DE25</f>
        <v>16.27</v>
      </c>
      <c r="DE35">
        <f>'Datos totales'!DF25</f>
        <v>7.31</v>
      </c>
      <c r="DF35">
        <f>'Datos totales'!DG25</f>
        <v>7.63</v>
      </c>
      <c r="DG35">
        <f>'Datos totales'!DH25</f>
        <v>6.22</v>
      </c>
      <c r="DJ35">
        <f>'Datos totales'!DK25</f>
        <v>1.96</v>
      </c>
      <c r="DK35">
        <f>'Datos totales'!DL25</f>
        <v>2.39</v>
      </c>
      <c r="DL35">
        <f>'Datos totales'!DM25</f>
        <v>4.4400000000000004</v>
      </c>
      <c r="DM35">
        <f>'Datos totales'!DN25</f>
        <v>5.32</v>
      </c>
      <c r="DN35">
        <f>'Datos totales'!DO25</f>
        <v>6.63</v>
      </c>
      <c r="DO35">
        <f>'Datos totales'!DP25</f>
        <v>7.9099999999999993</v>
      </c>
      <c r="DP35">
        <f>'Datos totales'!DQ25</f>
        <v>7.1499999999999995</v>
      </c>
      <c r="DR35">
        <f>'Datos totales'!DS25</f>
        <v>1.67</v>
      </c>
      <c r="DT35">
        <f>'Datos totales'!DU25</f>
        <v>1.6100000000000003</v>
      </c>
      <c r="DW35">
        <f>'Datos totales'!DX25</f>
        <v>1.8900000000000001</v>
      </c>
      <c r="DX35">
        <f>'Datos totales'!DY25</f>
        <v>2.48</v>
      </c>
      <c r="DY35">
        <f>'Datos totales'!DZ25</f>
        <v>9</v>
      </c>
      <c r="DZ35">
        <f>'Datos totales'!EA25</f>
        <v>10.510000000000002</v>
      </c>
      <c r="EA35">
        <f>'Datos totales'!EB25</f>
        <v>4.3</v>
      </c>
      <c r="EB35">
        <f>'Datos totales'!EC25</f>
        <v>4.79</v>
      </c>
      <c r="EC35">
        <f>'Datos totales'!ED25</f>
        <v>4.8899999999999997</v>
      </c>
      <c r="ED35">
        <f>'Datos totales'!EE25</f>
        <v>4.93</v>
      </c>
      <c r="EE35">
        <f>'Datos totales'!EF25</f>
        <v>3.9699999999999998</v>
      </c>
      <c r="EG35">
        <f>'Datos totales'!EH25</f>
        <v>1.4500000000000002</v>
      </c>
      <c r="EH35">
        <f>'Datos totales'!EI25</f>
        <v>1.3200000000000003</v>
      </c>
      <c r="EI35">
        <f>'Datos totales'!EJ25</f>
        <v>1.6800000000000002</v>
      </c>
      <c r="EJ35">
        <f>'Datos totales'!EK25</f>
        <v>2.5100000000000002</v>
      </c>
      <c r="EK35">
        <f>'Datos totales'!EL25</f>
        <v>8.2100000000000009</v>
      </c>
      <c r="EM35">
        <f>'Datos totales'!EN25</f>
        <v>4.84</v>
      </c>
      <c r="EN35">
        <f>'Datos totales'!EO25</f>
        <v>5.28</v>
      </c>
      <c r="EO35">
        <f>'Datos totales'!EP25</f>
        <v>0.89000000000000012</v>
      </c>
      <c r="EQ35">
        <f>'Datos totales'!ER25</f>
        <v>1.1499999999999999</v>
      </c>
      <c r="ER35">
        <f>'Datos totales'!ES25</f>
        <v>0.84000000000000008</v>
      </c>
      <c r="ES35">
        <f>'Datos totales'!ET25</f>
        <v>1.1299999999999999</v>
      </c>
      <c r="ET35">
        <f>'Datos totales'!EU25</f>
        <v>1</v>
      </c>
      <c r="EU35">
        <f>'Datos totales'!EV25</f>
        <v>1.25</v>
      </c>
      <c r="EV35">
        <f>'Datos totales'!EW25</f>
        <v>1.3200000000000003</v>
      </c>
      <c r="EW35">
        <f>'Datos totales'!EX25</f>
        <v>2.0900000000000003</v>
      </c>
    </row>
    <row r="36" spans="1:155" x14ac:dyDescent="0.25">
      <c r="A36" s="16" t="s">
        <v>33</v>
      </c>
      <c r="B36" s="10" t="s">
        <v>14</v>
      </c>
      <c r="C36" s="7">
        <v>256002</v>
      </c>
      <c r="D36" s="7">
        <v>336544</v>
      </c>
      <c r="E36" s="7">
        <v>29</v>
      </c>
      <c r="F36" s="16" t="s">
        <v>17</v>
      </c>
      <c r="G36" s="7">
        <v>0.28000000000000003</v>
      </c>
      <c r="H36" s="89"/>
      <c r="I36" s="42">
        <v>6.13</v>
      </c>
      <c r="J36" s="42">
        <v>5.33</v>
      </c>
      <c r="K36" s="42">
        <v>5.62</v>
      </c>
      <c r="L36" s="89"/>
      <c r="M36" s="89"/>
      <c r="N36" s="42">
        <v>5.17</v>
      </c>
      <c r="O36" s="42">
        <v>1.04</v>
      </c>
      <c r="P36" s="42">
        <v>2.8200000000000003</v>
      </c>
      <c r="Q36" s="42">
        <v>2.2800000000000002</v>
      </c>
      <c r="R36" s="42">
        <v>2.0199999999999996</v>
      </c>
      <c r="S36" s="42">
        <v>2.5499999999999998</v>
      </c>
      <c r="T36" s="42">
        <v>4</v>
      </c>
      <c r="U36" s="89"/>
      <c r="V36" s="27"/>
      <c r="W36" s="42">
        <v>6.37</v>
      </c>
      <c r="X36" s="42">
        <v>5.76</v>
      </c>
      <c r="Y36" s="27">
        <v>5.58</v>
      </c>
      <c r="Z36" s="42">
        <v>5.93</v>
      </c>
      <c r="AA36" s="42">
        <v>7.02</v>
      </c>
      <c r="AB36" s="42">
        <v>4.42</v>
      </c>
      <c r="AC36" s="42">
        <v>4.08</v>
      </c>
      <c r="AD36" s="42">
        <v>3.26</v>
      </c>
      <c r="AE36" s="89"/>
      <c r="AF36" s="27">
        <v>4.0199999999999996</v>
      </c>
      <c r="AG36" s="42">
        <v>4.76</v>
      </c>
      <c r="AH36" s="42">
        <v>5.16</v>
      </c>
      <c r="AI36" s="42">
        <v>5.52</v>
      </c>
      <c r="AJ36" s="42">
        <v>7.12</v>
      </c>
      <c r="AK36" s="42">
        <v>5.88</v>
      </c>
      <c r="AL36" s="42">
        <v>5.9899999999999993</v>
      </c>
      <c r="AM36" s="42">
        <v>6.13</v>
      </c>
      <c r="AN36" s="42">
        <v>5.91</v>
      </c>
      <c r="AO36" s="42">
        <v>4.6500000000000004</v>
      </c>
      <c r="AP36" s="100">
        <v>4.29</v>
      </c>
      <c r="AQ36" s="42">
        <v>4.2</v>
      </c>
      <c r="AR36" s="16">
        <v>4.92</v>
      </c>
      <c r="AS36" s="16">
        <v>5.42</v>
      </c>
      <c r="AT36" s="42">
        <v>5.72</v>
      </c>
      <c r="AU36" s="42">
        <v>5.96</v>
      </c>
      <c r="AV36" s="27">
        <v>6.0299999999999994</v>
      </c>
      <c r="AW36" s="16">
        <v>5.56</v>
      </c>
      <c r="AX36" s="16">
        <v>5.29</v>
      </c>
      <c r="AY36" s="16">
        <v>5.08</v>
      </c>
      <c r="AZ36" s="42">
        <v>2.7699999999999996</v>
      </c>
      <c r="BA36" s="31">
        <v>2.2699999999999996</v>
      </c>
      <c r="BB36" s="163"/>
      <c r="BC36" s="42">
        <f>'Datos totales'!BD26</f>
        <v>1.31</v>
      </c>
      <c r="BD36" s="42">
        <f>'Datos totales'!BE26</f>
        <v>2.5</v>
      </c>
      <c r="BE36" s="42">
        <f>'Datos totales'!BF26</f>
        <v>3.1900000000000004</v>
      </c>
      <c r="BF36" s="42">
        <f>'Datos totales'!BG26</f>
        <v>3.9299999999999997</v>
      </c>
      <c r="BG36" s="42">
        <f>'Datos totales'!BH26</f>
        <v>4.33</v>
      </c>
      <c r="BH36" s="42">
        <f>'Datos totales'!BI26</f>
        <v>4.3499999999999996</v>
      </c>
      <c r="BI36" s="42">
        <f>'Datos totales'!BJ26</f>
        <v>3.34</v>
      </c>
      <c r="BJ36" s="42">
        <f>'Datos totales'!BK26</f>
        <v>2.74</v>
      </c>
      <c r="BK36" s="42">
        <f>'Datos totales'!BL26</f>
        <v>2.2000000000000002</v>
      </c>
      <c r="BL36" s="42">
        <f>'Datos totales'!BM26</f>
        <v>0.8899999999999999</v>
      </c>
      <c r="BM36" s="42"/>
      <c r="BN36" s="42">
        <f>'Datos totales'!BO26</f>
        <v>1.1199999999999999</v>
      </c>
      <c r="BO36" s="42">
        <f>'Datos totales'!BP26</f>
        <v>1.7</v>
      </c>
      <c r="BP36" s="42">
        <f>'Datos totales'!BQ26</f>
        <v>2.84</v>
      </c>
      <c r="BQ36" s="42">
        <f>'Datos totales'!BR26</f>
        <v>3.38</v>
      </c>
      <c r="BR36" s="42">
        <f>'Datos totales'!BS26</f>
        <v>3.8199999999999994</v>
      </c>
      <c r="BS36" s="42">
        <f>'Datos totales'!BT26</f>
        <v>4.26</v>
      </c>
      <c r="BT36" s="42">
        <f>'Datos totales'!BU26</f>
        <v>4.63</v>
      </c>
      <c r="BU36" s="42">
        <f>'Datos totales'!BV26</f>
        <v>4.42</v>
      </c>
      <c r="BV36" s="42">
        <f>'Datos totales'!BW26</f>
        <v>4.54</v>
      </c>
      <c r="BW36" s="42">
        <f>'Datos totales'!BX26</f>
        <v>4.7</v>
      </c>
      <c r="BX36" s="42">
        <f>'Datos totales'!BY26</f>
        <v>4.71</v>
      </c>
      <c r="BY36" s="42">
        <f>'Datos totales'!BZ26</f>
        <v>1.69</v>
      </c>
      <c r="BZ36" s="42">
        <f>'Datos totales'!CA26</f>
        <v>1.97</v>
      </c>
      <c r="CA36" s="42">
        <f>'Datos totales'!CB26</f>
        <v>2.4400000000000004</v>
      </c>
      <c r="CB36" s="42">
        <f>'Datos totales'!CC26</f>
        <v>3.63</v>
      </c>
      <c r="CC36" s="42">
        <f>'Datos totales'!CD26</f>
        <v>4.22</v>
      </c>
      <c r="CD36" s="42">
        <f>'Datos totales'!CE26</f>
        <v>4.8499999999999996</v>
      </c>
      <c r="CE36" s="42">
        <f>'Datos totales'!CF26</f>
        <v>5.2</v>
      </c>
      <c r="CF36" s="42">
        <f>'Datos totales'!CG26</f>
        <v>5.3599999999999994</v>
      </c>
      <c r="CG36" s="42">
        <f>'Datos totales'!CH26</f>
        <v>4.58</v>
      </c>
      <c r="CH36" s="42">
        <f>'Datos totales'!CI26</f>
        <v>4.38</v>
      </c>
      <c r="CI36" s="42">
        <f>'Datos totales'!CJ26</f>
        <v>6.6099999999999994</v>
      </c>
      <c r="CJ36" s="42">
        <f>'Datos totales'!CK26</f>
        <v>3.54</v>
      </c>
      <c r="CK36" s="42">
        <f>'Datos totales'!CL26</f>
        <v>1.56</v>
      </c>
      <c r="CL36" s="42">
        <f>'Datos totales'!CM26</f>
        <v>1.8099999999999998</v>
      </c>
      <c r="CM36" s="42">
        <f>'Datos totales'!CN26</f>
        <v>2.3899999999999997</v>
      </c>
      <c r="CN36" s="42">
        <f>'Datos totales'!CO26</f>
        <v>3.4000000000000004</v>
      </c>
      <c r="CO36" s="42">
        <f>'Datos totales'!CP26</f>
        <v>4.0599999999999996</v>
      </c>
      <c r="CP36" s="42">
        <f>'Datos totales'!CQ26</f>
        <v>4.5999999999999996</v>
      </c>
      <c r="CQ36" s="42">
        <f>'Datos totales'!CR26</f>
        <v>4.97</v>
      </c>
      <c r="CR36">
        <v>5.31</v>
      </c>
      <c r="CS36" s="42">
        <f>'Datos totales'!CT26</f>
        <v>3.8899999999999997</v>
      </c>
      <c r="CT36" s="42"/>
      <c r="CU36" s="42">
        <f>'Datos totales'!CV26</f>
        <v>2.5499999999999998</v>
      </c>
      <c r="CV36" s="42">
        <f>'Datos totales'!CW26</f>
        <v>0.47</v>
      </c>
      <c r="CW36" s="42">
        <f>'Datos totales'!CX26</f>
        <v>1.01</v>
      </c>
      <c r="CX36" s="42">
        <f>'Datos totales'!CY26</f>
        <v>0.47</v>
      </c>
      <c r="CY36" s="42">
        <f>'Datos totales'!CZ26</f>
        <v>1.42</v>
      </c>
      <c r="CZ36" s="42">
        <f>'Datos totales'!DA26</f>
        <v>2.5199999999999996</v>
      </c>
      <c r="DA36" s="42">
        <f>'Datos totales'!DB26</f>
        <v>3.2800000000000002</v>
      </c>
      <c r="DB36" s="42">
        <f>'Datos totales'!DC26</f>
        <v>3.7699999999999996</v>
      </c>
      <c r="DC36" s="42">
        <f>'Datos totales'!DD26</f>
        <v>4.09</v>
      </c>
      <c r="DD36" s="42">
        <f>'Datos totales'!DE26</f>
        <v>4.5699999999999994</v>
      </c>
      <c r="DE36" s="42">
        <f>'Datos totales'!DF26</f>
        <v>4.75</v>
      </c>
      <c r="DF36" s="42">
        <f>'Datos totales'!DG26</f>
        <v>4.72</v>
      </c>
      <c r="DG36" s="42">
        <f>'Datos totales'!DH26</f>
        <v>2.9400000000000004</v>
      </c>
      <c r="DH36" s="42">
        <f>'Datos totales'!DI26</f>
        <v>2.2199999999999998</v>
      </c>
      <c r="DI36" s="42">
        <f>'Datos totales'!DJ26</f>
        <v>1.45</v>
      </c>
      <c r="DJ36" s="42">
        <f>'Datos totales'!DK26</f>
        <v>1.7</v>
      </c>
      <c r="DK36" s="42">
        <f>'Datos totales'!DL26</f>
        <v>2.3899999999999997</v>
      </c>
      <c r="DL36" s="42">
        <f>'Datos totales'!DM26</f>
        <v>3.62</v>
      </c>
      <c r="DM36" s="42">
        <f>'Datos totales'!DN26</f>
        <v>3.92</v>
      </c>
      <c r="DN36" s="42">
        <f>'Datos totales'!DO26</f>
        <v>4.37</v>
      </c>
      <c r="DO36" s="42">
        <f>'Datos totales'!DP26</f>
        <v>4.8099999999999996</v>
      </c>
      <c r="DP36" s="42">
        <f>'Datos totales'!DQ26</f>
        <v>4.59</v>
      </c>
      <c r="DQ36" s="42">
        <f>'Datos totales'!DR26</f>
        <v>2.37</v>
      </c>
      <c r="DR36" s="42">
        <f>'Datos totales'!DS26</f>
        <v>1.1399999999999999</v>
      </c>
      <c r="DS36" s="42">
        <f>'Datos totales'!DT26</f>
        <v>1.1599999999999999</v>
      </c>
      <c r="DT36" s="42">
        <f>'Datos totales'!DU26</f>
        <v>0.65999999999999992</v>
      </c>
      <c r="DU36" s="42">
        <f>'Datos totales'!DV26</f>
        <v>0.78</v>
      </c>
      <c r="DV36" s="42">
        <f>'Datos totales'!DW26</f>
        <v>1.01</v>
      </c>
      <c r="DW36" s="42">
        <f>'Datos totales'!DX26</f>
        <v>1.34</v>
      </c>
      <c r="DX36" s="42">
        <f>'Datos totales'!DY26</f>
        <v>2.5099999999999998</v>
      </c>
      <c r="DY36" s="42">
        <f>'Datos totales'!DZ26</f>
        <v>3.0199999999999996</v>
      </c>
      <c r="DZ36" s="42">
        <f>'Datos totales'!EA26</f>
        <v>3.4799999999999995</v>
      </c>
      <c r="EA36" s="42">
        <f>'Datos totales'!EB26</f>
        <v>4</v>
      </c>
      <c r="EB36" s="42">
        <f>'Datos totales'!EC26</f>
        <v>4.43</v>
      </c>
      <c r="EC36" s="42">
        <f>'Datos totales'!ED26</f>
        <v>4.25</v>
      </c>
      <c r="ED36" s="42">
        <f>'Datos totales'!EE26</f>
        <v>4.3499999999999996</v>
      </c>
      <c r="EE36" s="42">
        <f>'Datos totales'!EF26</f>
        <v>4.29</v>
      </c>
      <c r="EF36" s="42">
        <f>'Datos totales'!EG26</f>
        <v>3.26</v>
      </c>
      <c r="EG36" s="42">
        <f>'Datos totales'!EH26</f>
        <v>1.58</v>
      </c>
      <c r="EH36" s="42">
        <f>'Datos totales'!EI26</f>
        <v>1.05</v>
      </c>
      <c r="EI36" s="42">
        <f>'Datos totales'!EJ26</f>
        <v>1.69</v>
      </c>
      <c r="EJ36" s="42">
        <f>'Datos totales'!EK26</f>
        <v>2.75</v>
      </c>
      <c r="EK36" s="42">
        <f>'Datos totales'!EL26</f>
        <v>3.3899999999999997</v>
      </c>
      <c r="EL36" s="42">
        <f>'Datos totales'!EM26</f>
        <v>3.96</v>
      </c>
      <c r="EM36" s="42">
        <f>'Datos totales'!EN26</f>
        <v>4.4399999999999995</v>
      </c>
      <c r="EN36" s="42">
        <f>'Datos totales'!EO26</f>
        <v>4.8</v>
      </c>
      <c r="EO36" s="42">
        <f>'Datos totales'!EP26</f>
        <v>0.47</v>
      </c>
      <c r="EP36" s="42">
        <f>'Datos totales'!EQ26</f>
        <v>0.92999999999999994</v>
      </c>
      <c r="EQ36" s="42">
        <f>'Datos totales'!ER26</f>
        <v>1.3699999999999999</v>
      </c>
      <c r="ER36" s="42">
        <f>'Datos totales'!ES26</f>
        <v>0.6</v>
      </c>
      <c r="ES36" s="42">
        <f>'Datos totales'!ET26</f>
        <v>1.1199999999999999</v>
      </c>
      <c r="ET36" s="42">
        <f>'Datos totales'!EU26</f>
        <v>0.85999999999999988</v>
      </c>
      <c r="EU36" s="42">
        <f>'Datos totales'!EV26</f>
        <v>1.54</v>
      </c>
      <c r="EV36" s="42">
        <f>'Datos totales'!EW26</f>
        <v>1.7</v>
      </c>
      <c r="EW36" s="42">
        <f>'Datos totales'!EX26</f>
        <v>3.09</v>
      </c>
      <c r="EX36" s="42">
        <f>'Datos totales'!EY26</f>
        <v>3.5999999999999996</v>
      </c>
      <c r="EY36" s="42">
        <f>'Datos totales'!EZ26</f>
        <v>4.0699999999999994</v>
      </c>
    </row>
    <row r="37" spans="1:155" x14ac:dyDescent="0.25">
      <c r="A37" s="16" t="s">
        <v>33</v>
      </c>
      <c r="B37" s="10" t="s">
        <v>14</v>
      </c>
      <c r="C37" s="7">
        <v>256002</v>
      </c>
      <c r="D37" s="7">
        <v>336544</v>
      </c>
      <c r="E37" s="7">
        <v>29</v>
      </c>
      <c r="F37" s="16" t="s">
        <v>17</v>
      </c>
      <c r="G37" s="7">
        <v>0.28000000000000003</v>
      </c>
      <c r="H37" s="89">
        <v>7.7</v>
      </c>
      <c r="I37" s="42"/>
      <c r="J37" s="42"/>
      <c r="K37" s="42"/>
      <c r="L37" s="89">
        <v>10.07</v>
      </c>
      <c r="M37" s="89">
        <v>8.9700000000000006</v>
      </c>
      <c r="N37" s="42"/>
      <c r="O37" s="42"/>
      <c r="P37" s="42"/>
      <c r="Q37" s="42"/>
      <c r="R37" s="42"/>
      <c r="S37" s="42"/>
      <c r="T37" s="42"/>
      <c r="U37" s="89">
        <v>6.95</v>
      </c>
      <c r="V37" s="27"/>
      <c r="W37" s="42"/>
      <c r="X37" s="42"/>
      <c r="Y37" s="27"/>
      <c r="Z37" s="42"/>
      <c r="AA37" s="42"/>
      <c r="AB37" s="42"/>
      <c r="AC37" s="42"/>
      <c r="AD37" s="42"/>
      <c r="AE37" s="89"/>
      <c r="AF37" s="27"/>
      <c r="AG37" s="42"/>
      <c r="AH37" s="42"/>
      <c r="AI37" s="42"/>
      <c r="AJ37" s="42"/>
      <c r="AK37" s="42"/>
      <c r="AL37" s="42"/>
      <c r="AM37" s="42"/>
      <c r="AN37" s="42"/>
      <c r="AO37" s="4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163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3"/>
      <c r="BO37" s="163"/>
      <c r="BP37" s="163"/>
      <c r="BQ37" s="163"/>
      <c r="DA37" s="42"/>
    </row>
    <row r="38" spans="1:155" ht="13" thickBot="1" x14ac:dyDescent="0.3">
      <c r="A38" s="16" t="s">
        <v>34</v>
      </c>
      <c r="B38" s="10" t="s">
        <v>14</v>
      </c>
      <c r="C38" s="7">
        <v>255974</v>
      </c>
      <c r="D38" s="7">
        <v>336856</v>
      </c>
      <c r="E38" s="7">
        <v>26</v>
      </c>
      <c r="F38" s="16" t="s">
        <v>17</v>
      </c>
      <c r="G38" s="16">
        <v>0.55000000000000004</v>
      </c>
      <c r="H38" s="89"/>
      <c r="I38" s="89"/>
      <c r="J38" s="89"/>
      <c r="K38" s="89"/>
      <c r="L38" s="89"/>
      <c r="M38" s="89"/>
      <c r="N38" s="93"/>
      <c r="O38" s="42">
        <v>4.59</v>
      </c>
      <c r="P38" s="89"/>
      <c r="Q38" s="89"/>
      <c r="R38" s="89"/>
      <c r="S38" s="89"/>
      <c r="T38" s="42">
        <v>5.2700000000000005</v>
      </c>
      <c r="U38" s="89"/>
      <c r="V38" s="27"/>
      <c r="W38" s="89"/>
      <c r="X38" s="89"/>
      <c r="Y38" s="94"/>
      <c r="Z38" s="93"/>
      <c r="AA38" s="89"/>
      <c r="AB38" s="93"/>
      <c r="AC38" s="89"/>
      <c r="AD38" s="89"/>
      <c r="AE38" s="27"/>
      <c r="AF38" s="89"/>
      <c r="AG38" s="89"/>
      <c r="AH38" s="89"/>
      <c r="AI38" s="89"/>
      <c r="AJ38" s="89"/>
      <c r="AK38" s="89"/>
      <c r="AL38" s="89"/>
      <c r="AM38" s="42">
        <v>9.59</v>
      </c>
      <c r="AN38" s="42">
        <v>9.7199999999999989</v>
      </c>
      <c r="AO38" s="42">
        <v>7.35</v>
      </c>
      <c r="AP38" s="100">
        <v>4.9400000000000004</v>
      </c>
      <c r="AQ38" s="42">
        <v>4.6900000000000004</v>
      </c>
      <c r="AR38" s="92"/>
      <c r="AS38" s="92"/>
      <c r="AT38" s="42">
        <v>9.0299999999999994</v>
      </c>
      <c r="AU38" s="92"/>
      <c r="AV38" s="92"/>
      <c r="AW38" s="16">
        <v>8.52</v>
      </c>
      <c r="AX38" s="92"/>
      <c r="AZ38" s="92"/>
      <c r="BA38" s="163"/>
      <c r="BB38" s="163"/>
      <c r="BC38" s="163"/>
      <c r="BD38" s="163"/>
      <c r="BE38" s="31">
        <v>4.87</v>
      </c>
      <c r="BF38" s="163"/>
      <c r="BG38" s="31">
        <v>5.4</v>
      </c>
      <c r="BH38" s="31">
        <v>5.4300000000000006</v>
      </c>
      <c r="BI38" s="31">
        <v>4.6900000000000004</v>
      </c>
      <c r="BJ38" s="163"/>
      <c r="BK38" s="163"/>
      <c r="BL38" s="31">
        <v>1.44</v>
      </c>
      <c r="BM38" s="163"/>
      <c r="BN38" s="163"/>
      <c r="BO38" s="31">
        <v>2.2199999999999998</v>
      </c>
      <c r="BQ38" s="163"/>
      <c r="BR38" s="42">
        <f>'Datos totales'!BS27</f>
        <v>4.7</v>
      </c>
      <c r="BS38" s="42"/>
      <c r="BT38" s="42">
        <f>'Datos totales'!BU27</f>
        <v>6.7</v>
      </c>
      <c r="BU38" s="42">
        <f>'Datos totales'!BV27</f>
        <v>7.19</v>
      </c>
      <c r="BW38" s="42">
        <f>'Datos totales'!BX27</f>
        <v>7.660000000000001</v>
      </c>
      <c r="BY38" s="42">
        <f>'Datos totales'!BZ27</f>
        <v>3.37</v>
      </c>
      <c r="BZ38" s="42">
        <f>'Datos totales'!CA27</f>
        <v>3.79</v>
      </c>
      <c r="CB38" s="42">
        <f>'Datos totales'!CC27</f>
        <v>5.96</v>
      </c>
      <c r="CG38" s="42">
        <f>'Datos totales'!CH27</f>
        <v>6.08</v>
      </c>
      <c r="CH38" s="42">
        <f>'Datos totales'!CI27</f>
        <v>6.26</v>
      </c>
      <c r="CK38" s="42">
        <f>'Datos totales'!CL27</f>
        <v>2.74</v>
      </c>
      <c r="CQ38" s="42">
        <f>'Datos totales'!CR27</f>
        <v>8.0499999999999989</v>
      </c>
      <c r="CS38" s="42">
        <f>'Datos totales'!CT27</f>
        <v>5.92</v>
      </c>
      <c r="CU38" s="42">
        <f>'Datos totales'!CV27</f>
        <v>3.4800000000000004</v>
      </c>
      <c r="CV38" s="42"/>
      <c r="CW38" s="42">
        <f>'Datos totales'!CX27</f>
        <v>2.8</v>
      </c>
      <c r="CX38" s="42">
        <f>'Datos totales'!CY27</f>
        <v>1.8</v>
      </c>
      <c r="CY38" s="42">
        <f>'Datos totales'!CZ27</f>
        <v>2.6100000000000003</v>
      </c>
      <c r="DA38" s="42">
        <f>'Datos totales'!DB27</f>
        <v>5.01</v>
      </c>
      <c r="DE38" s="42">
        <f>'Datos totales'!DF27</f>
        <v>7.28</v>
      </c>
      <c r="DF38" s="42">
        <f>'Datos totales'!DG27</f>
        <v>7.8999999999999995</v>
      </c>
      <c r="DG38" s="42">
        <f>'Datos totales'!DH27</f>
        <v>6.23</v>
      </c>
      <c r="DH38" s="42">
        <f>'Datos totales'!DI27</f>
        <v>2.41</v>
      </c>
      <c r="DI38" s="42">
        <f>'Datos totales'!DJ27</f>
        <v>1.64</v>
      </c>
      <c r="DJ38" s="42">
        <f>'Datos totales'!DK27</f>
        <v>3.8100000000000005</v>
      </c>
      <c r="DK38" s="42">
        <f>'Datos totales'!DL27</f>
        <v>3.9699999999999998</v>
      </c>
      <c r="DM38" s="42">
        <f>'Datos totales'!DN27</f>
        <v>6.7</v>
      </c>
      <c r="DN38" s="42">
        <f>'Datos totales'!DO27</f>
        <v>7.08</v>
      </c>
      <c r="DO38" s="42">
        <f>'Datos totales'!DP27</f>
        <v>7.830000000000001</v>
      </c>
      <c r="DP38" s="42">
        <f>'Datos totales'!DQ27</f>
        <v>5.37</v>
      </c>
      <c r="DQ38" s="42">
        <f>'Datos totales'!DR27</f>
        <v>4.03</v>
      </c>
      <c r="DR38" s="42">
        <f>'Datos totales'!DS27</f>
        <v>2.8600000000000003</v>
      </c>
      <c r="DS38" s="42">
        <f>'Datos totales'!DT27</f>
        <v>3.24</v>
      </c>
      <c r="DT38" s="42">
        <f>'Datos totales'!DU27</f>
        <v>2.2800000000000002</v>
      </c>
      <c r="DU38" s="42">
        <f>'Datos totales'!DV27</f>
        <v>2.9000000000000004</v>
      </c>
      <c r="DW38" s="42">
        <f>'Datos totales'!DX27</f>
        <v>5.29</v>
      </c>
      <c r="DX38" s="42">
        <f>'Datos totales'!DY27</f>
        <v>5.05</v>
      </c>
      <c r="EA38" s="42">
        <f>'Datos totales'!EB27</f>
        <v>6.7</v>
      </c>
      <c r="EC38" s="42">
        <f>'Datos totales'!ED27</f>
        <v>6.66</v>
      </c>
      <c r="ED38" s="42">
        <f>'Datos totales'!EE27</f>
        <v>7.05</v>
      </c>
      <c r="EE38" s="42">
        <f>'Datos totales'!EF27</f>
        <v>6.42</v>
      </c>
      <c r="EF38" s="42">
        <f>'Datos totales'!EG27</f>
        <v>4.3500000000000005</v>
      </c>
      <c r="EG38" s="42">
        <f>'Datos totales'!EH27</f>
        <v>1.57</v>
      </c>
      <c r="EH38" s="42">
        <f>'Datos totales'!EI27</f>
        <v>3.01</v>
      </c>
      <c r="EI38" s="42">
        <f>'Datos totales'!EJ27</f>
        <v>3.5200000000000005</v>
      </c>
      <c r="EO38" s="42">
        <f>'Datos totales'!EP27</f>
        <v>1.29</v>
      </c>
    </row>
    <row r="39" spans="1:155" x14ac:dyDescent="0.25">
      <c r="A39" s="16" t="s">
        <v>34</v>
      </c>
      <c r="B39" s="10" t="s">
        <v>14</v>
      </c>
      <c r="C39" s="7">
        <v>255974</v>
      </c>
      <c r="D39" s="7">
        <v>336856</v>
      </c>
      <c r="E39" s="7">
        <v>26</v>
      </c>
      <c r="F39" s="16" t="s">
        <v>17</v>
      </c>
      <c r="G39" s="16">
        <v>0.55000000000000004</v>
      </c>
      <c r="H39" s="89">
        <v>9.6499999999999986</v>
      </c>
      <c r="I39" s="89">
        <v>6.29</v>
      </c>
      <c r="J39" s="89">
        <v>12.79</v>
      </c>
      <c r="K39" s="89">
        <v>10.799999999999999</v>
      </c>
      <c r="L39" s="89">
        <v>10.85</v>
      </c>
      <c r="M39" s="89">
        <v>13.03</v>
      </c>
      <c r="N39" s="93"/>
      <c r="O39" s="42"/>
      <c r="P39" s="89">
        <v>7.7700000000000005</v>
      </c>
      <c r="Q39" s="89">
        <v>6.61</v>
      </c>
      <c r="R39" s="89">
        <v>6.65</v>
      </c>
      <c r="S39" s="89">
        <v>7.45</v>
      </c>
      <c r="T39" s="42"/>
      <c r="U39" s="89">
        <v>11.25</v>
      </c>
      <c r="V39" s="27"/>
      <c r="W39" s="89">
        <v>15.669999999999998</v>
      </c>
      <c r="X39" s="89">
        <v>13.059999999999999</v>
      </c>
      <c r="Y39" s="94"/>
      <c r="Z39" s="93"/>
      <c r="AA39" s="89">
        <v>14</v>
      </c>
      <c r="AB39" s="93"/>
      <c r="AC39" s="89">
        <v>8.2299999999999986</v>
      </c>
      <c r="AD39" s="89">
        <v>7.21</v>
      </c>
      <c r="AE39" s="27"/>
      <c r="AF39" s="89">
        <v>9.9499999999999993</v>
      </c>
      <c r="AG39" s="89">
        <v>12.83</v>
      </c>
      <c r="AH39" s="89">
        <v>12.989999999999998</v>
      </c>
      <c r="AI39" s="89">
        <v>11.209999999999999</v>
      </c>
      <c r="AJ39" s="89">
        <v>14.57</v>
      </c>
      <c r="AK39" s="89">
        <v>13.44</v>
      </c>
      <c r="AL39" s="89">
        <v>13.03</v>
      </c>
      <c r="AM39" s="42"/>
      <c r="AN39" s="42"/>
      <c r="AO39" s="42"/>
      <c r="AQ39" s="92"/>
      <c r="AR39" s="105">
        <v>8.41</v>
      </c>
      <c r="AS39" s="105">
        <v>9.19</v>
      </c>
      <c r="AT39" s="92"/>
      <c r="AU39" s="89">
        <v>10.61</v>
      </c>
      <c r="AV39" s="89">
        <v>10.569999999999999</v>
      </c>
      <c r="AW39" s="92"/>
      <c r="AX39" s="105">
        <v>9.0499999999999989</v>
      </c>
      <c r="AY39" s="105">
        <v>10.77</v>
      </c>
      <c r="AZ39" s="105">
        <v>5.97</v>
      </c>
      <c r="BA39" s="89">
        <v>5.58</v>
      </c>
      <c r="BB39" s="163"/>
      <c r="BC39" s="30">
        <v>4.97</v>
      </c>
      <c r="BD39" s="30">
        <v>5.91</v>
      </c>
      <c r="BE39" s="163"/>
      <c r="BF39" s="30">
        <v>6.26</v>
      </c>
      <c r="BG39" s="163"/>
      <c r="BH39" s="163"/>
      <c r="BI39" s="163"/>
      <c r="BJ39" s="30">
        <v>4.6800000000000006</v>
      </c>
      <c r="BK39" s="30">
        <v>6.87</v>
      </c>
      <c r="BL39" s="163"/>
      <c r="BM39" s="163"/>
      <c r="BN39" s="163"/>
      <c r="BO39" s="163"/>
      <c r="BP39" s="30">
        <v>4.09</v>
      </c>
      <c r="BQ39" s="30">
        <v>5.37</v>
      </c>
      <c r="BS39" s="42">
        <f>'Datos totales'!BT27</f>
        <v>6.92</v>
      </c>
      <c r="BV39" s="42">
        <f>'Datos totales'!BW27</f>
        <v>10.77</v>
      </c>
      <c r="BX39" s="42">
        <f>'Datos totales'!BY27</f>
        <v>9.7199999999999989</v>
      </c>
      <c r="CA39" s="42">
        <f>'Datos totales'!CB27</f>
        <v>5.71</v>
      </c>
      <c r="CC39" s="42">
        <f>'Datos totales'!CD27</f>
        <v>9.879999999999999</v>
      </c>
      <c r="CD39" s="42">
        <f>'Datos totales'!CE27</f>
        <v>10.729999999999999</v>
      </c>
      <c r="CE39" s="42">
        <f>'Datos totales'!CF27</f>
        <v>12.969999999999999</v>
      </c>
      <c r="CF39" s="42">
        <f>'Datos totales'!CG27</f>
        <v>10.819999999999999</v>
      </c>
      <c r="CI39" s="42">
        <f>'Datos totales'!CJ27</f>
        <v>10.17</v>
      </c>
      <c r="CJ39" s="42">
        <f>'Datos totales'!CK27</f>
        <v>11.36</v>
      </c>
      <c r="CL39" s="42">
        <f>'Datos totales'!CM27</f>
        <v>5.55</v>
      </c>
      <c r="CM39" s="42">
        <f>'Datos totales'!CN27</f>
        <v>5.76</v>
      </c>
      <c r="CN39" s="42">
        <f>'Datos totales'!CO27</f>
        <v>8.4699999999999989</v>
      </c>
      <c r="CO39" s="42">
        <f>'Datos totales'!CP27</f>
        <v>9.8099999999999987</v>
      </c>
      <c r="CP39" s="42">
        <f>'Datos totales'!CQ27</f>
        <v>7.8</v>
      </c>
      <c r="CR39">
        <v>11.08</v>
      </c>
      <c r="CZ39" s="42">
        <f>'Datos totales'!DA27</f>
        <v>6.17</v>
      </c>
      <c r="DB39" s="42">
        <f>'Datos totales'!DC27</f>
        <v>8.7899999999999991</v>
      </c>
      <c r="DC39" s="42">
        <f>'Datos totales'!DD27</f>
        <v>8.3099999999999987</v>
      </c>
      <c r="DD39" s="42">
        <f>'Datos totales'!DE27</f>
        <v>10.299999999999999</v>
      </c>
      <c r="DL39" s="42">
        <f>'Datos totales'!DM27</f>
        <v>8.379999999999999</v>
      </c>
      <c r="DV39" s="42">
        <f>'Datos totales'!DW27</f>
        <v>4.4400000000000004</v>
      </c>
      <c r="DY39" s="42">
        <f>'Datos totales'!DZ27</f>
        <v>5.8500000000000005</v>
      </c>
      <c r="DZ39" s="42">
        <f>'Datos totales'!EA27</f>
        <v>8.69</v>
      </c>
      <c r="EB39" s="42">
        <f>'Datos totales'!EC27</f>
        <v>7.6800000000000006</v>
      </c>
      <c r="EJ39" s="42">
        <f>'Datos totales'!EK27</f>
        <v>4.45</v>
      </c>
      <c r="EK39" s="42">
        <f>'Datos totales'!EL27</f>
        <v>5.46</v>
      </c>
      <c r="EL39" s="42">
        <f>'Datos totales'!EM27</f>
        <v>5.0200000000000005</v>
      </c>
      <c r="EM39" s="42">
        <f>'Datos totales'!EN27</f>
        <v>8.7999999999999989</v>
      </c>
      <c r="EN39" s="42">
        <f>'Datos totales'!EO27</f>
        <v>9.17</v>
      </c>
      <c r="EP39" s="42">
        <f>'Datos totales'!EQ27</f>
        <v>4.0200000000000005</v>
      </c>
      <c r="EQ39" s="42">
        <f>'Datos totales'!ER27</f>
        <v>4.3900000000000006</v>
      </c>
      <c r="ER39" s="42">
        <f>'Datos totales'!ES27</f>
        <v>3.12</v>
      </c>
      <c r="ES39" s="42">
        <f>'Datos totales'!ET27</f>
        <v>3.6400000000000006</v>
      </c>
      <c r="ET39" s="42">
        <f>'Datos totales'!EU27</f>
        <v>3.3</v>
      </c>
      <c r="EU39" s="42">
        <f>'Datos totales'!EV27</f>
        <v>18.099999999999998</v>
      </c>
      <c r="EV39" s="42">
        <f>'Datos totales'!EW27</f>
        <v>13.45</v>
      </c>
      <c r="EW39" s="42">
        <f>'Datos totales'!EX27</f>
        <v>6.24</v>
      </c>
      <c r="EX39" s="42">
        <f>'Datos totales'!EY27</f>
        <v>6.91</v>
      </c>
      <c r="EY39" s="42">
        <f>'Datos totales'!EZ27</f>
        <v>7.9899999999999993</v>
      </c>
    </row>
    <row r="40" spans="1:155" ht="13" thickBot="1" x14ac:dyDescent="0.3">
      <c r="A40" s="16" t="s">
        <v>35</v>
      </c>
      <c r="B40" s="10" t="s">
        <v>14</v>
      </c>
      <c r="C40" s="16">
        <v>255966</v>
      </c>
      <c r="D40" s="7">
        <v>336871</v>
      </c>
      <c r="E40" s="7">
        <v>27</v>
      </c>
      <c r="F40" s="16" t="s">
        <v>17</v>
      </c>
      <c r="G40" s="16">
        <v>0.6</v>
      </c>
      <c r="H40" s="94"/>
      <c r="I40" s="93"/>
      <c r="J40" s="89"/>
      <c r="K40" s="89"/>
      <c r="L40" s="89"/>
      <c r="M40" s="89"/>
      <c r="N40" s="89"/>
      <c r="O40" s="89"/>
      <c r="P40" s="89"/>
      <c r="Q40" s="42">
        <v>4.1900000000000004</v>
      </c>
      <c r="R40" s="42">
        <v>4.1999999999999993</v>
      </c>
      <c r="S40" s="42">
        <v>4.7200000000000006</v>
      </c>
      <c r="T40" s="89"/>
      <c r="U40" s="89"/>
      <c r="V40" s="27"/>
      <c r="W40" s="89"/>
      <c r="X40" s="89"/>
      <c r="Y40" s="89"/>
      <c r="Z40" s="89"/>
      <c r="AA40" s="89"/>
      <c r="AB40" s="89"/>
      <c r="AC40" s="89"/>
      <c r="AD40" s="89"/>
      <c r="AE40" s="27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100">
        <v>4.33</v>
      </c>
      <c r="AQ40" s="42">
        <v>4.29</v>
      </c>
      <c r="AR40" s="16">
        <v>7.42</v>
      </c>
      <c r="AS40" s="16">
        <v>8.1</v>
      </c>
      <c r="AT40" s="92"/>
      <c r="AU40" s="92"/>
      <c r="AV40" s="92"/>
      <c r="AW40" s="16">
        <v>8.73</v>
      </c>
      <c r="AX40" s="92"/>
      <c r="AY40" s="92"/>
      <c r="AZ40" s="92"/>
      <c r="BA40" s="163"/>
      <c r="BB40" s="163"/>
      <c r="BC40" s="163"/>
      <c r="BD40" s="163"/>
      <c r="BE40" s="163"/>
      <c r="BF40" s="163"/>
      <c r="BG40" s="163"/>
      <c r="BH40" s="163"/>
      <c r="BI40" s="163"/>
      <c r="BJ40" s="163"/>
      <c r="BK40" s="163"/>
      <c r="BL40" s="31">
        <v>2</v>
      </c>
      <c r="BM40" s="163"/>
      <c r="BN40" s="31">
        <v>3.02</v>
      </c>
      <c r="BO40" s="163"/>
      <c r="BP40" s="163"/>
      <c r="BQ40" s="163"/>
      <c r="BT40" s="42">
        <f>'Datos totales'!BU28</f>
        <v>6.9</v>
      </c>
      <c r="CJ40" s="42">
        <f>'Datos totales'!CK28</f>
        <v>6.0100000000000007</v>
      </c>
      <c r="CU40" s="42">
        <f>'Datos totales'!CV28</f>
        <v>3.8299999999999996</v>
      </c>
      <c r="CV40" s="42"/>
      <c r="CY40" s="42">
        <f>'Datos totales'!CZ28</f>
        <v>3.07</v>
      </c>
      <c r="CZ40" s="42"/>
      <c r="DH40" s="42">
        <f>'Datos totales'!DI28</f>
        <v>2.84</v>
      </c>
      <c r="DI40" s="42">
        <f>'Datos totales'!DJ28</f>
        <v>2.2399999999999998</v>
      </c>
      <c r="DP40" s="42">
        <f>'Datos totales'!DQ28</f>
        <v>5.7700000000000005</v>
      </c>
      <c r="EB40" s="42">
        <f>'Datos totales'!EC28</f>
        <v>6.62</v>
      </c>
      <c r="EG40" s="42">
        <f>'Datos totales'!EH28</f>
        <v>2.9699999999999998</v>
      </c>
      <c r="EK40" s="42">
        <f>'Datos totales'!EL28</f>
        <v>4.7700000000000005</v>
      </c>
      <c r="EL40" s="42">
        <f>'Datos totales'!EM28</f>
        <v>5.96</v>
      </c>
      <c r="ER40" s="42">
        <f>'Datos totales'!ES28</f>
        <v>9.75</v>
      </c>
      <c r="EV40" s="42">
        <f>'Datos totales'!EW28</f>
        <v>2.63</v>
      </c>
    </row>
    <row r="41" spans="1:155" x14ac:dyDescent="0.25">
      <c r="A41" s="16" t="s">
        <v>35</v>
      </c>
      <c r="B41" s="10" t="s">
        <v>14</v>
      </c>
      <c r="C41" s="16">
        <v>255966</v>
      </c>
      <c r="D41" s="7">
        <v>336871</v>
      </c>
      <c r="E41" s="7">
        <v>27</v>
      </c>
      <c r="F41" s="16" t="s">
        <v>17</v>
      </c>
      <c r="G41" s="16">
        <v>0.6</v>
      </c>
      <c r="H41" s="94"/>
      <c r="I41" s="93"/>
      <c r="J41" s="89">
        <v>10.1</v>
      </c>
      <c r="K41" s="89">
        <v>13.43</v>
      </c>
      <c r="L41" s="89">
        <v>16.16</v>
      </c>
      <c r="M41" s="89">
        <v>11.93</v>
      </c>
      <c r="N41" s="89">
        <v>12.75</v>
      </c>
      <c r="O41" s="89">
        <v>8.65</v>
      </c>
      <c r="P41" s="89">
        <v>7.57</v>
      </c>
      <c r="Q41" s="42"/>
      <c r="R41" s="42"/>
      <c r="S41" s="42"/>
      <c r="T41" s="89">
        <v>7.3400000000000007</v>
      </c>
      <c r="U41" s="89">
        <v>10.66</v>
      </c>
      <c r="V41" s="27"/>
      <c r="W41" s="89">
        <v>14.5</v>
      </c>
      <c r="X41" s="89">
        <v>12.55</v>
      </c>
      <c r="Y41" s="89">
        <v>13.700000000000001</v>
      </c>
      <c r="Z41" s="89">
        <v>13.34</v>
      </c>
      <c r="AA41" s="89">
        <v>13.790000000000001</v>
      </c>
      <c r="AB41" s="89">
        <v>10.23</v>
      </c>
      <c r="AC41" s="89">
        <v>15.500000000000002</v>
      </c>
      <c r="AD41" s="89">
        <v>11.75</v>
      </c>
      <c r="AE41" s="27"/>
      <c r="AF41" s="89">
        <v>12.8</v>
      </c>
      <c r="AG41" s="89">
        <v>12.99</v>
      </c>
      <c r="AH41" s="89">
        <v>13.56</v>
      </c>
      <c r="AI41" s="89">
        <v>12.950000000000001</v>
      </c>
      <c r="AJ41" s="89">
        <v>16.36</v>
      </c>
      <c r="AK41" s="89">
        <v>14.860000000000001</v>
      </c>
      <c r="AL41" s="89">
        <v>13.33</v>
      </c>
      <c r="AM41" s="89">
        <v>10.1</v>
      </c>
      <c r="AN41" s="89">
        <v>14.34</v>
      </c>
      <c r="AO41" s="89">
        <v>11.96</v>
      </c>
      <c r="AQ41" s="92"/>
      <c r="AR41" s="92"/>
      <c r="AS41" s="92"/>
      <c r="AT41" s="89">
        <v>12.32</v>
      </c>
      <c r="AU41" s="89">
        <v>13.16</v>
      </c>
      <c r="AV41" s="89">
        <v>13.610000000000001</v>
      </c>
      <c r="AW41" s="92"/>
      <c r="AX41" s="105">
        <v>11.3</v>
      </c>
      <c r="AY41" s="89">
        <v>12.98</v>
      </c>
      <c r="AZ41" s="89">
        <v>6.8100000000000005</v>
      </c>
      <c r="BA41" s="89">
        <v>7.99</v>
      </c>
      <c r="BB41" s="163"/>
      <c r="BC41" s="30">
        <v>7.42</v>
      </c>
      <c r="BD41" s="30">
        <v>8.24</v>
      </c>
      <c r="BE41" s="30">
        <v>7.4700000000000006</v>
      </c>
      <c r="BF41" s="30">
        <v>6.5200000000000005</v>
      </c>
      <c r="BG41" s="30">
        <v>6.3100000000000005</v>
      </c>
      <c r="BH41" s="30">
        <v>6.3400000000000007</v>
      </c>
      <c r="BI41" s="30">
        <v>5.5</v>
      </c>
      <c r="BJ41" s="30">
        <v>4.6000000000000005</v>
      </c>
      <c r="BK41" s="30">
        <v>4.8400000000000007</v>
      </c>
      <c r="BL41" s="163"/>
      <c r="BM41" s="163"/>
      <c r="BN41" s="163"/>
      <c r="BO41" s="30">
        <v>2.62</v>
      </c>
      <c r="BP41" s="30">
        <v>3.9</v>
      </c>
      <c r="BQ41" s="30">
        <v>4.8000000000000007</v>
      </c>
      <c r="BR41" s="42">
        <f>'Datos totales'!BS28</f>
        <v>4.9400000000000004</v>
      </c>
      <c r="BS41" s="42">
        <f>'Datos totales'!BT28</f>
        <v>6.15</v>
      </c>
      <c r="BU41" s="42">
        <f>'Datos totales'!BV28</f>
        <v>10.85</v>
      </c>
      <c r="BV41" s="42">
        <f>'Datos totales'!BW28</f>
        <v>15.85</v>
      </c>
      <c r="BW41" s="42">
        <f>'Datos totales'!BX28</f>
        <v>11.76</v>
      </c>
      <c r="BX41" s="42">
        <f>'Datos totales'!BY28</f>
        <v>10.200000000000001</v>
      </c>
      <c r="BY41" s="42">
        <f>'Datos totales'!BZ28</f>
        <v>8.7000000000000011</v>
      </c>
      <c r="BZ41" s="42">
        <f>'Datos totales'!CA28</f>
        <v>6.78</v>
      </c>
      <c r="CA41" s="42">
        <f>'Datos totales'!CB28</f>
        <v>8.32</v>
      </c>
      <c r="CB41" s="42">
        <f>'Datos totales'!CC28</f>
        <v>9.120000000000001</v>
      </c>
      <c r="CC41" s="42">
        <f>'Datos totales'!CD28</f>
        <v>12.18</v>
      </c>
      <c r="CD41" s="42">
        <f>'Datos totales'!CE28</f>
        <v>17</v>
      </c>
      <c r="CE41" s="42">
        <f>'Datos totales'!CF28</f>
        <v>16.119999999999997</v>
      </c>
      <c r="CF41" s="42">
        <f>'Datos totales'!CG28</f>
        <v>16.22</v>
      </c>
      <c r="CG41" s="42">
        <f>'Datos totales'!CH28</f>
        <v>9.870000000000001</v>
      </c>
      <c r="CH41" s="42">
        <f>'Datos totales'!CI28</f>
        <v>10.08</v>
      </c>
      <c r="CI41" s="42">
        <f>'Datos totales'!CJ28</f>
        <v>15.930000000000001</v>
      </c>
      <c r="CK41" s="42">
        <f>'Datos totales'!CL28</f>
        <v>6.9</v>
      </c>
      <c r="CL41" s="42">
        <f>'Datos totales'!CM28</f>
        <v>8.48</v>
      </c>
      <c r="CM41" s="42">
        <f>'Datos totales'!CN28</f>
        <v>8.49</v>
      </c>
      <c r="CN41" s="42">
        <f>'Datos totales'!CO28</f>
        <v>11.950000000000001</v>
      </c>
      <c r="CO41" s="42">
        <f>'Datos totales'!CP28</f>
        <v>14.110000000000001</v>
      </c>
      <c r="CP41" s="42">
        <f>'Datos totales'!CQ28</f>
        <v>15.799999999999999</v>
      </c>
      <c r="CQ41" s="42">
        <f>'Datos totales'!CR28</f>
        <v>15.92</v>
      </c>
      <c r="CR41">
        <v>16.059999999999999</v>
      </c>
      <c r="CS41" s="42">
        <f>'Datos totales'!CT28</f>
        <v>9.8600000000000012</v>
      </c>
      <c r="CW41" s="42">
        <f>'Datos totales'!CX28</f>
        <v>6.73</v>
      </c>
      <c r="CX41" s="42">
        <f>'Datos totales'!CY28</f>
        <v>5.8500000000000005</v>
      </c>
      <c r="DA41" s="42">
        <f>'Datos totales'!DB28</f>
        <v>8.870000000000001</v>
      </c>
      <c r="DB41" s="42">
        <f>'Datos totales'!DC28</f>
        <v>12.18</v>
      </c>
      <c r="DC41" s="42">
        <f>'Datos totales'!DD28</f>
        <v>15.92</v>
      </c>
      <c r="DD41" s="42">
        <f>'Datos totales'!DE28</f>
        <v>15.979999999999999</v>
      </c>
      <c r="DE41" s="42">
        <f>'Datos totales'!DF28</f>
        <v>15.9</v>
      </c>
      <c r="DF41" s="42">
        <f>'Datos totales'!DG28</f>
        <v>14.81</v>
      </c>
      <c r="DG41" s="42">
        <f>'Datos totales'!DH28</f>
        <v>11.52</v>
      </c>
      <c r="DJ41" s="42">
        <f>'Datos totales'!DK28</f>
        <v>8.14</v>
      </c>
      <c r="DK41" s="42">
        <f>'Datos totales'!DL28</f>
        <v>8.26</v>
      </c>
      <c r="DL41" s="42">
        <f>'Datos totales'!DM28</f>
        <v>12.68</v>
      </c>
      <c r="DM41" s="42">
        <f>'Datos totales'!DN28</f>
        <v>11.85</v>
      </c>
      <c r="DN41" s="42">
        <f>'Datos totales'!DO28</f>
        <v>11.93</v>
      </c>
      <c r="DO41" s="42">
        <f>'Datos totales'!DP28</f>
        <v>14.82</v>
      </c>
      <c r="DQ41" s="42">
        <f>'Datos totales'!DR28</f>
        <v>9.08</v>
      </c>
      <c r="DR41" s="42">
        <f>'Datos totales'!DS28</f>
        <v>7.5</v>
      </c>
      <c r="DS41" s="42">
        <f>'Datos totales'!DT28</f>
        <v>8.15</v>
      </c>
      <c r="DT41" s="42">
        <f>'Datos totales'!DU28</f>
        <v>6.9700000000000006</v>
      </c>
      <c r="DU41" s="42">
        <f>'Datos totales'!DV28</f>
        <v>7.4</v>
      </c>
      <c r="DV41" s="42">
        <f>'Datos totales'!DW28</f>
        <v>8.0400000000000009</v>
      </c>
      <c r="DW41" s="42"/>
      <c r="DX41" s="42">
        <f>'Datos totales'!DY28</f>
        <v>8.7100000000000009</v>
      </c>
      <c r="DY41" s="42">
        <f>'Datos totales'!DZ28</f>
        <v>9.6</v>
      </c>
      <c r="DZ41" s="42">
        <f>'Datos totales'!EA28</f>
        <v>13.59</v>
      </c>
      <c r="EA41" s="42">
        <f>'Datos totales'!EB28</f>
        <v>12.85</v>
      </c>
      <c r="EC41" s="42">
        <f>'Datos totales'!ED28</f>
        <v>12.89</v>
      </c>
      <c r="ED41" s="42">
        <f>'Datos totales'!EE28</f>
        <v>14.280000000000001</v>
      </c>
      <c r="EE41" s="42">
        <f>'Datos totales'!EF28</f>
        <v>12.3</v>
      </c>
      <c r="EF41" s="42">
        <f>'Datos totales'!EG28</f>
        <v>9.5</v>
      </c>
      <c r="EH41" s="42">
        <f>'Datos totales'!EI28</f>
        <v>8.1</v>
      </c>
      <c r="EI41" s="42">
        <f>'Datos totales'!EJ28</f>
        <v>13.49</v>
      </c>
      <c r="EJ41" s="42">
        <f>'Datos totales'!EK28</f>
        <v>3.8699999999999997</v>
      </c>
      <c r="EM41" s="42">
        <f>'Datos totales'!EN28</f>
        <v>8.57</v>
      </c>
      <c r="EN41" s="42">
        <f>'Datos totales'!EO28</f>
        <v>9.66</v>
      </c>
      <c r="EO41" s="42">
        <f>'Datos totales'!EP28</f>
        <v>6.75</v>
      </c>
      <c r="EP41" s="42">
        <f>'Datos totales'!EQ28</f>
        <v>7.5400000000000009</v>
      </c>
      <c r="EQ41" s="42">
        <f>'Datos totales'!ER28</f>
        <v>4.33</v>
      </c>
      <c r="ES41" s="42">
        <f>'Datos totales'!ET28</f>
        <v>9.3800000000000008</v>
      </c>
      <c r="ET41" s="42">
        <f>'Datos totales'!EU28</f>
        <v>12.1</v>
      </c>
      <c r="EU41" s="42">
        <f>'Datos totales'!EV28</f>
        <v>3.78</v>
      </c>
      <c r="EW41" s="42">
        <f>'Datos totales'!EX28</f>
        <v>5.87</v>
      </c>
      <c r="EX41" s="42">
        <f>'Datos totales'!EY28</f>
        <v>6.91</v>
      </c>
      <c r="EY41" s="42">
        <f>'Datos totales'!EZ28</f>
        <v>7.3500000000000005</v>
      </c>
    </row>
    <row r="42" spans="1:155" ht="13" thickBot="1" x14ac:dyDescent="0.3">
      <c r="A42" s="16" t="s">
        <v>36</v>
      </c>
      <c r="B42" s="10" t="s">
        <v>14</v>
      </c>
      <c r="C42" s="16">
        <v>255838</v>
      </c>
      <c r="D42" s="7">
        <v>337001</v>
      </c>
      <c r="E42" s="7">
        <v>27</v>
      </c>
      <c r="F42" s="16" t="s">
        <v>17</v>
      </c>
      <c r="G42" s="7">
        <v>0.85</v>
      </c>
      <c r="H42" s="89"/>
      <c r="I42" s="42">
        <v>4.5100000000000007</v>
      </c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27"/>
      <c r="W42" s="89"/>
      <c r="X42" s="89"/>
      <c r="Y42" s="89"/>
      <c r="Z42" s="89"/>
      <c r="AA42" s="89"/>
      <c r="AB42" s="89"/>
      <c r="AC42" s="89"/>
      <c r="AD42" s="89"/>
      <c r="AE42" s="27"/>
      <c r="AF42" s="89"/>
      <c r="AG42" s="89"/>
      <c r="AH42" s="89"/>
      <c r="AI42" s="42">
        <v>6.11</v>
      </c>
      <c r="AJ42" s="89"/>
      <c r="AK42" s="89"/>
      <c r="AL42" s="89"/>
      <c r="AM42" s="89"/>
      <c r="AN42" s="89"/>
      <c r="AO42" s="89"/>
      <c r="AP42" s="100">
        <v>12.72</v>
      </c>
      <c r="AQ42" s="92"/>
      <c r="AR42" s="92"/>
      <c r="AS42" s="92"/>
      <c r="AT42" s="92"/>
      <c r="AU42" s="92"/>
      <c r="AV42" s="92"/>
      <c r="AW42" s="16">
        <v>8.02</v>
      </c>
      <c r="AX42" s="92"/>
      <c r="AY42" s="92"/>
      <c r="AZ42" s="92"/>
      <c r="BA42" s="163"/>
      <c r="BB42" s="163"/>
      <c r="BC42" s="163"/>
      <c r="BD42" s="163"/>
      <c r="BE42" s="163"/>
      <c r="BF42" s="163"/>
      <c r="BG42" s="163"/>
      <c r="BH42" s="163"/>
      <c r="BI42" s="163"/>
      <c r="BJ42" s="163"/>
      <c r="BK42" s="163"/>
      <c r="BL42" s="163"/>
      <c r="BM42" s="163"/>
      <c r="BN42" s="163"/>
      <c r="BO42" s="163"/>
      <c r="BP42" s="163"/>
      <c r="BQ42" s="163"/>
      <c r="BT42" s="42">
        <f>'Datos totales'!BU29</f>
        <v>5.75</v>
      </c>
      <c r="BX42" s="42">
        <f>'Datos totales'!BY29</f>
        <v>5.6300000000000008</v>
      </c>
      <c r="CJ42" s="42">
        <f>'Datos totales'!CK29</f>
        <v>4.75</v>
      </c>
      <c r="CU42" s="42">
        <f>'Datos totales'!CV29</f>
        <v>2.9899999999999998</v>
      </c>
      <c r="CX42" s="42">
        <f>'Datos totales'!CY29</f>
        <v>1.83</v>
      </c>
      <c r="CY42" s="42">
        <f>'Datos totales'!CZ29</f>
        <v>2.62</v>
      </c>
      <c r="CZ42" s="42">
        <f>'Datos totales'!DA29</f>
        <v>2.9299999999999997</v>
      </c>
      <c r="DP42" s="42">
        <f>'Datos totales'!DQ29</f>
        <v>5.6300000000000008</v>
      </c>
      <c r="DQ42" s="42">
        <f>'Datos totales'!DR29</f>
        <v>2.8</v>
      </c>
      <c r="DR42" s="42">
        <f>'Datos totales'!DS29</f>
        <v>2.2399999999999998</v>
      </c>
      <c r="DS42" s="42">
        <f>'Datos totales'!DT29</f>
        <v>2.96</v>
      </c>
      <c r="DU42" s="42">
        <f>'Datos totales'!DV29</f>
        <v>6.07</v>
      </c>
      <c r="DV42" s="42">
        <f>'Datos totales'!DW29</f>
        <v>2.42</v>
      </c>
      <c r="DW42" s="42">
        <f>'Datos totales'!DX29</f>
        <v>3.65</v>
      </c>
      <c r="EC42" s="42">
        <f>'Datos totales'!ED29</f>
        <v>4.75</v>
      </c>
      <c r="ED42" s="42">
        <f>'Datos totales'!EE29</f>
        <v>4.9700000000000006</v>
      </c>
      <c r="EE42" s="42">
        <f>'Datos totales'!EF29</f>
        <v>4.28</v>
      </c>
      <c r="EF42" s="42">
        <f>'Datos totales'!EG29</f>
        <v>3.02</v>
      </c>
      <c r="EG42" s="42">
        <f>'Datos totales'!EH29</f>
        <v>2.2799999999999998</v>
      </c>
      <c r="EH42" s="42">
        <f>'Datos totales'!EI29</f>
        <v>2.34</v>
      </c>
      <c r="EI42" s="42">
        <f>'Datos totales'!EJ29</f>
        <v>2.6</v>
      </c>
      <c r="EJ42" s="42">
        <f>'Datos totales'!EK29</f>
        <v>2.9099999999999997</v>
      </c>
      <c r="EK42" s="42">
        <f>'Datos totales'!EL29</f>
        <v>3.3000000000000003</v>
      </c>
    </row>
    <row r="43" spans="1:155" x14ac:dyDescent="0.25">
      <c r="A43" s="16" t="s">
        <v>36</v>
      </c>
      <c r="B43" s="10" t="s">
        <v>14</v>
      </c>
      <c r="C43" s="16">
        <v>255838</v>
      </c>
      <c r="D43" s="7">
        <v>337001</v>
      </c>
      <c r="E43" s="7">
        <v>27</v>
      </c>
      <c r="F43" s="16" t="s">
        <v>17</v>
      </c>
      <c r="G43" s="7">
        <v>0.85</v>
      </c>
      <c r="H43" s="89">
        <v>11.32</v>
      </c>
      <c r="I43" s="42"/>
      <c r="J43" s="89">
        <v>11.65</v>
      </c>
      <c r="K43" s="89">
        <v>12.71</v>
      </c>
      <c r="L43" s="89">
        <v>13.65</v>
      </c>
      <c r="M43" s="89">
        <v>12.450000000000001</v>
      </c>
      <c r="N43" s="89">
        <v>11.8</v>
      </c>
      <c r="O43" s="89">
        <v>9.2100000000000009</v>
      </c>
      <c r="P43" s="89">
        <v>8.370000000000001</v>
      </c>
      <c r="Q43" s="89">
        <v>8.7100000000000009</v>
      </c>
      <c r="R43" s="89">
        <v>8.98</v>
      </c>
      <c r="S43" s="89">
        <v>9.91</v>
      </c>
      <c r="T43" s="89">
        <v>10.290000000000001</v>
      </c>
      <c r="U43" s="89">
        <v>11.620000000000001</v>
      </c>
      <c r="V43" s="27"/>
      <c r="W43" s="89">
        <v>14.07</v>
      </c>
      <c r="X43" s="89">
        <v>16.579999999999998</v>
      </c>
      <c r="Y43" s="89">
        <v>20.689999999999998</v>
      </c>
      <c r="Z43" s="89">
        <v>24.16</v>
      </c>
      <c r="AA43" s="89">
        <v>30.189999999999998</v>
      </c>
      <c r="AB43" s="89">
        <v>19.229999999999997</v>
      </c>
      <c r="AC43" s="89">
        <v>11.6</v>
      </c>
      <c r="AD43" s="89">
        <v>10.48</v>
      </c>
      <c r="AE43" s="27"/>
      <c r="AF43" s="89">
        <v>12.370000000000001</v>
      </c>
      <c r="AG43" s="89">
        <v>13.030000000000001</v>
      </c>
      <c r="AH43" s="89">
        <v>13.83</v>
      </c>
      <c r="AI43" s="42"/>
      <c r="AJ43" s="89">
        <v>29.09</v>
      </c>
      <c r="AK43" s="89">
        <v>30.07</v>
      </c>
      <c r="AL43" s="89">
        <v>29.02</v>
      </c>
      <c r="AM43" s="89">
        <v>29.029999999999998</v>
      </c>
      <c r="AN43" s="89">
        <v>14.22</v>
      </c>
      <c r="AO43" s="89">
        <v>13.54</v>
      </c>
      <c r="AQ43" s="89">
        <v>12.53</v>
      </c>
      <c r="AR43" s="105">
        <v>13.200000000000001</v>
      </c>
      <c r="AS43" s="105">
        <v>14.31</v>
      </c>
      <c r="AT43" s="89">
        <v>24.38</v>
      </c>
      <c r="AU43" s="89">
        <v>29.02</v>
      </c>
      <c r="AV43" s="89">
        <v>29.009999999999998</v>
      </c>
      <c r="AW43" s="92"/>
      <c r="AX43" s="105">
        <v>19.149999999999999</v>
      </c>
      <c r="AY43" s="89">
        <v>19.709999999999997</v>
      </c>
      <c r="AZ43" s="89">
        <v>9.94</v>
      </c>
      <c r="BA43" s="89">
        <v>9.120000000000001</v>
      </c>
      <c r="BB43" s="163"/>
      <c r="BC43" s="30">
        <v>8.5</v>
      </c>
      <c r="BD43" s="30">
        <v>9.4749999999999996</v>
      </c>
      <c r="BE43" s="30">
        <v>10.32</v>
      </c>
      <c r="BF43" s="30">
        <v>11.47</v>
      </c>
      <c r="BG43" s="30">
        <v>12.55</v>
      </c>
      <c r="BH43" s="30">
        <v>13.15</v>
      </c>
      <c r="BI43" s="30">
        <v>11.27</v>
      </c>
      <c r="BJ43" s="30">
        <v>9.5500000000000007</v>
      </c>
      <c r="BK43" s="30">
        <v>8.9600000000000009</v>
      </c>
      <c r="BL43" s="30">
        <v>8.06</v>
      </c>
      <c r="BM43" s="163"/>
      <c r="BN43" s="30">
        <v>8.92</v>
      </c>
      <c r="BO43" s="30">
        <v>9.2000000000000011</v>
      </c>
      <c r="BP43" s="30">
        <v>9.7800000000000011</v>
      </c>
      <c r="BQ43" s="30">
        <v>10.41</v>
      </c>
      <c r="BR43" s="42">
        <f>'Datos totales'!BS29</f>
        <v>11.09</v>
      </c>
      <c r="BS43" s="42">
        <f>'Datos totales'!BT29</f>
        <v>12.4</v>
      </c>
      <c r="BU43" s="42">
        <f>'Datos totales'!BV29</f>
        <v>12.950000000000001</v>
      </c>
      <c r="BV43" s="42">
        <f>'Datos totales'!BW29</f>
        <v>13.110000000000001</v>
      </c>
      <c r="BW43" s="42">
        <f>'Datos totales'!BX29</f>
        <v>14</v>
      </c>
      <c r="BY43" s="42">
        <f>'Datos totales'!BZ29</f>
        <v>8.6</v>
      </c>
      <c r="BZ43" s="42">
        <f>'Datos totales'!CA29</f>
        <v>8.89</v>
      </c>
      <c r="CA43" s="42">
        <f>'Datos totales'!CB29</f>
        <v>9.9</v>
      </c>
      <c r="CB43" s="42">
        <f>'Datos totales'!CC29</f>
        <v>6.8000000000000007</v>
      </c>
      <c r="CC43" s="42">
        <f>'Datos totales'!CD29</f>
        <v>12.110000000000001</v>
      </c>
      <c r="CD43" s="42">
        <f>'Datos totales'!CE29</f>
        <v>13.280000000000001</v>
      </c>
      <c r="CE43" s="42">
        <f>'Datos totales'!CF29</f>
        <v>16.7</v>
      </c>
      <c r="CF43" s="42">
        <f>'Datos totales'!CG29</f>
        <v>26.799999999999997</v>
      </c>
      <c r="CG43" s="42">
        <f>'Datos totales'!CH29</f>
        <v>11.77</v>
      </c>
      <c r="CH43" s="42">
        <f>'Datos totales'!CI29</f>
        <v>11.57</v>
      </c>
      <c r="CI43" s="42">
        <f>'Datos totales'!CJ29</f>
        <v>12.59</v>
      </c>
      <c r="CK43" s="42">
        <f>'Datos totales'!CL29</f>
        <v>8.34</v>
      </c>
      <c r="CL43" s="42">
        <f>'Datos totales'!CM29</f>
        <v>9.2100000000000009</v>
      </c>
      <c r="CM43" s="42">
        <f>'Datos totales'!CN29</f>
        <v>9.2900000000000009</v>
      </c>
      <c r="CN43" s="42">
        <f>'Datos totales'!CO29</f>
        <v>10.700000000000001</v>
      </c>
      <c r="CO43" s="42">
        <f>'Datos totales'!CP29</f>
        <v>11.38</v>
      </c>
      <c r="CP43" s="42">
        <f>'Datos totales'!CQ29</f>
        <v>12.63</v>
      </c>
      <c r="CQ43" s="42">
        <f>'Datos totales'!CR29</f>
        <v>16.41</v>
      </c>
      <c r="CR43">
        <v>18.059999999999999</v>
      </c>
      <c r="CS43" s="42">
        <f>'Datos totales'!CT29</f>
        <v>11.530000000000001</v>
      </c>
      <c r="CV43" s="42">
        <f>'Datos totales'!CW29</f>
        <v>8.9799999999999986</v>
      </c>
      <c r="CW43" s="42">
        <f>'Datos totales'!CX29</f>
        <v>9.09</v>
      </c>
      <c r="DA43" s="42">
        <f>'Datos totales'!DB29</f>
        <v>9.7000000000000011</v>
      </c>
      <c r="DB43" s="42">
        <f>'Datos totales'!DC29</f>
        <v>10.73</v>
      </c>
      <c r="DC43" s="42">
        <f>'Datos totales'!DD29</f>
        <v>11.72</v>
      </c>
      <c r="DD43" s="42">
        <f>'Datos totales'!DE29</f>
        <v>12.540000000000001</v>
      </c>
      <c r="DE43" s="42">
        <f>'Datos totales'!DF29</f>
        <v>13.59</v>
      </c>
      <c r="DF43" s="42">
        <f>'Datos totales'!DG29</f>
        <v>13.860000000000001</v>
      </c>
      <c r="DG43" s="42">
        <f>'Datos totales'!DH29</f>
        <v>11.950000000000001</v>
      </c>
      <c r="DH43" s="42">
        <f>'Datos totales'!DI29</f>
        <v>10.01</v>
      </c>
      <c r="DI43" s="42">
        <f>'Datos totales'!DJ29</f>
        <v>8.99</v>
      </c>
      <c r="DJ43" s="42">
        <f>'Datos totales'!DK29</f>
        <v>9.49</v>
      </c>
      <c r="DK43" s="42">
        <f>'Datos totales'!DL29</f>
        <v>9.4600000000000009</v>
      </c>
      <c r="DL43" s="42">
        <f>'Datos totales'!DM29</f>
        <v>11.32</v>
      </c>
      <c r="DM43" s="42">
        <f>'Datos totales'!DN29</f>
        <v>11.6</v>
      </c>
      <c r="DN43" s="42">
        <f>'Datos totales'!DO29</f>
        <v>12.55</v>
      </c>
      <c r="DO43" s="42">
        <f>'Datos totales'!DP29</f>
        <v>13.950000000000001</v>
      </c>
      <c r="DT43" s="42">
        <f>'Datos totales'!DU29</f>
        <v>5.17</v>
      </c>
      <c r="DX43" s="42">
        <f>'Datos totales'!DY29</f>
        <v>8.5</v>
      </c>
      <c r="DY43" s="42">
        <f>'Datos totales'!DZ29</f>
        <v>9.3800000000000008</v>
      </c>
      <c r="DZ43" s="42">
        <f>'Datos totales'!EA29</f>
        <v>10.24</v>
      </c>
      <c r="EA43" s="42">
        <f>'Datos totales'!EB29</f>
        <v>11.6</v>
      </c>
      <c r="EB43" s="42">
        <f>'Datos totales'!EC29</f>
        <v>12.91</v>
      </c>
      <c r="EL43" s="42">
        <f>'Datos totales'!EM29</f>
        <v>10.780000000000001</v>
      </c>
      <c r="EM43" s="42">
        <f>'Datos totales'!EN29</f>
        <v>11.97</v>
      </c>
      <c r="EN43" s="42">
        <f>'Datos totales'!EO29</f>
        <v>12.71</v>
      </c>
      <c r="EO43" s="42">
        <f>'Datos totales'!EP29</f>
        <v>8</v>
      </c>
      <c r="EP43" s="42">
        <f>'Datos totales'!EQ29</f>
        <v>8.48</v>
      </c>
      <c r="EQ43" s="42">
        <f>'Datos totales'!ER29</f>
        <v>9.27</v>
      </c>
      <c r="ER43" s="42">
        <f>'Datos totales'!ES29</f>
        <v>2.12</v>
      </c>
      <c r="ES43" s="42">
        <f>'Datos totales'!ET29</f>
        <v>8.02</v>
      </c>
      <c r="ET43" s="42">
        <f>'Datos totales'!EU29</f>
        <v>7.8000000000000007</v>
      </c>
      <c r="EU43" s="42">
        <f>'Datos totales'!EV29</f>
        <v>8.31</v>
      </c>
      <c r="EV43" s="42">
        <f>'Datos totales'!EW29</f>
        <v>8.73</v>
      </c>
      <c r="EW43" s="42">
        <f>'Datos totales'!EX29</f>
        <v>10.32</v>
      </c>
      <c r="EX43" s="42">
        <f>'Datos totales'!EY29</f>
        <v>11.110000000000001</v>
      </c>
      <c r="EY43" s="42">
        <f>'Datos totales'!EZ29</f>
        <v>11.790000000000001</v>
      </c>
    </row>
    <row r="44" spans="1:155" ht="13" thickBot="1" x14ac:dyDescent="0.3">
      <c r="A44" s="16" t="s">
        <v>37</v>
      </c>
      <c r="B44" s="10" t="s">
        <v>14</v>
      </c>
      <c r="C44" s="7">
        <v>255461</v>
      </c>
      <c r="D44" s="7">
        <v>336874</v>
      </c>
      <c r="E44" s="7">
        <v>28</v>
      </c>
      <c r="F44" s="16" t="s">
        <v>17</v>
      </c>
      <c r="G44" s="16">
        <v>0.45</v>
      </c>
      <c r="H44" s="89"/>
      <c r="I44" s="42">
        <v>5.1099999999999994</v>
      </c>
      <c r="J44" s="89"/>
      <c r="K44" s="89"/>
      <c r="L44" s="89"/>
      <c r="M44" s="42"/>
      <c r="N44" s="42"/>
      <c r="O44" s="89"/>
      <c r="P44" s="89"/>
      <c r="Q44" s="89"/>
      <c r="R44" s="89"/>
      <c r="S44" s="89"/>
      <c r="T44" s="89"/>
      <c r="U44" s="89"/>
      <c r="V44" s="27"/>
      <c r="W44" s="89"/>
      <c r="X44" s="89"/>
      <c r="Y44" s="27"/>
      <c r="Z44" s="42">
        <v>10.41</v>
      </c>
      <c r="AA44" s="42">
        <v>10.260000000000002</v>
      </c>
      <c r="AB44" s="42"/>
      <c r="AC44" s="89"/>
      <c r="AD44" s="89"/>
      <c r="AE44" s="27"/>
      <c r="AF44" s="89"/>
      <c r="AG44" s="42">
        <v>6.4799999999999995</v>
      </c>
      <c r="AH44" s="42">
        <v>7.1</v>
      </c>
      <c r="AI44" s="89"/>
      <c r="AJ44" s="89"/>
      <c r="AK44" s="42">
        <v>8.870000000000001</v>
      </c>
      <c r="AL44" s="42">
        <v>9.14</v>
      </c>
      <c r="AM44" s="42">
        <v>9.41</v>
      </c>
      <c r="AN44" s="42">
        <v>9.32</v>
      </c>
      <c r="AO44" s="42">
        <v>7.77</v>
      </c>
      <c r="AP44" s="100">
        <v>5.61</v>
      </c>
      <c r="AQ44" s="42">
        <v>4.74</v>
      </c>
      <c r="AR44" s="92"/>
      <c r="AS44" s="92"/>
      <c r="AT44" s="92"/>
      <c r="AU44" s="92"/>
      <c r="AV44" s="92"/>
      <c r="AW44" s="16">
        <v>9.1800000000000015</v>
      </c>
      <c r="AX44" s="92"/>
      <c r="AY44" s="92"/>
      <c r="AZ44" s="92"/>
      <c r="BA44" s="163"/>
      <c r="BB44" s="163"/>
      <c r="BC44" s="163"/>
      <c r="BD44" s="163"/>
      <c r="BE44" s="163"/>
      <c r="BF44" s="31">
        <v>8.99</v>
      </c>
      <c r="BG44" s="163"/>
      <c r="BH44" s="31">
        <v>8.48</v>
      </c>
      <c r="BI44" s="163"/>
      <c r="BJ44" s="163"/>
      <c r="BK44" s="163"/>
      <c r="BL44" s="31">
        <v>2.75</v>
      </c>
      <c r="BM44" s="31">
        <v>4.5199999999999996</v>
      </c>
      <c r="BN44" s="163"/>
      <c r="BO44" s="31">
        <v>7.47</v>
      </c>
      <c r="BP44" s="163"/>
      <c r="BQ44" s="163"/>
      <c r="BT44" s="42">
        <f>'Datos totales'!BU30</f>
        <v>8.9600000000000009</v>
      </c>
      <c r="CK44" s="42">
        <f>'Datos totales'!CL30</f>
        <v>2.8899999999999997</v>
      </c>
      <c r="CL44" s="42">
        <f>'Datos totales'!CM30</f>
        <v>3</v>
      </c>
      <c r="CM44" s="42">
        <f>'Datos totales'!CN30</f>
        <v>3.29</v>
      </c>
      <c r="CN44" s="42">
        <f>'Datos totales'!CO30</f>
        <v>4.21</v>
      </c>
      <c r="CO44" s="42">
        <f>'Datos totales'!CP30</f>
        <v>5.38</v>
      </c>
      <c r="CP44" s="42">
        <f>'Datos totales'!CQ30</f>
        <v>6.35</v>
      </c>
      <c r="CQ44" s="42">
        <f>'Datos totales'!CR30</f>
        <v>6.41</v>
      </c>
      <c r="CR44">
        <v>7.62</v>
      </c>
      <c r="CS44" s="42">
        <f>'Datos totales'!CT30</f>
        <v>6.43</v>
      </c>
      <c r="CT44" s="42">
        <f>'Datos totales'!CU30</f>
        <v>5.33</v>
      </c>
      <c r="CU44" s="42">
        <f>'Datos totales'!CV30</f>
        <v>3.7</v>
      </c>
      <c r="CV44" s="42">
        <f>'Datos totales'!CW30</f>
        <v>2.3599999999999985</v>
      </c>
      <c r="CW44" s="42">
        <f>'Datos totales'!CX30</f>
        <v>2.3299999999999996</v>
      </c>
      <c r="CX44" s="42">
        <f>'Datos totales'!CY30</f>
        <v>8.4500000000000011</v>
      </c>
      <c r="CY44" s="42">
        <f>'Datos totales'!CZ30</f>
        <v>2.6999999999999997</v>
      </c>
      <c r="CZ44" s="42">
        <f>'Datos totales'!DA30</f>
        <v>3.5699999999999994</v>
      </c>
      <c r="DA44" s="42">
        <f>'Datos totales'!DB30</f>
        <v>4.3099999999999996</v>
      </c>
      <c r="DB44" s="42">
        <f>'Datos totales'!DC30</f>
        <v>4.9799999999999995</v>
      </c>
      <c r="DC44" s="42">
        <f>'Datos totales'!DD30</f>
        <v>5.6099999999999994</v>
      </c>
      <c r="DD44" s="42">
        <f>'Datos totales'!DE30</f>
        <v>5.7299999999999995</v>
      </c>
      <c r="DE44" s="42">
        <f>'Datos totales'!DF30</f>
        <v>5.9799999999999995</v>
      </c>
      <c r="DF44" s="42">
        <f>'Datos totales'!DG30</f>
        <v>5.92</v>
      </c>
      <c r="DG44" s="42">
        <f>'Datos totales'!DH30</f>
        <v>6.0699999999999994</v>
      </c>
      <c r="DH44" s="42">
        <f>'Datos totales'!DI30</f>
        <v>3.42</v>
      </c>
      <c r="DI44" s="42">
        <f>'Datos totales'!DJ30</f>
        <v>5.39</v>
      </c>
      <c r="DJ44" s="42">
        <f>'Datos totales'!DK30</f>
        <v>5.43</v>
      </c>
      <c r="DK44" s="42">
        <f>'Datos totales'!DL30</f>
        <v>3.3099999999999996</v>
      </c>
      <c r="DL44" s="42">
        <f>'Datos totales'!DM30</f>
        <v>4.1099999999999994</v>
      </c>
      <c r="DM44" s="42">
        <f>'Datos totales'!DN30</f>
        <v>4.67</v>
      </c>
      <c r="DN44" s="42">
        <f>'Datos totales'!DO30</f>
        <v>4.93</v>
      </c>
      <c r="DO44" s="42">
        <f>'Datos totales'!DP30</f>
        <v>6.05</v>
      </c>
      <c r="DP44" s="42">
        <f>'Datos totales'!DQ30</f>
        <v>6.16</v>
      </c>
      <c r="DQ44" s="42">
        <f>'Datos totales'!DR30</f>
        <v>3.32</v>
      </c>
      <c r="DR44" s="42">
        <f>'Datos totales'!DS30</f>
        <v>4.3499999999999996</v>
      </c>
      <c r="DS44" s="42">
        <f>'Datos totales'!DT30</f>
        <v>5.45</v>
      </c>
      <c r="DT44" s="42">
        <f>'Datos totales'!DU30</f>
        <v>2.2999999999999998</v>
      </c>
      <c r="DU44" s="42">
        <f>'Datos totales'!DV30</f>
        <v>2.7399999999999998</v>
      </c>
      <c r="DV44" s="42">
        <f>'Datos totales'!DW30</f>
        <v>2.61</v>
      </c>
      <c r="DW44" s="42">
        <f>'Datos totales'!DX30</f>
        <v>2.71</v>
      </c>
      <c r="DX44" s="42">
        <f>'Datos totales'!DY30</f>
        <v>4.5199999999999996</v>
      </c>
      <c r="DY44" s="42">
        <f>'Datos totales'!DZ30</f>
        <v>3.8499999999999996</v>
      </c>
      <c r="EA44" s="42">
        <f>'Datos totales'!EB30</f>
        <v>4.93</v>
      </c>
      <c r="EB44" s="42">
        <f>'Datos totales'!EC30</f>
        <v>5.53</v>
      </c>
      <c r="EC44" s="42">
        <f>'Datos totales'!ED30</f>
        <v>5.6099999999999994</v>
      </c>
      <c r="ED44" s="42">
        <f>'Datos totales'!EE30</f>
        <v>5.84</v>
      </c>
      <c r="EE44" s="42">
        <f>'Datos totales'!EF30</f>
        <v>5.6</v>
      </c>
      <c r="EF44" s="42">
        <f>'Datos totales'!EG30</f>
        <v>3.95</v>
      </c>
      <c r="EG44" s="42">
        <f>'Datos totales'!EH30</f>
        <v>5.0199999999999996</v>
      </c>
      <c r="EH44" s="42">
        <f>'Datos totales'!EI30</f>
        <v>2.48</v>
      </c>
      <c r="EI44" s="42">
        <f>'Datos totales'!EJ30</f>
        <v>2.9099999999999997</v>
      </c>
      <c r="EJ44" s="42">
        <f>'Datos totales'!EK30</f>
        <v>3.63</v>
      </c>
      <c r="EK44" s="42">
        <f>'Datos totales'!EL30</f>
        <v>4.38</v>
      </c>
      <c r="EL44" s="42">
        <f>'Datos totales'!EM30</f>
        <v>4.53</v>
      </c>
      <c r="EM44" s="42">
        <f>'Datos totales'!EN30</f>
        <v>6.63</v>
      </c>
      <c r="EN44" s="42">
        <f>'Datos totales'!EO30</f>
        <v>7.1499999999999995</v>
      </c>
      <c r="EO44" s="42">
        <f>'Datos totales'!EP30</f>
        <v>3.4699999999999998</v>
      </c>
      <c r="EP44" s="42">
        <f>'Datos totales'!EQ30</f>
        <v>2.42</v>
      </c>
      <c r="EQ44" s="42">
        <f>'Datos totales'!ER30</f>
        <v>4.75</v>
      </c>
      <c r="ER44" s="42">
        <f>'Datos totales'!ES30</f>
        <v>4.6499999999999995</v>
      </c>
      <c r="ES44" s="42">
        <f>'Datos totales'!ET30</f>
        <v>2.78</v>
      </c>
      <c r="ET44" s="42">
        <f>'Datos totales'!EU30</f>
        <v>2.3499999999999996</v>
      </c>
      <c r="EU44" s="42">
        <f>'Datos totales'!EV30</f>
        <v>3.04</v>
      </c>
      <c r="EV44" s="42">
        <f>'Datos totales'!EW30</f>
        <v>4.16</v>
      </c>
      <c r="EW44" s="42">
        <f>'Datos totales'!EX30</f>
        <v>4.01</v>
      </c>
      <c r="EX44" s="42">
        <f>'Datos totales'!EY30</f>
        <v>5.1499999999999995</v>
      </c>
      <c r="EY44" s="42">
        <f>'Datos totales'!EZ30</f>
        <v>5.18</v>
      </c>
    </row>
    <row r="45" spans="1:155" ht="13" thickBot="1" x14ac:dyDescent="0.3">
      <c r="A45" s="16" t="s">
        <v>37</v>
      </c>
      <c r="B45" s="10" t="s">
        <v>14</v>
      </c>
      <c r="C45" s="7">
        <v>255461</v>
      </c>
      <c r="D45" s="7">
        <v>336874</v>
      </c>
      <c r="E45" s="7">
        <v>28</v>
      </c>
      <c r="F45" s="16" t="s">
        <v>17</v>
      </c>
      <c r="G45" s="16">
        <v>0.45</v>
      </c>
      <c r="H45" s="89">
        <v>5.05</v>
      </c>
      <c r="I45" s="42"/>
      <c r="J45" s="89">
        <v>13.280000000000001</v>
      </c>
      <c r="K45" s="89">
        <v>13.08</v>
      </c>
      <c r="L45" s="89">
        <v>14.350000000000001</v>
      </c>
      <c r="M45" s="42"/>
      <c r="N45" s="42"/>
      <c r="O45" s="89">
        <v>12.770000000000001</v>
      </c>
      <c r="P45" s="89">
        <v>6.1899999999999995</v>
      </c>
      <c r="Q45" s="89">
        <v>5.01</v>
      </c>
      <c r="R45" s="89">
        <v>4.47</v>
      </c>
      <c r="S45" s="89">
        <v>4.3999999999999995</v>
      </c>
      <c r="T45" s="89">
        <v>11.780000000000001</v>
      </c>
      <c r="U45" s="89">
        <v>12.98</v>
      </c>
      <c r="V45" s="27"/>
      <c r="W45" s="89">
        <v>18.45</v>
      </c>
      <c r="X45" s="89">
        <v>13.17</v>
      </c>
      <c r="Y45" s="27"/>
      <c r="Z45" s="42"/>
      <c r="AA45" s="42"/>
      <c r="AB45" s="42"/>
      <c r="AC45" s="89"/>
      <c r="AD45" s="89"/>
      <c r="AE45" s="27"/>
      <c r="AF45" s="89"/>
      <c r="AG45" s="42"/>
      <c r="AH45" s="42"/>
      <c r="AI45" s="89">
        <v>12.75</v>
      </c>
      <c r="AJ45" s="89">
        <v>12.01</v>
      </c>
      <c r="AK45" s="42"/>
      <c r="AL45" s="42"/>
      <c r="AM45" s="42"/>
      <c r="AN45" s="42"/>
      <c r="AO45" s="42"/>
      <c r="AQ45" s="92"/>
      <c r="AR45" s="105">
        <v>13.33</v>
      </c>
      <c r="AS45" s="105">
        <v>13.350000000000001</v>
      </c>
      <c r="AT45" s="89">
        <v>10.020000000000001</v>
      </c>
      <c r="AU45" s="89">
        <v>10.47</v>
      </c>
      <c r="AV45" s="89">
        <v>10.790000000000001</v>
      </c>
      <c r="AW45" s="92"/>
      <c r="AX45" s="105">
        <v>12.57</v>
      </c>
      <c r="AY45" s="89">
        <v>12.950000000000001</v>
      </c>
      <c r="AZ45" s="89">
        <v>6.63</v>
      </c>
      <c r="BA45" s="89">
        <v>4.54</v>
      </c>
      <c r="BB45" s="163"/>
      <c r="BC45" s="30">
        <v>3.6099999999999994</v>
      </c>
      <c r="BD45" s="30">
        <v>4.2</v>
      </c>
      <c r="BE45" s="30">
        <v>7.4799999999999995</v>
      </c>
      <c r="BF45" s="163"/>
      <c r="BG45" s="30">
        <v>12.010000000000002</v>
      </c>
      <c r="BH45" s="163"/>
      <c r="BI45" s="163"/>
      <c r="BJ45" s="30">
        <v>4.05</v>
      </c>
      <c r="BK45" s="30">
        <v>5.01</v>
      </c>
      <c r="BL45" s="163"/>
      <c r="BM45" s="163"/>
      <c r="BN45" s="163"/>
      <c r="BO45" s="163"/>
      <c r="BP45" s="30">
        <v>5.56</v>
      </c>
      <c r="BQ45" s="30">
        <v>9.1100000000000012</v>
      </c>
      <c r="BR45" s="42">
        <f>'Datos totales'!BS30</f>
        <v>11.030000000000001</v>
      </c>
      <c r="BS45" s="42">
        <f>'Datos totales'!BT30</f>
        <v>10.850000000000001</v>
      </c>
      <c r="BU45" s="42">
        <f>'Datos totales'!BV30</f>
        <v>12.9</v>
      </c>
      <c r="BV45" s="42">
        <f>'Datos totales'!BW30</f>
        <v>12.92</v>
      </c>
      <c r="BW45" s="42">
        <f>'Datos totales'!BX30</f>
        <v>12.950000000000001</v>
      </c>
      <c r="BX45" s="42">
        <f>'Datos totales'!BY30</f>
        <v>12.96</v>
      </c>
      <c r="BY45" s="42">
        <f>'Datos totales'!BZ30</f>
        <v>4.83</v>
      </c>
      <c r="BZ45" s="42">
        <f>'Datos totales'!CA30</f>
        <v>6.95</v>
      </c>
      <c r="CA45" s="42">
        <f>'Datos totales'!CB30</f>
        <v>4.7</v>
      </c>
      <c r="CB45" s="42">
        <f>'Datos totales'!CC30</f>
        <v>11.05</v>
      </c>
      <c r="CC45" s="42">
        <f>'Datos totales'!CD30</f>
        <v>12.88</v>
      </c>
      <c r="CD45" s="42">
        <f>'Datos totales'!CE30</f>
        <v>13.020000000000001</v>
      </c>
      <c r="CE45" s="42"/>
      <c r="CF45" s="42">
        <f>'Datos totales'!CG30</f>
        <v>12.690000000000001</v>
      </c>
      <c r="CG45" s="42">
        <f>'Datos totales'!CH30</f>
        <v>10.09</v>
      </c>
      <c r="CH45" s="42">
        <f>'Datos totales'!CI30</f>
        <v>7.04</v>
      </c>
      <c r="CI45" s="42">
        <f>'Datos totales'!CJ30</f>
        <v>12.58</v>
      </c>
      <c r="CJ45" s="42">
        <f>'Datos totales'!CK30</f>
        <v>12.9</v>
      </c>
      <c r="DZ45" s="42">
        <f>'Datos totales'!EA30</f>
        <v>4.3</v>
      </c>
    </row>
    <row r="46" spans="1:155" ht="13" thickBot="1" x14ac:dyDescent="0.3">
      <c r="A46" s="16" t="s">
        <v>39</v>
      </c>
      <c r="B46" s="10" t="s">
        <v>14</v>
      </c>
      <c r="C46" s="7">
        <v>255442</v>
      </c>
      <c r="D46" s="7">
        <v>336873</v>
      </c>
      <c r="E46" s="7">
        <v>26</v>
      </c>
      <c r="F46" s="16" t="s">
        <v>17</v>
      </c>
      <c r="G46" s="16">
        <v>0.45</v>
      </c>
      <c r="H46" s="27"/>
      <c r="I46" s="42">
        <v>4.8899999999999997</v>
      </c>
      <c r="J46" s="89"/>
      <c r="K46" s="89"/>
      <c r="L46" s="89"/>
      <c r="M46" s="89"/>
      <c r="N46" s="89"/>
      <c r="O46" s="89"/>
      <c r="P46" s="42">
        <v>3.7299999999999995</v>
      </c>
      <c r="Q46" s="89"/>
      <c r="R46" s="89"/>
      <c r="S46" s="42">
        <v>3.8499999999999996</v>
      </c>
      <c r="T46" s="89"/>
      <c r="U46" s="89"/>
      <c r="V46" s="27"/>
      <c r="W46" s="89"/>
      <c r="X46" s="89"/>
      <c r="Y46" s="89"/>
      <c r="Z46" s="89"/>
      <c r="AA46" s="89"/>
      <c r="AB46" s="89"/>
      <c r="AC46" s="89"/>
      <c r="AD46" s="89"/>
      <c r="AE46" s="27"/>
      <c r="AF46" s="89"/>
      <c r="AG46" s="89"/>
      <c r="AH46" s="89"/>
      <c r="AI46" s="89"/>
      <c r="AJ46" s="89"/>
      <c r="AK46" s="89"/>
      <c r="AL46" s="89"/>
      <c r="AM46" s="89"/>
      <c r="AN46" s="89"/>
      <c r="AO46" s="42">
        <v>8.0500000000000007</v>
      </c>
      <c r="AP46" s="100">
        <v>5.39</v>
      </c>
      <c r="AQ46" s="42">
        <v>4.68</v>
      </c>
      <c r="AR46" s="92"/>
      <c r="AS46" s="92"/>
      <c r="AT46" s="92"/>
      <c r="AU46" s="92"/>
      <c r="AV46" s="92"/>
      <c r="AW46" s="16">
        <v>9.9300000000000015</v>
      </c>
      <c r="AX46" s="92"/>
      <c r="AY46" s="92"/>
      <c r="AZ46" s="92"/>
      <c r="BA46" s="163"/>
      <c r="BB46" s="163"/>
      <c r="BC46" s="163"/>
      <c r="BD46" s="163"/>
      <c r="BE46" s="31">
        <v>12.33</v>
      </c>
      <c r="BF46" s="163"/>
      <c r="BG46" s="163"/>
      <c r="BH46" s="30">
        <v>16.580000000000002</v>
      </c>
      <c r="BI46" s="163"/>
      <c r="BJ46" s="163"/>
      <c r="BK46" s="163"/>
      <c r="BL46" s="31">
        <v>2.8899999999999997</v>
      </c>
      <c r="BM46" s="31">
        <v>3</v>
      </c>
      <c r="BN46" s="163"/>
      <c r="BO46" s="163"/>
      <c r="BP46" s="163"/>
      <c r="BQ46" s="163"/>
      <c r="BT46" s="42">
        <f>'Datos totales'!BU31</f>
        <v>9.0500000000000007</v>
      </c>
      <c r="CG46" s="42">
        <f>'Datos totales'!CH31</f>
        <v>5.13</v>
      </c>
      <c r="CH46" s="42">
        <f>'Datos totales'!CI31</f>
        <v>4.71</v>
      </c>
      <c r="CI46" s="42">
        <f>'Datos totales'!CJ31</f>
        <v>5.97</v>
      </c>
      <c r="CJ46" s="42">
        <f>'Datos totales'!CK31</f>
        <v>5.3599999999999994</v>
      </c>
      <c r="CQ46" s="42">
        <f>'Datos totales'!CR31</f>
        <v>6.67</v>
      </c>
      <c r="CU46" s="42">
        <f>'Datos totales'!CV31</f>
        <v>3.8499999999999996</v>
      </c>
      <c r="CV46" s="42">
        <f>'Datos totales'!CW31</f>
        <v>2.5300000000000002</v>
      </c>
      <c r="CW46" s="42">
        <f>'Datos totales'!CX31</f>
        <v>2.48</v>
      </c>
      <c r="CX46" s="42">
        <f>'Datos totales'!CY31</f>
        <v>4.84</v>
      </c>
      <c r="CY46" s="42">
        <f>'Datos totales'!CZ31</f>
        <v>2.82</v>
      </c>
      <c r="DD46" s="42">
        <f>'Datos totales'!DE31</f>
        <v>5.93</v>
      </c>
      <c r="DE46" s="42">
        <f>'Datos totales'!DF31</f>
        <v>6.05</v>
      </c>
      <c r="DF46" s="42">
        <f>'Datos totales'!DG31</f>
        <v>6.16</v>
      </c>
      <c r="DG46" s="42">
        <f>'Datos totales'!DH31</f>
        <v>5</v>
      </c>
      <c r="DH46" s="42">
        <f>'Datos totales'!DI31</f>
        <v>3.9799999999999995</v>
      </c>
      <c r="DI46" s="42">
        <f>'Datos totales'!DJ31</f>
        <v>4.37</v>
      </c>
      <c r="DJ46" s="42">
        <f>'Datos totales'!DK31</f>
        <v>4.53</v>
      </c>
      <c r="DK46" s="42">
        <f>'Datos totales'!DL31</f>
        <v>3.4499999999999997</v>
      </c>
      <c r="DL46" s="42">
        <f>'Datos totales'!DM31</f>
        <v>4.25</v>
      </c>
      <c r="DM46" s="42">
        <f>'Datos totales'!DN31</f>
        <v>4.8499999999999996</v>
      </c>
      <c r="DN46" s="42">
        <f>'Datos totales'!DO31</f>
        <v>5.25</v>
      </c>
      <c r="DO46" s="42">
        <f>'Datos totales'!DP31</f>
        <v>6.27</v>
      </c>
      <c r="DP46" s="42">
        <f>'Datos totales'!DQ31</f>
        <v>5.99</v>
      </c>
      <c r="DQ46" s="42">
        <f>'Datos totales'!DR31</f>
        <v>3.4499999999999997</v>
      </c>
      <c r="DR46" s="42">
        <f>'Datos totales'!DS31</f>
        <v>4.3099999999999996</v>
      </c>
      <c r="DS46" s="42">
        <f>'Datos totales'!DT31</f>
        <v>4.92</v>
      </c>
      <c r="DT46" s="42">
        <f>'Datos totales'!DU31</f>
        <v>2.38</v>
      </c>
      <c r="DU46" s="42">
        <f>'Datos totales'!DV31</f>
        <v>2.6399999999999997</v>
      </c>
      <c r="DV46" s="42">
        <f>'Datos totales'!DW31</f>
        <v>2.5799999999999996</v>
      </c>
      <c r="DW46" s="42">
        <f>'Datos totales'!DX31</f>
        <v>2.9</v>
      </c>
      <c r="DX46" s="42">
        <f>'Datos totales'!DY31</f>
        <v>3.5999999999999996</v>
      </c>
      <c r="DY46" s="42">
        <f>'Datos totales'!DZ31</f>
        <v>4.01</v>
      </c>
      <c r="EA46" s="42">
        <f>'Datos totales'!EB31</f>
        <v>5.1499999999999995</v>
      </c>
      <c r="EB46" s="42">
        <f>'Datos totales'!EC31</f>
        <v>5.7299999999999995</v>
      </c>
      <c r="EC46" s="42">
        <f>'Datos totales'!ED31</f>
        <v>5.8</v>
      </c>
      <c r="ED46" s="42">
        <f>'Datos totales'!EE31</f>
        <v>5.0599999999999996</v>
      </c>
      <c r="EE46" s="42">
        <f>'Datos totales'!EF31</f>
        <v>5.6899999999999995</v>
      </c>
      <c r="EF46" s="42">
        <f>'Datos totales'!EG31</f>
        <v>4.9399999999999995</v>
      </c>
      <c r="EG46" s="42">
        <f>'Datos totales'!EH31</f>
        <v>4.84</v>
      </c>
      <c r="EH46" s="42">
        <f>'Datos totales'!EI31</f>
        <v>5.45</v>
      </c>
      <c r="EI46" s="42">
        <f>'Datos totales'!EJ31</f>
        <v>3.1399999999999997</v>
      </c>
      <c r="EJ46" s="42">
        <f>'Datos totales'!EK31</f>
        <v>3.8099999999999996</v>
      </c>
      <c r="EK46" s="42">
        <f>'Datos totales'!EL31</f>
        <v>4.5999999999999996</v>
      </c>
      <c r="EN46" s="42">
        <f>'Datos totales'!EO31</f>
        <v>9.8800000000000008</v>
      </c>
      <c r="EO46" s="42">
        <f>'Datos totales'!EP31</f>
        <v>5.0999999999999996</v>
      </c>
      <c r="EP46" s="42">
        <f>'Datos totales'!EQ31</f>
        <v>4.5999999999999996</v>
      </c>
      <c r="EW46" s="42">
        <f>'Datos totales'!EX31</f>
        <v>4.2299999999999995</v>
      </c>
      <c r="EX46" s="42">
        <f>'Datos totales'!EY31</f>
        <v>4.88</v>
      </c>
      <c r="EY46" s="42">
        <f>'Datos totales'!EZ31</f>
        <v>5.39</v>
      </c>
    </row>
    <row r="47" spans="1:155" x14ac:dyDescent="0.25">
      <c r="A47" s="16" t="s">
        <v>39</v>
      </c>
      <c r="B47" s="10" t="s">
        <v>14</v>
      </c>
      <c r="C47" s="7">
        <v>255442</v>
      </c>
      <c r="D47" s="7">
        <v>336873</v>
      </c>
      <c r="E47" s="7">
        <v>26</v>
      </c>
      <c r="F47" s="16" t="s">
        <v>17</v>
      </c>
      <c r="G47" s="16">
        <v>0.45</v>
      </c>
      <c r="H47" s="27"/>
      <c r="I47" s="42"/>
      <c r="J47" s="89">
        <v>13.81</v>
      </c>
      <c r="K47" s="89">
        <v>14.07</v>
      </c>
      <c r="L47" s="89">
        <v>17.07</v>
      </c>
      <c r="M47" s="89">
        <v>13.850000000000001</v>
      </c>
      <c r="N47" s="89">
        <v>18.420000000000002</v>
      </c>
      <c r="O47" s="89">
        <v>12.25</v>
      </c>
      <c r="P47" s="42"/>
      <c r="Q47" s="89">
        <v>8.64</v>
      </c>
      <c r="R47" s="89">
        <v>8.48</v>
      </c>
      <c r="S47" s="42"/>
      <c r="T47" s="89">
        <v>10.600000000000001</v>
      </c>
      <c r="U47" s="89">
        <v>14.55</v>
      </c>
      <c r="V47" s="27"/>
      <c r="W47" s="89">
        <v>18.05</v>
      </c>
      <c r="X47" s="89">
        <v>17.810000000000002</v>
      </c>
      <c r="Y47" s="89">
        <v>13.67</v>
      </c>
      <c r="Z47" s="89">
        <v>17.2</v>
      </c>
      <c r="AA47" s="89">
        <v>18.25</v>
      </c>
      <c r="AB47" s="89">
        <v>18.55</v>
      </c>
      <c r="AC47" s="89">
        <v>16.7</v>
      </c>
      <c r="AD47" s="89">
        <v>16.350000000000001</v>
      </c>
      <c r="AE47" s="27"/>
      <c r="AF47" s="89">
        <v>16.740000000000002</v>
      </c>
      <c r="AG47" s="89">
        <v>16.8</v>
      </c>
      <c r="AH47" s="89">
        <v>16.920000000000002</v>
      </c>
      <c r="AI47" s="89">
        <v>15.75</v>
      </c>
      <c r="AJ47" s="89">
        <v>18.61</v>
      </c>
      <c r="AK47" s="89">
        <v>17.23</v>
      </c>
      <c r="AL47" s="89">
        <v>16.260000000000002</v>
      </c>
      <c r="AM47" s="89">
        <v>17.29</v>
      </c>
      <c r="AN47" s="89">
        <v>17.25</v>
      </c>
      <c r="AO47" s="42"/>
      <c r="AQ47" s="92"/>
      <c r="AR47" s="105">
        <v>17</v>
      </c>
      <c r="AS47" s="105">
        <v>18.25</v>
      </c>
      <c r="AT47" s="89">
        <v>17.25</v>
      </c>
      <c r="AU47" s="89">
        <v>17.240000000000002</v>
      </c>
      <c r="AV47" s="89">
        <v>17.28</v>
      </c>
      <c r="AW47" s="92"/>
      <c r="AX47" s="105">
        <v>12.030000000000001</v>
      </c>
      <c r="AY47" s="89">
        <v>17.23</v>
      </c>
      <c r="AZ47" s="89">
        <v>16.600000000000001</v>
      </c>
      <c r="BA47" s="89">
        <v>12.600000000000001</v>
      </c>
      <c r="BB47" s="163"/>
      <c r="BC47" s="89">
        <v>7.8</v>
      </c>
      <c r="BD47" s="89">
        <v>8.98</v>
      </c>
      <c r="BF47" s="89">
        <v>13.88</v>
      </c>
      <c r="BG47" s="89">
        <v>16.420000000000002</v>
      </c>
      <c r="BI47" s="163"/>
      <c r="BJ47" s="30">
        <v>9.9700000000000006</v>
      </c>
      <c r="BK47" s="30">
        <v>8.2000000000000011</v>
      </c>
      <c r="BL47" s="163"/>
      <c r="BM47" s="163"/>
      <c r="BN47" s="163"/>
      <c r="BO47" s="30">
        <v>9.9400000000000013</v>
      </c>
      <c r="BP47" s="30">
        <v>13.040000000000001</v>
      </c>
      <c r="BQ47" s="30">
        <v>13.15</v>
      </c>
      <c r="BR47" s="42">
        <f>'Datos totales'!BS31</f>
        <v>17.170000000000002</v>
      </c>
      <c r="BS47" s="42">
        <f>'Datos totales'!BT31</f>
        <v>10.950000000000001</v>
      </c>
      <c r="BU47" s="42">
        <f>'Datos totales'!BV31</f>
        <v>17.2</v>
      </c>
      <c r="BV47" s="42"/>
      <c r="BW47" s="42">
        <f>'Datos totales'!BX31</f>
        <v>12.950000000000001</v>
      </c>
      <c r="BX47" s="42">
        <f>'Datos totales'!BY31</f>
        <v>13.05</v>
      </c>
      <c r="BY47" s="42">
        <f>'Datos totales'!BZ31</f>
        <v>8.1300000000000008</v>
      </c>
      <c r="BZ47" s="42">
        <f>'Datos totales'!CA31</f>
        <v>3.92</v>
      </c>
      <c r="CA47" s="42">
        <f>'Datos totales'!CB31</f>
        <v>8.07</v>
      </c>
      <c r="CB47" s="42">
        <f>'Datos totales'!CC31</f>
        <v>11.65</v>
      </c>
      <c r="CC47" s="42">
        <f>'Datos totales'!CD31</f>
        <v>17.02</v>
      </c>
      <c r="CD47" s="42">
        <f>'Datos totales'!CE31</f>
        <v>17.46</v>
      </c>
      <c r="CE47" s="42">
        <f>'Datos totales'!CF31</f>
        <v>17.39</v>
      </c>
      <c r="CF47" s="42"/>
      <c r="CK47" s="42">
        <f>'Datos totales'!CL31</f>
        <v>5.17</v>
      </c>
      <c r="CL47" s="42">
        <f>'Datos totales'!CM31</f>
        <v>4.76</v>
      </c>
      <c r="CM47" s="42">
        <f>'Datos totales'!CN31</f>
        <v>5.41</v>
      </c>
      <c r="CN47" s="42">
        <f>'Datos totales'!CO31</f>
        <v>5.05</v>
      </c>
      <c r="CO47" s="42">
        <f>'Datos totales'!CP31</f>
        <v>8.33</v>
      </c>
      <c r="CP47" s="42">
        <f>'Datos totales'!CQ31</f>
        <v>9.65</v>
      </c>
      <c r="CR47">
        <v>12.52</v>
      </c>
      <c r="CS47" s="42">
        <f>'Datos totales'!CT31</f>
        <v>9.0300000000000011</v>
      </c>
      <c r="CT47" s="42">
        <f>'Datos totales'!CU31</f>
        <v>7.62</v>
      </c>
      <c r="CZ47" s="42">
        <f>'Datos totales'!DA31</f>
        <v>7.9300000000000006</v>
      </c>
      <c r="DA47" s="42">
        <f>'Datos totales'!DB31</f>
        <v>6.79</v>
      </c>
      <c r="DB47" s="42">
        <f>'Datos totales'!DC31</f>
        <v>7.6499999999999995</v>
      </c>
      <c r="DC47" s="42">
        <f>'Datos totales'!DD31</f>
        <v>5.89</v>
      </c>
      <c r="DZ47" s="42">
        <f>'Datos totales'!EA31</f>
        <v>4.12</v>
      </c>
      <c r="EL47" s="42">
        <f>'Datos totales'!EM31</f>
        <v>7.6000000000000005</v>
      </c>
      <c r="EM47" s="42">
        <f>'Datos totales'!EN31</f>
        <v>8.7200000000000006</v>
      </c>
      <c r="EQ47" s="42">
        <f>'Datos totales'!ER31</f>
        <v>5.27</v>
      </c>
      <c r="ER47" s="42">
        <f>'Datos totales'!ES31</f>
        <v>5.87</v>
      </c>
      <c r="ES47" s="42">
        <f>'Datos totales'!ET31</f>
        <v>5.18</v>
      </c>
      <c r="ET47" s="42">
        <f>'Datos totales'!EU31</f>
        <v>9.3000000000000007</v>
      </c>
      <c r="EU47" s="42">
        <f>'Datos totales'!EV31</f>
        <v>12.850000000000001</v>
      </c>
      <c r="EV47" s="42">
        <f>'Datos totales'!EW31</f>
        <v>12.370000000000001</v>
      </c>
    </row>
    <row r="48" spans="1:155" ht="13" thickBot="1" x14ac:dyDescent="0.3">
      <c r="A48" s="16" t="s">
        <v>38</v>
      </c>
      <c r="B48" s="10" t="s">
        <v>14</v>
      </c>
      <c r="C48" s="7">
        <v>255477</v>
      </c>
      <c r="D48" s="7">
        <v>337058</v>
      </c>
      <c r="E48" s="7">
        <v>27</v>
      </c>
      <c r="F48" s="16" t="s">
        <v>17</v>
      </c>
      <c r="G48" s="7">
        <v>0.2</v>
      </c>
      <c r="H48" s="89"/>
      <c r="I48" s="42">
        <v>4.0199999999999996</v>
      </c>
      <c r="J48" s="89"/>
      <c r="K48" s="89"/>
      <c r="L48" s="89"/>
      <c r="M48" s="42">
        <v>4.1099999999999994</v>
      </c>
      <c r="N48" s="89"/>
      <c r="O48" s="89"/>
      <c r="P48" s="89"/>
      <c r="Q48" s="89"/>
      <c r="R48" s="89"/>
      <c r="S48" s="42">
        <v>3.27</v>
      </c>
      <c r="T48" s="89"/>
      <c r="U48" s="89"/>
      <c r="V48" s="27"/>
      <c r="W48" s="89"/>
      <c r="X48" s="89"/>
      <c r="Y48" s="89"/>
      <c r="Z48" s="89"/>
      <c r="AA48" s="42">
        <v>8.25</v>
      </c>
      <c r="AB48" s="89"/>
      <c r="AC48" s="89"/>
      <c r="AD48" s="89"/>
      <c r="AE48" s="27"/>
      <c r="AF48" s="89"/>
      <c r="AG48" s="89"/>
      <c r="AH48" s="89"/>
      <c r="AI48" s="89"/>
      <c r="AJ48" s="89"/>
      <c r="AK48" s="42">
        <v>9.75</v>
      </c>
      <c r="AL48" s="89"/>
      <c r="AM48" s="89"/>
      <c r="AN48" s="89"/>
      <c r="AO48" s="42">
        <v>7.25</v>
      </c>
      <c r="AP48" s="100">
        <v>5.9</v>
      </c>
      <c r="AQ48" s="42">
        <v>5.0599999999999996</v>
      </c>
      <c r="AR48" s="92"/>
      <c r="AS48" s="92"/>
      <c r="AT48" s="92"/>
      <c r="AU48" s="92"/>
      <c r="AV48" s="92"/>
      <c r="AW48" s="16">
        <v>9.0300000000000011</v>
      </c>
      <c r="AY48" s="16">
        <v>18.760000000000002</v>
      </c>
      <c r="AZ48" s="92"/>
      <c r="BA48" s="31">
        <v>3.54</v>
      </c>
      <c r="BB48" s="163"/>
      <c r="BC48" s="31">
        <v>3.13</v>
      </c>
      <c r="BD48" s="31">
        <v>3.6599999999999997</v>
      </c>
      <c r="BE48" s="31">
        <v>4.34</v>
      </c>
      <c r="BF48" s="163"/>
      <c r="BG48" s="31">
        <v>6.6</v>
      </c>
      <c r="BH48" s="31">
        <v>7.41</v>
      </c>
      <c r="BI48" s="31">
        <v>6.63</v>
      </c>
      <c r="BJ48" s="31">
        <v>2.92</v>
      </c>
      <c r="BK48" s="163"/>
      <c r="BL48" s="163"/>
      <c r="BM48" s="163"/>
      <c r="BN48" s="31">
        <v>2.1999999999999997</v>
      </c>
      <c r="BO48" s="31">
        <v>3.29</v>
      </c>
      <c r="BP48" s="31">
        <v>4.17</v>
      </c>
      <c r="BQ48" s="163"/>
      <c r="BT48" s="42">
        <f>'Datos totales'!BU32</f>
        <v>8.2000000000000011</v>
      </c>
      <c r="BW48" s="42">
        <f>'Datos totales'!BX32</f>
        <v>7.29</v>
      </c>
      <c r="BY48" s="42">
        <f>'Datos totales'!BZ32</f>
        <v>1.84</v>
      </c>
      <c r="CA48" s="42">
        <f>'Datos totales'!CB32</f>
        <v>3.9299999999999997</v>
      </c>
      <c r="CC48" s="42">
        <f>'Datos totales'!CD32</f>
        <v>6.04</v>
      </c>
      <c r="CQ48" s="42">
        <f>'Datos totales'!CR32</f>
        <v>5.41</v>
      </c>
      <c r="CS48" s="42">
        <f>'Datos totales'!CT32</f>
        <v>7.95</v>
      </c>
      <c r="CU48" s="42">
        <f>'Datos totales'!CV32</f>
        <v>2.5499999999999998</v>
      </c>
      <c r="CV48" s="42"/>
      <c r="CW48" s="42"/>
      <c r="CX48" s="42"/>
      <c r="CY48" s="42">
        <f>'Datos totales'!CZ32</f>
        <v>2.36</v>
      </c>
      <c r="DC48" s="42">
        <f>'Datos totales'!DD32</f>
        <v>4.34</v>
      </c>
      <c r="DE48" s="42">
        <f>'Datos totales'!DF32</f>
        <v>5.2299999999999995</v>
      </c>
      <c r="DF48" s="42">
        <f>'Datos totales'!DG32</f>
        <v>4.97</v>
      </c>
      <c r="DG48" s="42"/>
      <c r="DH48" s="42">
        <f>'Datos totales'!DI32</f>
        <v>2.3299999999999996</v>
      </c>
      <c r="DI48" s="42">
        <f>'Datos totales'!DJ32</f>
        <v>2.9299999999999997</v>
      </c>
      <c r="DJ48" s="42">
        <f>'Datos totales'!DK32</f>
        <v>2.57</v>
      </c>
      <c r="DK48" s="42">
        <f>'Datos totales'!DL32</f>
        <v>2.6599999999999997</v>
      </c>
      <c r="DL48" s="42">
        <f>'Datos totales'!DM32</f>
        <v>3.1999999999999997</v>
      </c>
      <c r="DM48" s="42">
        <f>'Datos totales'!DN32</f>
        <v>3.7399999999999998</v>
      </c>
      <c r="DP48" s="42">
        <f>'Datos totales'!DQ32</f>
        <v>5.31</v>
      </c>
      <c r="DQ48" s="42">
        <f>'Datos totales'!DR32</f>
        <v>2.5799999999999996</v>
      </c>
      <c r="DR48" s="42"/>
      <c r="DS48" s="42"/>
      <c r="DT48" s="42"/>
      <c r="DU48" s="42"/>
      <c r="DV48" s="42"/>
      <c r="EA48" s="42">
        <f>'Datos totales'!EB32</f>
        <v>5.28</v>
      </c>
      <c r="EH48" s="42">
        <f>'Datos totales'!EI32</f>
        <v>1.9000000000000001</v>
      </c>
      <c r="EI48" s="42">
        <f>'Datos totales'!EJ32</f>
        <v>2.3899999999999997</v>
      </c>
      <c r="EJ48" s="42">
        <f>'Datos totales'!EK32</f>
        <v>7.78</v>
      </c>
      <c r="EN48" s="42">
        <f>'Datos totales'!EO32</f>
        <v>6.9399999999999995</v>
      </c>
    </row>
    <row r="49" spans="1:155" x14ac:dyDescent="0.25">
      <c r="A49" s="16" t="s">
        <v>38</v>
      </c>
      <c r="B49" s="10" t="s">
        <v>14</v>
      </c>
      <c r="C49" s="7">
        <v>255477</v>
      </c>
      <c r="D49" s="7">
        <v>337058</v>
      </c>
      <c r="E49" s="7">
        <v>27</v>
      </c>
      <c r="F49" s="16" t="s">
        <v>17</v>
      </c>
      <c r="G49" s="7">
        <v>0.2</v>
      </c>
      <c r="H49" s="89">
        <v>12.3</v>
      </c>
      <c r="I49" s="42"/>
      <c r="J49" s="89">
        <v>23.88</v>
      </c>
      <c r="K49" s="89">
        <v>23.900000000000002</v>
      </c>
      <c r="L49" s="89">
        <v>23.900000000000002</v>
      </c>
      <c r="M49" s="42"/>
      <c r="N49" s="89">
        <v>24</v>
      </c>
      <c r="O49" s="89">
        <v>20.220000000000002</v>
      </c>
      <c r="P49" s="89">
        <v>17.220000000000002</v>
      </c>
      <c r="Q49" s="89">
        <v>21</v>
      </c>
      <c r="R49" s="89">
        <v>19.400000000000002</v>
      </c>
      <c r="S49" s="42"/>
      <c r="T49" s="89">
        <v>8.3600000000000012</v>
      </c>
      <c r="U49" s="89">
        <v>22.5</v>
      </c>
      <c r="V49" s="27"/>
      <c r="W49" s="89">
        <v>16.13</v>
      </c>
      <c r="X49" s="89">
        <v>15.42</v>
      </c>
      <c r="Y49" s="89">
        <v>22.62</v>
      </c>
      <c r="Z49" s="89">
        <v>19.760000000000002</v>
      </c>
      <c r="AA49" s="42"/>
      <c r="AB49" s="89">
        <v>13.4</v>
      </c>
      <c r="AC49" s="89">
        <v>7.1499999999999995</v>
      </c>
      <c r="AD49" s="89">
        <v>6.3</v>
      </c>
      <c r="AE49" s="27"/>
      <c r="AF49" s="89">
        <v>10.440000000000001</v>
      </c>
      <c r="AG49" s="89">
        <v>22.34</v>
      </c>
      <c r="AH49" s="89">
        <v>8.8800000000000008</v>
      </c>
      <c r="AI49" s="89">
        <v>17.93</v>
      </c>
      <c r="AJ49" s="89">
        <v>21.33</v>
      </c>
      <c r="AK49" s="42"/>
      <c r="AL49" s="89">
        <v>19</v>
      </c>
      <c r="AM49" s="89">
        <v>21.59</v>
      </c>
      <c r="AN49" s="89">
        <v>17.8</v>
      </c>
      <c r="AO49" s="42"/>
      <c r="AQ49" s="92"/>
      <c r="AR49" s="105">
        <v>21.13</v>
      </c>
      <c r="AS49" s="105">
        <v>21.080000000000002</v>
      </c>
      <c r="AT49" s="89">
        <v>21.09</v>
      </c>
      <c r="AU49" s="89">
        <v>21.080000000000002</v>
      </c>
      <c r="AV49" s="89">
        <v>15.67</v>
      </c>
      <c r="AW49" s="92"/>
      <c r="AX49" s="105">
        <v>23.34</v>
      </c>
      <c r="AY49" s="92"/>
      <c r="AZ49" s="89">
        <v>11.16</v>
      </c>
      <c r="BA49" s="163"/>
      <c r="BB49" s="163"/>
      <c r="BC49" s="163"/>
      <c r="BD49" s="163"/>
      <c r="BE49" s="163"/>
      <c r="BF49" s="30">
        <v>10.440000000000001</v>
      </c>
      <c r="BG49" s="163"/>
      <c r="BH49" s="163"/>
      <c r="BI49" s="163"/>
      <c r="BJ49" s="163"/>
      <c r="BK49" s="30">
        <v>7.17</v>
      </c>
      <c r="BL49" s="30">
        <v>5.1499999999999995</v>
      </c>
      <c r="BM49" s="163"/>
      <c r="BN49" s="163"/>
      <c r="BO49" s="163"/>
      <c r="BP49" s="163"/>
      <c r="BQ49" s="30">
        <v>7.3199999999999994</v>
      </c>
      <c r="BR49" s="42">
        <f>'Datos totales'!BS32</f>
        <v>12.65</v>
      </c>
      <c r="BS49" s="42">
        <f>'Datos totales'!BT32</f>
        <v>17.75</v>
      </c>
      <c r="BU49" s="42">
        <f>'Datos totales'!BV32</f>
        <v>16.3</v>
      </c>
      <c r="BV49" s="42">
        <f>'Datos totales'!BW32</f>
        <v>16.3</v>
      </c>
      <c r="BX49" s="42">
        <f>'Datos totales'!BY32</f>
        <v>18.68</v>
      </c>
      <c r="BZ49" s="42">
        <f>'Datos totales'!CA32</f>
        <v>10.770000000000001</v>
      </c>
      <c r="CB49" s="42">
        <f>'Datos totales'!CC32</f>
        <v>16.66</v>
      </c>
      <c r="CD49" s="42">
        <f>'Datos totales'!CE32</f>
        <v>19.400000000000002</v>
      </c>
      <c r="CE49" s="42">
        <f>'Datos totales'!CF32</f>
        <v>25.1</v>
      </c>
      <c r="CF49" s="42">
        <f>'Datos totales'!CG32</f>
        <v>21.09</v>
      </c>
      <c r="CG49" s="42">
        <f>'Datos totales'!CH32</f>
        <v>17.66</v>
      </c>
      <c r="CH49" s="42">
        <f>'Datos totales'!CI32</f>
        <v>16.54</v>
      </c>
      <c r="CI49" s="42">
        <f>'Datos totales'!CJ32</f>
        <v>12.32</v>
      </c>
      <c r="CK49" s="42">
        <f>'Datos totales'!CL32</f>
        <v>6.58</v>
      </c>
      <c r="CL49" s="42">
        <f>'Datos totales'!CM32</f>
        <v>7.68</v>
      </c>
      <c r="CM49" s="42">
        <f>'Datos totales'!CN32</f>
        <v>8.32</v>
      </c>
      <c r="CN49" s="42">
        <f>'Datos totales'!CO32</f>
        <v>13.23</v>
      </c>
      <c r="CO49" s="42">
        <f>'Datos totales'!CP32</f>
        <v>12.440000000000001</v>
      </c>
      <c r="CP49" s="42">
        <f>'Datos totales'!CQ32</f>
        <v>13.280000000000001</v>
      </c>
      <c r="CR49">
        <v>22.66</v>
      </c>
      <c r="CZ49" s="42">
        <f>'Datos totales'!DA32</f>
        <v>8.34</v>
      </c>
      <c r="DA49" s="42">
        <f>'Datos totales'!DB32</f>
        <v>10.030000000000001</v>
      </c>
      <c r="DB49" s="42">
        <f>'Datos totales'!DC32</f>
        <v>11.9</v>
      </c>
      <c r="DD49" s="42">
        <f>'Datos totales'!DE32</f>
        <v>14.58</v>
      </c>
      <c r="DN49" s="42">
        <f>'Datos totales'!DO32</f>
        <v>10.100000000000001</v>
      </c>
      <c r="DO49" s="42">
        <f>'Datos totales'!DP32</f>
        <v>10.74</v>
      </c>
      <c r="DW49" s="42">
        <f>'Datos totales'!DX32</f>
        <v>5.91</v>
      </c>
      <c r="DX49" s="42">
        <f>'Datos totales'!DY32</f>
        <v>6.6099999999999994</v>
      </c>
      <c r="DY49" s="42">
        <f>'Datos totales'!DZ32</f>
        <v>7.53</v>
      </c>
      <c r="DZ49" s="42">
        <f>'Datos totales'!EA32</f>
        <v>7.67</v>
      </c>
      <c r="EB49" s="42">
        <f>'Datos totales'!EC32</f>
        <v>7.77</v>
      </c>
      <c r="EC49" s="42">
        <f>'Datos totales'!ED32</f>
        <v>12.4</v>
      </c>
      <c r="ED49" s="42">
        <f>'Datos totales'!EE32</f>
        <v>13.520000000000001</v>
      </c>
      <c r="EE49" s="42">
        <f>'Datos totales'!EF32</f>
        <v>10.780000000000001</v>
      </c>
      <c r="EF49" s="42">
        <f>'Datos totales'!EG32</f>
        <v>8.0500000000000007</v>
      </c>
      <c r="EG49" s="42"/>
      <c r="EK49" s="42">
        <f>'Datos totales'!EL32</f>
        <v>11.530000000000001</v>
      </c>
      <c r="EL49" s="42">
        <f>'Datos totales'!EM32</f>
        <v>12.280000000000001</v>
      </c>
      <c r="EM49" s="42">
        <f>'Datos totales'!EN32</f>
        <v>14.63</v>
      </c>
      <c r="EN49" s="42"/>
      <c r="EO49" s="42"/>
      <c r="EP49" s="42"/>
      <c r="EQ49" s="42"/>
      <c r="ER49" s="42"/>
      <c r="ES49" s="42">
        <f>'Datos totales'!ET32</f>
        <v>6.87</v>
      </c>
      <c r="ET49" s="42"/>
      <c r="EU49" s="42">
        <f>'Datos totales'!EV32</f>
        <v>7.7</v>
      </c>
      <c r="EV49" s="42">
        <f>'Datos totales'!EW32</f>
        <v>10.25</v>
      </c>
      <c r="EW49" s="42">
        <f>'Datos totales'!EX32</f>
        <v>11.370000000000001</v>
      </c>
      <c r="EX49" s="42">
        <f>'Datos totales'!EY32</f>
        <v>14.96</v>
      </c>
      <c r="EY49" s="42">
        <f>'Datos totales'!EZ32</f>
        <v>19.350000000000001</v>
      </c>
    </row>
    <row r="50" spans="1:155" x14ac:dyDescent="0.25">
      <c r="A50" s="16" t="s">
        <v>71</v>
      </c>
      <c r="B50" s="10" t="s">
        <v>15</v>
      </c>
      <c r="C50" s="7">
        <v>260752</v>
      </c>
      <c r="D50" s="7">
        <v>337937</v>
      </c>
      <c r="E50" s="7">
        <v>43</v>
      </c>
      <c r="F50" s="16" t="s">
        <v>17</v>
      </c>
      <c r="G50" s="7">
        <v>0.68</v>
      </c>
      <c r="H50" s="27"/>
      <c r="I50" s="42">
        <v>4.42</v>
      </c>
      <c r="J50" s="42">
        <v>4.6900000000000004</v>
      </c>
      <c r="K50" s="42">
        <v>5</v>
      </c>
      <c r="L50" s="42">
        <v>4.96</v>
      </c>
      <c r="M50" s="42">
        <v>4.32</v>
      </c>
      <c r="N50" s="42">
        <v>4.25</v>
      </c>
      <c r="O50" s="42">
        <v>4.2</v>
      </c>
      <c r="P50" s="42">
        <v>3.56</v>
      </c>
      <c r="Q50" s="42">
        <v>3.17</v>
      </c>
      <c r="R50" s="42">
        <v>3.4599999999999995</v>
      </c>
      <c r="S50" s="42">
        <v>3.8699999999999997</v>
      </c>
      <c r="T50" s="42">
        <v>4.17</v>
      </c>
      <c r="U50" s="42">
        <v>4.42</v>
      </c>
      <c r="V50" s="27"/>
      <c r="W50" s="93"/>
      <c r="X50" s="42">
        <v>5.57</v>
      </c>
      <c r="Y50" s="27">
        <v>5.6400000000000006</v>
      </c>
      <c r="Z50" s="42">
        <v>6.08</v>
      </c>
      <c r="AA50" s="42">
        <v>7.3800000000000008</v>
      </c>
      <c r="AB50" s="42">
        <v>4.12</v>
      </c>
      <c r="AC50" s="42">
        <v>2.94</v>
      </c>
      <c r="AD50" s="42">
        <v>3.6599999999999997</v>
      </c>
      <c r="AE50" s="89"/>
      <c r="AF50" s="27">
        <v>4.09</v>
      </c>
      <c r="AG50" s="42">
        <v>4.41</v>
      </c>
      <c r="AH50" s="42">
        <v>4.6500000000000004</v>
      </c>
      <c r="AI50" s="42">
        <v>5.0600000000000005</v>
      </c>
      <c r="AJ50" s="42">
        <v>7.2</v>
      </c>
      <c r="AK50" s="42">
        <v>5.74</v>
      </c>
      <c r="AL50" s="42">
        <v>6.2</v>
      </c>
      <c r="AM50" s="42">
        <v>6.46</v>
      </c>
      <c r="AN50" s="42">
        <v>6.63</v>
      </c>
      <c r="AO50" s="42">
        <v>5.83</v>
      </c>
      <c r="AP50" s="100">
        <v>5.55</v>
      </c>
      <c r="AQ50" s="42">
        <v>5.72</v>
      </c>
      <c r="AR50" s="16">
        <v>5.5</v>
      </c>
      <c r="AS50" s="16">
        <v>5.9300000000000006</v>
      </c>
      <c r="AT50" s="42">
        <v>6.61</v>
      </c>
      <c r="AU50" s="42">
        <v>6.74</v>
      </c>
      <c r="AV50" s="27">
        <v>7.3100000000000005</v>
      </c>
      <c r="AW50" s="16">
        <v>5.5500000000000007</v>
      </c>
      <c r="AX50" s="16">
        <v>5.5600000000000005</v>
      </c>
      <c r="AY50" s="16">
        <v>5.25</v>
      </c>
      <c r="AZ50" s="42">
        <v>3.82</v>
      </c>
      <c r="BA50" s="42">
        <f>'Datos totales'!BB33</f>
        <v>3.28</v>
      </c>
      <c r="BB50" s="42"/>
      <c r="BC50" s="42">
        <f>'Datos totales'!BD33</f>
        <v>3.4099999999999997</v>
      </c>
      <c r="BD50" s="42">
        <f>'Datos totales'!BE33</f>
        <v>3.8699999999999997</v>
      </c>
      <c r="BE50" s="42">
        <f>'Datos totales'!BF33</f>
        <v>4.12</v>
      </c>
      <c r="BF50" s="42">
        <f>'Datos totales'!BG33</f>
        <v>4.3900000000000006</v>
      </c>
      <c r="BG50" s="42">
        <f>'Datos totales'!BH33</f>
        <v>4.6400000000000006</v>
      </c>
      <c r="BH50" s="42">
        <f>'Datos totales'!BI33</f>
        <v>4.57</v>
      </c>
      <c r="BI50" s="42">
        <f>'Datos totales'!BJ33</f>
        <v>3.03</v>
      </c>
      <c r="BJ50" s="42">
        <f>'Datos totales'!BK33</f>
        <v>3.64</v>
      </c>
      <c r="BK50" s="42">
        <f>'Datos totales'!BL33</f>
        <v>3.7399999999999998</v>
      </c>
      <c r="BL50" s="42">
        <f>'Datos totales'!BM33</f>
        <v>2.96</v>
      </c>
      <c r="BM50" s="42">
        <f>'Datos totales'!BN33</f>
        <v>2.2199999999999998</v>
      </c>
      <c r="BN50" s="42"/>
      <c r="BO50" s="42">
        <f>'Datos totales'!BP33</f>
        <v>3.5100000000000002</v>
      </c>
      <c r="BP50" s="42">
        <f>'Datos totales'!BQ33</f>
        <v>4.1400000000000006</v>
      </c>
      <c r="BQ50" s="42">
        <f>'Datos totales'!BR33</f>
        <v>4.1100000000000003</v>
      </c>
      <c r="BR50" s="42">
        <f>'Datos totales'!BS33</f>
        <v>4.3500000000000005</v>
      </c>
      <c r="BS50" s="42">
        <f>'Datos totales'!BT33</f>
        <v>4.7600000000000007</v>
      </c>
      <c r="BT50" s="42">
        <f>'Datos totales'!BU33</f>
        <v>4.9400000000000004</v>
      </c>
      <c r="BU50" s="42">
        <f>'Datos totales'!BV33</f>
        <v>3.5500000000000003</v>
      </c>
      <c r="BV50" s="42">
        <f>'Datos totales'!BW33</f>
        <v>4.21</v>
      </c>
      <c r="BW50" s="42">
        <f>'Datos totales'!BX33</f>
        <v>3.9099999999999997</v>
      </c>
      <c r="BX50" s="42">
        <f>'Datos totales'!BY33</f>
        <v>4.74</v>
      </c>
      <c r="BY50" s="42">
        <f>'Datos totales'!BZ33</f>
        <v>2.3199999999999998</v>
      </c>
      <c r="BZ50" s="42"/>
      <c r="CA50" s="42">
        <f>'Datos totales'!CB33</f>
        <v>3.7099999999999995</v>
      </c>
      <c r="CB50" s="42">
        <f>'Datos totales'!CC33</f>
        <v>4.12</v>
      </c>
      <c r="CC50" s="42">
        <f>'Datos totales'!CD33</f>
        <v>7.17</v>
      </c>
      <c r="CD50" s="42">
        <f>'Datos totales'!CE33</f>
        <v>4.74</v>
      </c>
      <c r="CE50" s="42">
        <f>'Datos totales'!CF33</f>
        <v>5.12</v>
      </c>
      <c r="CF50" s="42">
        <f>'Datos totales'!CG33</f>
        <v>4.8900000000000006</v>
      </c>
      <c r="CG50" s="42">
        <f>'Datos totales'!CH33</f>
        <v>4.5600000000000005</v>
      </c>
      <c r="CH50" s="42">
        <f>'Datos totales'!CI33</f>
        <v>5.04</v>
      </c>
      <c r="CI50" s="42">
        <f>'Datos totales'!CJ33</f>
        <v>5.37</v>
      </c>
      <c r="CJ50" s="42">
        <f>'Datos totales'!CK33</f>
        <v>3.32</v>
      </c>
      <c r="CK50" s="42">
        <f>'Datos totales'!CL33</f>
        <v>2.3499999999999996</v>
      </c>
      <c r="CL50" s="42">
        <f>'Datos totales'!CM33</f>
        <v>3.39</v>
      </c>
      <c r="CM50" s="42">
        <f>'Datos totales'!CN33</f>
        <v>3.77</v>
      </c>
      <c r="CN50" s="42">
        <f>'Datos totales'!CO33</f>
        <v>4.1000000000000005</v>
      </c>
      <c r="CO50" s="42">
        <f>'Datos totales'!CP33</f>
        <v>4.3600000000000003</v>
      </c>
      <c r="CP50" s="42">
        <f>'Datos totales'!CQ33</f>
        <v>4.75</v>
      </c>
      <c r="CQ50" s="42">
        <f>'Datos totales'!CR33</f>
        <v>5.04</v>
      </c>
      <c r="CR50">
        <v>5.49</v>
      </c>
      <c r="CS50" s="42">
        <f>'Datos totales'!CT33</f>
        <v>5.07</v>
      </c>
      <c r="CT50" s="42">
        <f>'Datos totales'!CU33</f>
        <v>2.8299999999999996</v>
      </c>
      <c r="CU50" s="42">
        <f>'Datos totales'!CV33</f>
        <v>3.69</v>
      </c>
      <c r="CV50" s="42">
        <f>'Datos totales'!CW33</f>
        <v>2.359999999999999</v>
      </c>
      <c r="CW50" s="42">
        <f>'Datos totales'!CX33</f>
        <v>3.1399999999999997</v>
      </c>
      <c r="CX50" s="42">
        <f>'Datos totales'!CY33</f>
        <v>1.6999999999999997</v>
      </c>
      <c r="CY50" s="42">
        <f>'Datos totales'!CZ33</f>
        <v>3.27</v>
      </c>
      <c r="CZ50" s="42">
        <f>'Datos totales'!DA33</f>
        <v>3.77</v>
      </c>
      <c r="DA50" s="42">
        <f>'Datos totales'!DB33</f>
        <v>3.9099999999999997</v>
      </c>
      <c r="DB50" s="42">
        <f>'Datos totales'!DC33</f>
        <v>4.29</v>
      </c>
      <c r="DC50" s="42">
        <f>'Datos totales'!DD33</f>
        <v>4.38</v>
      </c>
      <c r="DD50" s="42">
        <f>'Datos totales'!DE33</f>
        <v>4.82</v>
      </c>
      <c r="DE50" s="42">
        <f>'Datos totales'!DF33</f>
        <v>4.74</v>
      </c>
      <c r="DF50" s="42">
        <f>'Datos totales'!DG33</f>
        <v>4.6900000000000004</v>
      </c>
      <c r="DG50" s="42">
        <f>'Datos totales'!DH33</f>
        <v>3.02</v>
      </c>
      <c r="DH50" s="42">
        <f>'Datos totales'!DI33</f>
        <v>3.21</v>
      </c>
      <c r="DI50" s="42">
        <f>'Datos totales'!DJ33</f>
        <v>2.8299999999999996</v>
      </c>
      <c r="DJ50" s="42">
        <f>'Datos totales'!DK33</f>
        <v>3.5500000000000003</v>
      </c>
      <c r="DK50" s="42">
        <f>'Datos totales'!DL33</f>
        <v>3.86</v>
      </c>
      <c r="DL50" s="42">
        <f>'Datos totales'!DM33</f>
        <v>4.63</v>
      </c>
      <c r="DM50" s="42">
        <f>'Datos totales'!DN33</f>
        <v>4.5200000000000005</v>
      </c>
      <c r="DN50" s="42">
        <f>'Datos totales'!DO33</f>
        <v>4.62</v>
      </c>
      <c r="DO50" s="42">
        <f>'Datos totales'!DP33</f>
        <v>5.16</v>
      </c>
      <c r="DP50" s="42">
        <f>'Datos totales'!DQ33</f>
        <v>4.59</v>
      </c>
      <c r="DQ50" s="42">
        <f>'Datos totales'!DR33</f>
        <v>2.9</v>
      </c>
      <c r="DR50" s="42">
        <f>'Datos totales'!DS33</f>
        <v>2.8299999999999996</v>
      </c>
      <c r="DS50" s="42">
        <f>'Datos totales'!DT33</f>
        <v>2.4499999999999997</v>
      </c>
      <c r="DT50" s="42">
        <f>'Datos totales'!DU33</f>
        <v>1.8599999999999999</v>
      </c>
      <c r="DU50" s="42">
        <f>'Datos totales'!DV33</f>
        <v>2.6599999999999997</v>
      </c>
      <c r="DV50" s="42">
        <f>'Datos totales'!DW33</f>
        <v>2.59</v>
      </c>
      <c r="DW50" s="42">
        <f>'Datos totales'!DX33</f>
        <v>2.76</v>
      </c>
      <c r="DX50" s="42">
        <f>'Datos totales'!DY33</f>
        <v>3.78</v>
      </c>
      <c r="DY50" s="42">
        <f>'Datos totales'!DZ33</f>
        <v>4.0100000000000007</v>
      </c>
      <c r="DZ50" s="42">
        <f>'Datos totales'!EA33</f>
        <v>4.1100000000000003</v>
      </c>
      <c r="EA50" s="42">
        <f>'Datos totales'!EB33</f>
        <v>4.4700000000000006</v>
      </c>
      <c r="EB50" s="42">
        <f>'Datos totales'!EC33</f>
        <v>4.82</v>
      </c>
      <c r="EC50" s="42">
        <f>'Datos totales'!ED33</f>
        <v>3.47</v>
      </c>
      <c r="ED50" s="42">
        <f>'Datos totales'!EE33</f>
        <v>3.8399999999999994</v>
      </c>
      <c r="EE50" s="42">
        <f>'Datos totales'!EF33</f>
        <v>4.0500000000000007</v>
      </c>
      <c r="EF50" s="42">
        <f>'Datos totales'!EG33</f>
        <v>3.86</v>
      </c>
      <c r="EG50" s="42">
        <f>'Datos totales'!EH33</f>
        <v>2.6399999999999997</v>
      </c>
      <c r="EH50" s="42">
        <f>'Datos totales'!EI33</f>
        <v>2.96</v>
      </c>
      <c r="EI50" s="42">
        <f>'Datos totales'!EJ33</f>
        <v>3.53</v>
      </c>
      <c r="EJ50" s="42"/>
    </row>
    <row r="51" spans="1:155" ht="13" thickBot="1" x14ac:dyDescent="0.3">
      <c r="A51" s="16" t="s">
        <v>66</v>
      </c>
      <c r="B51" s="10" t="s">
        <v>14</v>
      </c>
      <c r="C51" s="7">
        <v>260776</v>
      </c>
      <c r="D51" s="7">
        <v>338205</v>
      </c>
      <c r="E51" s="7">
        <v>17</v>
      </c>
      <c r="F51" s="16" t="s">
        <v>17</v>
      </c>
      <c r="G51" s="7">
        <v>0.38</v>
      </c>
      <c r="H51" s="27"/>
      <c r="I51" s="89"/>
      <c r="J51" s="89"/>
      <c r="K51" s="42">
        <v>4.7</v>
      </c>
      <c r="L51" s="42">
        <v>5.14</v>
      </c>
      <c r="M51" s="42">
        <v>4.53</v>
      </c>
      <c r="N51" s="89"/>
      <c r="O51" s="42">
        <v>4.62</v>
      </c>
      <c r="P51" s="42">
        <v>4.5200000000000005</v>
      </c>
      <c r="Q51" s="42">
        <v>4.4800000000000004</v>
      </c>
      <c r="R51" s="42">
        <v>3.92</v>
      </c>
      <c r="S51" s="42">
        <v>4.57</v>
      </c>
      <c r="T51" s="42"/>
      <c r="U51" s="42">
        <v>5.24</v>
      </c>
      <c r="V51" s="27"/>
      <c r="W51" s="89"/>
      <c r="X51" s="89"/>
      <c r="Y51" s="27"/>
      <c r="Z51" s="42">
        <v>7.3</v>
      </c>
      <c r="AA51" s="42">
        <v>8.4599999999999991</v>
      </c>
      <c r="AB51" s="89"/>
      <c r="AC51" s="42">
        <v>4.3899999999999997</v>
      </c>
      <c r="AD51" s="42">
        <v>4.6100000000000003</v>
      </c>
      <c r="AE51" s="89"/>
      <c r="AF51" s="27">
        <v>4.4000000000000004</v>
      </c>
      <c r="AG51" s="89"/>
      <c r="AH51" s="89"/>
      <c r="AI51" s="42">
        <v>6.34</v>
      </c>
      <c r="AJ51" s="42">
        <v>7.89</v>
      </c>
      <c r="AK51" s="89"/>
      <c r="AL51" s="42">
        <v>7.62</v>
      </c>
      <c r="AM51" s="42">
        <v>8.1199999999999992</v>
      </c>
      <c r="AN51" s="89"/>
      <c r="AO51" s="89"/>
      <c r="AQ51" s="92"/>
      <c r="AR51" s="92"/>
      <c r="AS51" s="92"/>
      <c r="AT51" s="42">
        <v>9.3199999999999985</v>
      </c>
      <c r="AU51" s="42">
        <v>9.35</v>
      </c>
      <c r="AV51" s="27">
        <v>9.4499999999999993</v>
      </c>
      <c r="AW51" s="16">
        <v>6.0600000000000005</v>
      </c>
      <c r="AX51" s="16">
        <v>7.43</v>
      </c>
      <c r="AY51" s="16">
        <v>5.68</v>
      </c>
      <c r="AZ51" s="42">
        <v>8.0499999999999989</v>
      </c>
      <c r="BA51" s="31">
        <v>3.8899999999999997</v>
      </c>
      <c r="BB51" s="92"/>
      <c r="BC51" s="31">
        <v>3.8899999999999997</v>
      </c>
      <c r="BD51" s="31">
        <v>3.9699999999999998</v>
      </c>
      <c r="BE51" s="31">
        <v>4.22</v>
      </c>
      <c r="BF51" s="31">
        <v>4.3100000000000005</v>
      </c>
      <c r="BG51" s="31">
        <v>5.0600000000000005</v>
      </c>
      <c r="BH51" s="31">
        <v>4.66</v>
      </c>
      <c r="BJ51" s="31">
        <v>4.33</v>
      </c>
      <c r="BK51" s="31">
        <v>4.03</v>
      </c>
      <c r="BL51" s="31">
        <v>3.75</v>
      </c>
      <c r="BM51" s="31">
        <v>3.6500000000000004</v>
      </c>
      <c r="BN51" s="31">
        <v>4.17</v>
      </c>
      <c r="BO51" s="31">
        <v>3.91</v>
      </c>
      <c r="BP51" s="31">
        <v>4.3899999999999997</v>
      </c>
      <c r="BQ51" s="31">
        <v>5.2</v>
      </c>
      <c r="BR51" s="42">
        <f>'Datos totales'!BS34</f>
        <v>6.05</v>
      </c>
      <c r="BS51" s="42">
        <f>'Datos totales'!BT34</f>
        <v>6.45</v>
      </c>
      <c r="BT51" s="42">
        <f>'Datos totales'!BU34</f>
        <v>5.23</v>
      </c>
      <c r="BU51" s="42">
        <f>'Datos totales'!BV34</f>
        <v>4.5</v>
      </c>
      <c r="BV51" s="42">
        <f>'Datos totales'!BW34</f>
        <v>4.71</v>
      </c>
      <c r="BW51" s="42">
        <f>'Datos totales'!BX34</f>
        <v>4.7</v>
      </c>
      <c r="BX51" s="42">
        <f>'Datos totales'!BY34</f>
        <v>4.38</v>
      </c>
      <c r="BY51" s="42">
        <f>'Datos totales'!BZ34</f>
        <v>3.92</v>
      </c>
      <c r="BZ51" s="42">
        <f>'Datos totales'!CA34</f>
        <v>4.01</v>
      </c>
      <c r="CA51" s="42">
        <f>'Datos totales'!CB34</f>
        <v>4.1500000000000004</v>
      </c>
      <c r="CB51" s="42">
        <f>'Datos totales'!CC34</f>
        <v>4.37</v>
      </c>
      <c r="CC51" s="42">
        <f>'Datos totales'!CD34</f>
        <v>5.22</v>
      </c>
      <c r="CD51" s="42">
        <f>'Datos totales'!CE34</f>
        <v>7.5200000000000005</v>
      </c>
      <c r="CE51" s="42">
        <f>'Datos totales'!CF34</f>
        <v>7.7</v>
      </c>
      <c r="CF51" s="42">
        <f>'Datos totales'!CG34</f>
        <v>8.6</v>
      </c>
      <c r="CG51" s="42">
        <f>'Datos totales'!CH34</f>
        <v>5.04</v>
      </c>
      <c r="CH51" s="42">
        <f>'Datos totales'!CI34</f>
        <v>5.59</v>
      </c>
      <c r="CI51" s="42">
        <f>'Datos totales'!CJ34</f>
        <v>6.22</v>
      </c>
      <c r="CJ51" s="42">
        <f>'Datos totales'!CK34</f>
        <v>4.5600000000000005</v>
      </c>
      <c r="CK51" s="42">
        <f>'Datos totales'!CL34</f>
        <v>3.56</v>
      </c>
      <c r="CL51" s="42">
        <f>'Datos totales'!CM34</f>
        <v>3.8500000000000005</v>
      </c>
      <c r="CM51" s="42">
        <f>'Datos totales'!CN34</f>
        <v>3.9800000000000004</v>
      </c>
      <c r="CN51" s="42">
        <f>'Datos totales'!CO34</f>
        <v>4.0200000000000005</v>
      </c>
      <c r="CO51" s="42">
        <f>'Datos totales'!CP34</f>
        <v>4.76</v>
      </c>
      <c r="CP51" s="42">
        <f>'Datos totales'!CQ34</f>
        <v>4.49</v>
      </c>
      <c r="CQ51" s="42">
        <f>'Datos totales'!CR34</f>
        <v>5.57</v>
      </c>
      <c r="CR51">
        <v>7.04</v>
      </c>
      <c r="CS51" s="42">
        <f>'Datos totales'!CT34</f>
        <v>5.2700000000000005</v>
      </c>
      <c r="CT51" s="42">
        <f>'Datos totales'!CU34</f>
        <v>4.2</v>
      </c>
      <c r="CU51" s="42">
        <f>'Datos totales'!CV34</f>
        <v>4.47</v>
      </c>
      <c r="CV51" s="42">
        <f>'Datos totales'!CW34</f>
        <v>4.0400000000000018</v>
      </c>
      <c r="CW51" s="42"/>
      <c r="CX51" s="42">
        <f>'Datos totales'!CY34</f>
        <v>3.39</v>
      </c>
      <c r="CY51" s="42">
        <f>'Datos totales'!CZ34</f>
        <v>4.12</v>
      </c>
      <c r="CZ51" s="42">
        <f>'Datos totales'!DA34</f>
        <v>4.42</v>
      </c>
      <c r="DA51" s="42">
        <f>'Datos totales'!DB34</f>
        <v>4.28</v>
      </c>
      <c r="DB51" s="42">
        <f>'Datos totales'!DC34</f>
        <v>4.38</v>
      </c>
      <c r="DC51" s="42">
        <f>'Datos totales'!DD34</f>
        <v>3.9800000000000004</v>
      </c>
      <c r="DD51" s="42">
        <f>'Datos totales'!DE34</f>
        <v>5.16</v>
      </c>
      <c r="DE51" s="42">
        <f>'Datos totales'!DF34</f>
        <v>5.2</v>
      </c>
      <c r="DF51" s="42">
        <f>'Datos totales'!DG34</f>
        <v>4.4400000000000004</v>
      </c>
      <c r="DG51" s="42">
        <f>'Datos totales'!DH34</f>
        <v>3.92</v>
      </c>
      <c r="DH51" s="42">
        <f>'Datos totales'!DI34</f>
        <v>4.1500000000000004</v>
      </c>
      <c r="DI51" s="42">
        <f>'Datos totales'!DJ34</f>
        <v>4</v>
      </c>
      <c r="DJ51" s="42">
        <f>'Datos totales'!DK34</f>
        <v>4.0600000000000005</v>
      </c>
      <c r="DK51" s="42">
        <f>'Datos totales'!DL34</f>
        <v>4.16</v>
      </c>
      <c r="DL51" s="42">
        <f>'Datos totales'!DM34</f>
        <v>4.71</v>
      </c>
      <c r="DM51" s="42">
        <f>'Datos totales'!DN34</f>
        <v>5.0200000000000005</v>
      </c>
      <c r="DN51" s="42">
        <f>'Datos totales'!DO34</f>
        <v>5.82</v>
      </c>
      <c r="DO51" s="42">
        <f>'Datos totales'!DP34</f>
        <v>6.19</v>
      </c>
      <c r="DP51" s="42">
        <f>'Datos totales'!DQ34</f>
        <v>4.8500000000000005</v>
      </c>
      <c r="DQ51" s="42">
        <f>'Datos totales'!DR34</f>
        <v>3.4</v>
      </c>
      <c r="DR51" s="42">
        <f>'Datos totales'!DS34</f>
        <v>3.92</v>
      </c>
      <c r="DS51" s="42">
        <f>'Datos totales'!DT34</f>
        <v>3.58</v>
      </c>
      <c r="DT51" s="42">
        <f>'Datos totales'!DU34</f>
        <v>3.7199999999999998</v>
      </c>
      <c r="DU51" s="42">
        <f>'Datos totales'!DV34</f>
        <v>3.96</v>
      </c>
      <c r="DV51" s="42">
        <f>'Datos totales'!DW34</f>
        <v>3.9299999999999997</v>
      </c>
      <c r="DW51" s="42">
        <f>'Datos totales'!DX34</f>
        <v>4.17</v>
      </c>
      <c r="DX51" s="42">
        <f>'Datos totales'!DY34</f>
        <v>4.29</v>
      </c>
      <c r="DY51" s="42">
        <f>'Datos totales'!DZ34</f>
        <v>4.5200000000000005</v>
      </c>
      <c r="DZ51" s="42">
        <f>'Datos totales'!EA34</f>
        <v>4.51</v>
      </c>
      <c r="EA51" s="42">
        <f>'Datos totales'!EB34</f>
        <v>4.95</v>
      </c>
      <c r="EB51" s="42">
        <f>'Datos totales'!EC34</f>
        <v>5.42</v>
      </c>
      <c r="EC51" s="42">
        <f>'Datos totales'!ED34</f>
        <v>5.1100000000000003</v>
      </c>
      <c r="ED51" s="42">
        <f>'Datos totales'!EE34</f>
        <v>5.04</v>
      </c>
      <c r="EE51" s="42">
        <f>'Datos totales'!EF34</f>
        <v>4.4400000000000004</v>
      </c>
      <c r="EF51" s="42">
        <f>'Datos totales'!EG34</f>
        <v>4.22</v>
      </c>
      <c r="EG51" s="42">
        <f>'Datos totales'!EH34</f>
        <v>4.0200000000000005</v>
      </c>
      <c r="EH51" s="42">
        <f>'Datos totales'!EI34</f>
        <v>4.0600000000000005</v>
      </c>
      <c r="EI51" s="42">
        <f>'Datos totales'!EJ34</f>
        <v>4.26</v>
      </c>
      <c r="EJ51" s="42">
        <f>'Datos totales'!EK34</f>
        <v>4.3899999999999997</v>
      </c>
      <c r="EK51" s="42">
        <f>'Datos totales'!EL34</f>
        <v>4.87</v>
      </c>
      <c r="EL51" s="42">
        <f>'Datos totales'!EM34</f>
        <v>5.2700000000000005</v>
      </c>
      <c r="EM51" s="42">
        <f>'Datos totales'!EN34</f>
        <v>6.33</v>
      </c>
      <c r="EN51" s="42">
        <f>'Datos totales'!EO34</f>
        <v>5.88</v>
      </c>
      <c r="EO51" s="42">
        <f>'Datos totales'!EP34</f>
        <v>3.62</v>
      </c>
      <c r="EP51" s="42">
        <f>'Datos totales'!EQ34</f>
        <v>3.87</v>
      </c>
      <c r="EQ51" s="42">
        <f>'Datos totales'!ER34</f>
        <v>4.12</v>
      </c>
      <c r="ER51" s="42">
        <f>'Datos totales'!ES34</f>
        <v>3.7</v>
      </c>
      <c r="ES51" s="42">
        <f>'Datos totales'!ET34</f>
        <v>3.9699999999999998</v>
      </c>
      <c r="ET51" s="42">
        <f>'Datos totales'!EU34</f>
        <v>3.8200000000000003</v>
      </c>
      <c r="EU51" s="42">
        <f>'Datos totales'!EV34</f>
        <v>4.09</v>
      </c>
      <c r="EV51" s="42">
        <f>'Datos totales'!EW34</f>
        <v>4.21</v>
      </c>
      <c r="EW51" s="42">
        <f>'Datos totales'!EX34</f>
        <v>4.3600000000000003</v>
      </c>
      <c r="EX51" s="42">
        <f>'Datos totales'!EY34</f>
        <v>4.43</v>
      </c>
      <c r="EY51" s="42">
        <f>'Datos totales'!EZ34</f>
        <v>4.82</v>
      </c>
    </row>
    <row r="52" spans="1:155" x14ac:dyDescent="0.25">
      <c r="A52" s="16" t="s">
        <v>66</v>
      </c>
      <c r="B52" s="10" t="s">
        <v>14</v>
      </c>
      <c r="C52" s="7">
        <v>260776</v>
      </c>
      <c r="D52" s="7">
        <v>338205</v>
      </c>
      <c r="E52" s="7">
        <v>17</v>
      </c>
      <c r="F52" s="16" t="s">
        <v>17</v>
      </c>
      <c r="G52" s="7">
        <v>0.38</v>
      </c>
      <c r="H52" s="27"/>
      <c r="I52" s="89">
        <v>12.459999999999999</v>
      </c>
      <c r="J52" s="89">
        <v>11.26</v>
      </c>
      <c r="K52" s="42"/>
      <c r="L52" s="42"/>
      <c r="M52" s="42"/>
      <c r="N52" s="89">
        <v>9.9599999999999991</v>
      </c>
      <c r="O52" s="42"/>
      <c r="P52" s="42"/>
      <c r="Q52" s="42"/>
      <c r="R52" s="42"/>
      <c r="S52" s="42"/>
      <c r="T52" s="42"/>
      <c r="U52" s="42"/>
      <c r="V52" s="27"/>
      <c r="W52" s="89">
        <v>10.639999999999999</v>
      </c>
      <c r="X52" s="89">
        <v>10.059999999999999</v>
      </c>
      <c r="Y52" s="27"/>
      <c r="Z52" s="42"/>
      <c r="AA52" s="42"/>
      <c r="AB52" s="89">
        <v>12.75</v>
      </c>
      <c r="AC52" s="42"/>
      <c r="AD52" s="42"/>
      <c r="AE52" s="89"/>
      <c r="AF52" s="27"/>
      <c r="AG52" s="89">
        <v>10.909999999999998</v>
      </c>
      <c r="AH52" s="89">
        <v>9.09</v>
      </c>
      <c r="AI52" s="42"/>
      <c r="AJ52" s="42"/>
      <c r="AK52" s="89">
        <v>10.62</v>
      </c>
      <c r="AL52" s="42"/>
      <c r="AM52" s="42"/>
      <c r="AN52" s="89">
        <v>13.18</v>
      </c>
      <c r="AO52" s="89">
        <v>13.01</v>
      </c>
      <c r="AP52" s="99">
        <v>10.52</v>
      </c>
      <c r="AQ52" s="89">
        <v>11.4</v>
      </c>
      <c r="AR52" s="105">
        <v>12.7</v>
      </c>
      <c r="AS52" s="105">
        <v>13.2</v>
      </c>
      <c r="AT52" s="92"/>
      <c r="AU52" s="92"/>
      <c r="AV52" s="92"/>
      <c r="AW52" s="92"/>
      <c r="AX52" s="92"/>
      <c r="BA52" s="137"/>
      <c r="BB52" s="92"/>
      <c r="BC52" s="92"/>
      <c r="BI52" s="30">
        <v>3.9699999999999998</v>
      </c>
    </row>
    <row r="53" spans="1:155" ht="13" thickBot="1" x14ac:dyDescent="0.3">
      <c r="A53" s="16" t="s">
        <v>67</v>
      </c>
      <c r="B53" s="10" t="s">
        <v>14</v>
      </c>
      <c r="C53" s="7">
        <v>260777</v>
      </c>
      <c r="D53" s="7">
        <v>338205</v>
      </c>
      <c r="E53" s="7">
        <v>12</v>
      </c>
      <c r="F53" s="16" t="s">
        <v>17</v>
      </c>
      <c r="G53" s="7">
        <v>0.52</v>
      </c>
      <c r="H53" s="27"/>
      <c r="I53" s="42">
        <v>5.48</v>
      </c>
      <c r="J53" s="42">
        <v>5.65</v>
      </c>
      <c r="K53" s="89"/>
      <c r="L53" s="89"/>
      <c r="M53" s="89"/>
      <c r="N53" s="42">
        <v>4.9800000000000004</v>
      </c>
      <c r="O53" s="89"/>
      <c r="P53" s="89"/>
      <c r="Q53" s="89"/>
      <c r="R53" s="89"/>
      <c r="S53" s="89"/>
      <c r="T53" s="89"/>
      <c r="U53" s="89"/>
      <c r="V53" s="27"/>
      <c r="W53" s="89"/>
      <c r="X53" s="89"/>
      <c r="Y53" s="89"/>
      <c r="Z53" s="89"/>
      <c r="AA53" s="42">
        <v>8.32</v>
      </c>
      <c r="AB53" s="89"/>
      <c r="AC53" s="89"/>
      <c r="AD53" s="89"/>
      <c r="AE53" s="27"/>
      <c r="AF53" s="89"/>
      <c r="AG53" s="89"/>
      <c r="AH53" s="89"/>
      <c r="AI53" s="89"/>
      <c r="AJ53" s="42">
        <v>7.89</v>
      </c>
      <c r="AK53" s="89"/>
      <c r="AL53" s="89"/>
      <c r="AM53" s="42">
        <v>8.1300000000000008</v>
      </c>
      <c r="AN53" s="89"/>
      <c r="AO53" s="89"/>
      <c r="AQ53" s="42">
        <v>6.7</v>
      </c>
      <c r="AR53" s="92"/>
      <c r="AS53" s="16">
        <v>9.4600000000000009</v>
      </c>
      <c r="AT53" s="42"/>
      <c r="AU53" s="92"/>
      <c r="AV53" s="27"/>
      <c r="AW53" s="92"/>
      <c r="AX53" s="92"/>
      <c r="AY53" s="16">
        <v>6.43</v>
      </c>
      <c r="AZ53" s="42">
        <v>3.9999999999999996</v>
      </c>
      <c r="BA53" s="31">
        <v>3.8800000000000003</v>
      </c>
      <c r="BB53" s="92"/>
      <c r="BC53" s="31">
        <v>3.8299999999999996</v>
      </c>
      <c r="BD53" s="31">
        <v>3.9099999999999997</v>
      </c>
      <c r="BE53" s="31">
        <v>4.2200000000000006</v>
      </c>
      <c r="BF53" s="31">
        <v>4.1400000000000006</v>
      </c>
      <c r="BI53" s="31">
        <v>3.52</v>
      </c>
      <c r="BJ53" s="31">
        <v>4.9700000000000006</v>
      </c>
      <c r="BL53" s="31">
        <v>3.78</v>
      </c>
      <c r="BM53" s="31">
        <v>3.8299999999999996</v>
      </c>
      <c r="BN53" s="31">
        <v>5.07</v>
      </c>
      <c r="BO53" s="31">
        <v>3.89</v>
      </c>
      <c r="BP53" s="31">
        <v>4.07</v>
      </c>
      <c r="BR53" s="42">
        <f>'Datos totales'!BS35</f>
        <v>6.98</v>
      </c>
      <c r="BS53" s="42">
        <f>'Datos totales'!BT35</f>
        <v>6.34</v>
      </c>
      <c r="BU53" s="42">
        <f>'Datos totales'!BV35</f>
        <v>4.3599999999999994</v>
      </c>
      <c r="BW53" s="42"/>
      <c r="BZ53" s="42">
        <f>'Datos totales'!CA35</f>
        <v>3.7899999999999996</v>
      </c>
      <c r="CB53" s="42">
        <f>'Datos totales'!CC35</f>
        <v>4.33</v>
      </c>
      <c r="CC53" s="42">
        <f>'Datos totales'!CD35</f>
        <v>5.16</v>
      </c>
      <c r="CJ53" s="42">
        <f>'Datos totales'!CK35</f>
        <v>4.51</v>
      </c>
      <c r="CK53" s="42">
        <f>'Datos totales'!CL35</f>
        <v>3.5399999999999996</v>
      </c>
      <c r="CL53" s="42">
        <f>'Datos totales'!CM35</f>
        <v>3.8299999999999996</v>
      </c>
      <c r="CM53" s="42">
        <f>'Datos totales'!CN35</f>
        <v>4.1500000000000004</v>
      </c>
      <c r="CN53" s="42">
        <f>'Datos totales'!CO35</f>
        <v>4.09</v>
      </c>
      <c r="CR53">
        <v>7.01</v>
      </c>
      <c r="CS53" s="42">
        <f>'Datos totales'!CT35</f>
        <v>4.43</v>
      </c>
      <c r="CX53" s="42">
        <f>'Datos totales'!CY35</f>
        <v>3.05</v>
      </c>
      <c r="DE53" s="42">
        <f>'Datos totales'!DF35</f>
        <v>4.5399999999999991</v>
      </c>
      <c r="DF53" s="42">
        <f>'Datos totales'!DG35</f>
        <v>4.43</v>
      </c>
      <c r="DG53" s="42">
        <f>'Datos totales'!DH35</f>
        <v>4.0399999999999991</v>
      </c>
      <c r="DH53" s="42">
        <f>'Datos totales'!DI35</f>
        <v>3.86</v>
      </c>
      <c r="DI53" s="42">
        <f>'Datos totales'!DJ35</f>
        <v>3.7100000000000004</v>
      </c>
      <c r="DK53" s="42">
        <f>'Datos totales'!DL35</f>
        <v>3.9999999999999996</v>
      </c>
      <c r="DL53" s="42">
        <f>'Datos totales'!DM35</f>
        <v>4.5</v>
      </c>
      <c r="DP53" s="42">
        <f>'Datos totales'!DQ35</f>
        <v>4.4800000000000004</v>
      </c>
      <c r="DQ53" s="42">
        <f>'Datos totales'!DR35</f>
        <v>3.94</v>
      </c>
      <c r="EA53" s="42">
        <f>'Datos totales'!EB35</f>
        <v>4.91</v>
      </c>
      <c r="EC53" s="42">
        <f>'Datos totales'!ED35</f>
        <v>4.68</v>
      </c>
      <c r="ED53" s="42">
        <f>'Datos totales'!EE35</f>
        <v>5.57</v>
      </c>
      <c r="EL53" s="42">
        <f>'Datos totales'!EM35</f>
        <v>5.0299999999999994</v>
      </c>
    </row>
    <row r="54" spans="1:155" x14ac:dyDescent="0.25">
      <c r="A54" s="16" t="s">
        <v>67</v>
      </c>
      <c r="B54" s="10" t="s">
        <v>14</v>
      </c>
      <c r="C54" s="7">
        <v>260777</v>
      </c>
      <c r="D54" s="7">
        <v>338205</v>
      </c>
      <c r="E54" s="7">
        <v>12</v>
      </c>
      <c r="F54" s="16" t="s">
        <v>17</v>
      </c>
      <c r="G54" s="7">
        <v>0.52</v>
      </c>
      <c r="H54" s="27"/>
      <c r="I54" s="42"/>
      <c r="J54" s="42"/>
      <c r="K54" s="89">
        <v>6.85</v>
      </c>
      <c r="L54" s="89">
        <v>6.26</v>
      </c>
      <c r="M54" s="89">
        <v>5.4399999999999995</v>
      </c>
      <c r="N54" s="42"/>
      <c r="O54" s="89">
        <v>5.23</v>
      </c>
      <c r="P54" s="89">
        <v>5.4499999999999993</v>
      </c>
      <c r="Q54" s="89">
        <v>5.5</v>
      </c>
      <c r="R54" s="89">
        <v>5.1300000000000008</v>
      </c>
      <c r="S54" s="89">
        <v>5.8900000000000006</v>
      </c>
      <c r="T54" s="89">
        <v>5.51</v>
      </c>
      <c r="U54" s="89">
        <v>6.4600000000000009</v>
      </c>
      <c r="V54" s="27"/>
      <c r="W54" s="89">
        <v>7.98</v>
      </c>
      <c r="X54" s="89">
        <v>8.41</v>
      </c>
      <c r="Y54" s="89">
        <v>7.6900000000000013</v>
      </c>
      <c r="Z54" s="89">
        <v>8.5</v>
      </c>
      <c r="AA54" s="42"/>
      <c r="AB54" s="89">
        <v>7.1</v>
      </c>
      <c r="AC54" s="89">
        <v>5.41</v>
      </c>
      <c r="AD54" s="89">
        <v>5.58</v>
      </c>
      <c r="AE54" s="27"/>
      <c r="AF54" s="89">
        <v>5.26</v>
      </c>
      <c r="AG54" s="89">
        <v>7.25</v>
      </c>
      <c r="AH54" s="89">
        <v>7.15</v>
      </c>
      <c r="AI54" s="89">
        <v>7.48</v>
      </c>
      <c r="AJ54" s="42"/>
      <c r="AK54" s="89">
        <v>10.030000000000001</v>
      </c>
      <c r="AL54" s="89">
        <v>10.31</v>
      </c>
      <c r="AM54" s="42"/>
      <c r="AN54" s="89">
        <v>9.48</v>
      </c>
      <c r="AO54" s="89">
        <v>7.83</v>
      </c>
      <c r="AP54" s="99">
        <v>6.97</v>
      </c>
      <c r="AQ54" s="92"/>
      <c r="AR54" s="105">
        <v>9.56</v>
      </c>
      <c r="AS54" s="92"/>
      <c r="AT54" s="92"/>
      <c r="AU54" s="42"/>
      <c r="AV54" s="92"/>
      <c r="AW54" s="105">
        <v>6.6999999999999993</v>
      </c>
      <c r="AX54" s="105">
        <v>8.2000000000000011</v>
      </c>
      <c r="AY54" s="92"/>
      <c r="AZ54" s="92"/>
      <c r="BA54" s="137"/>
      <c r="BB54" s="92"/>
      <c r="BC54" s="92"/>
      <c r="BG54" s="30">
        <v>5.7899999999999991</v>
      </c>
      <c r="BH54" s="30">
        <v>5.3800000000000008</v>
      </c>
      <c r="BK54" s="30">
        <v>3.9899999999999998</v>
      </c>
      <c r="BQ54" s="30">
        <v>5</v>
      </c>
      <c r="BT54" s="42">
        <f>'Datos totales'!BU35</f>
        <v>5.58</v>
      </c>
      <c r="BV54" s="42">
        <f>'Datos totales'!BW35</f>
        <v>5.3800000000000008</v>
      </c>
      <c r="BX54" s="42">
        <f>'Datos totales'!BY35</f>
        <v>5.1999999999999993</v>
      </c>
      <c r="BY54" s="42">
        <f>'Datos totales'!BZ35</f>
        <v>4.8100000000000005</v>
      </c>
      <c r="CA54" s="42">
        <f>'Datos totales'!CB35</f>
        <v>4.1199999999999992</v>
      </c>
      <c r="CD54" s="42">
        <f>'Datos totales'!CE35</f>
        <v>8.09</v>
      </c>
      <c r="CF54" s="42">
        <f>'Datos totales'!CG35</f>
        <v>7.870000000000001</v>
      </c>
      <c r="CG54" s="42">
        <f>'Datos totales'!CH35</f>
        <v>5.23</v>
      </c>
      <c r="CH54" s="42">
        <f>'Datos totales'!CI35</f>
        <v>5.6</v>
      </c>
      <c r="CI54" s="42">
        <f>'Datos totales'!CJ35</f>
        <v>6.17</v>
      </c>
      <c r="CO54" s="42">
        <f>'Datos totales'!CP35</f>
        <v>5.58</v>
      </c>
      <c r="CP54" s="42">
        <f>'Datos totales'!CQ35</f>
        <v>4.2799999999999994</v>
      </c>
      <c r="CQ54" s="42">
        <f>'Datos totales'!CR35</f>
        <v>5.6099999999999994</v>
      </c>
      <c r="CT54" s="42">
        <f>'Datos totales'!CU35</f>
        <v>4.99</v>
      </c>
      <c r="CU54" s="42">
        <f>'Datos totales'!CV35</f>
        <v>5.5399999999999991</v>
      </c>
      <c r="CV54" s="42">
        <f>'Datos totales'!CW35</f>
        <v>5.490000000000002</v>
      </c>
      <c r="CW54" s="42"/>
      <c r="CY54" s="42">
        <f>'Datos totales'!CZ35</f>
        <v>4.82</v>
      </c>
      <c r="CZ54" s="42">
        <f>'Datos totales'!DA35</f>
        <v>4.7300000000000004</v>
      </c>
      <c r="DA54" s="42">
        <f>'Datos totales'!DB35</f>
        <v>4.5399999999999991</v>
      </c>
      <c r="DB54" s="42">
        <f>'Datos totales'!DC35</f>
        <v>4.75</v>
      </c>
      <c r="DC54" s="42">
        <f>'Datos totales'!DD35</f>
        <v>4.2899999999999991</v>
      </c>
      <c r="DD54" s="42">
        <f>'Datos totales'!DE35</f>
        <v>4.4700000000000006</v>
      </c>
      <c r="DJ54" s="42">
        <f>'Datos totales'!DK35</f>
        <v>4.0500000000000007</v>
      </c>
      <c r="DM54" s="42">
        <f>'Datos totales'!DN35</f>
        <v>5.3800000000000008</v>
      </c>
      <c r="DN54" s="42">
        <f>'Datos totales'!DO35</f>
        <v>6.18</v>
      </c>
      <c r="DO54" s="42">
        <f>'Datos totales'!DP35</f>
        <v>8.0500000000000007</v>
      </c>
      <c r="DR54" s="42">
        <f>'Datos totales'!DS35</f>
        <v>3.9099999999999997</v>
      </c>
      <c r="DS54" s="42">
        <f>'Datos totales'!DT35</f>
        <v>3.8400000000000003</v>
      </c>
      <c r="DT54" s="42">
        <f>'Datos totales'!DU35</f>
        <v>3.7100000000000004</v>
      </c>
      <c r="DU54" s="42">
        <f>'Datos totales'!DV35</f>
        <v>4.3800000000000008</v>
      </c>
      <c r="DV54" s="42">
        <f>'Datos totales'!DW35</f>
        <v>3.8000000000000003</v>
      </c>
      <c r="DW54" s="42">
        <f>'Datos totales'!DX35</f>
        <v>4.4000000000000004</v>
      </c>
      <c r="DX54" s="42">
        <f>'Datos totales'!DY35</f>
        <v>4.26</v>
      </c>
      <c r="DY54" s="42">
        <f>'Datos totales'!DZ35</f>
        <v>4.9499999999999993</v>
      </c>
      <c r="DZ54" s="42">
        <f>'Datos totales'!EA35</f>
        <v>4.57</v>
      </c>
      <c r="EB54" s="42">
        <f>'Datos totales'!EC35</f>
        <v>5.7799999999999994</v>
      </c>
      <c r="EE54" s="42">
        <f>'Datos totales'!EF35</f>
        <v>5.3000000000000007</v>
      </c>
      <c r="EF54" s="42">
        <f>'Datos totales'!EG35</f>
        <v>6.48</v>
      </c>
      <c r="EG54" s="42">
        <f>'Datos totales'!EH35</f>
        <v>4.9499999999999993</v>
      </c>
      <c r="EH54" s="42">
        <f>'Datos totales'!EI35</f>
        <v>5.09</v>
      </c>
      <c r="EI54" s="42">
        <f>'Datos totales'!EJ35</f>
        <v>5.2899999999999991</v>
      </c>
      <c r="EJ54" s="42">
        <f>'Datos totales'!EK35</f>
        <v>5.99</v>
      </c>
      <c r="EK54" s="42">
        <f>'Datos totales'!EL35</f>
        <v>7.73</v>
      </c>
      <c r="EM54" s="42">
        <f>'Datos totales'!EN35</f>
        <v>8.33</v>
      </c>
      <c r="EN54" s="42">
        <f>'Datos totales'!EO35</f>
        <v>4.8699999999999992</v>
      </c>
      <c r="EO54" s="42">
        <f>'Datos totales'!EP35</f>
        <v>4.4800000000000004</v>
      </c>
      <c r="EP54" s="42">
        <f>'Datos totales'!EQ35</f>
        <v>4.7100000000000009</v>
      </c>
      <c r="EQ54" s="42">
        <f>'Datos totales'!ER35</f>
        <v>5</v>
      </c>
      <c r="ER54" s="42">
        <f>'Datos totales'!ES35</f>
        <v>4.67</v>
      </c>
      <c r="ES54" s="42">
        <f>'Datos totales'!ET35</f>
        <v>4.7899999999999991</v>
      </c>
      <c r="ET54" s="42">
        <f>'Datos totales'!EU35</f>
        <v>4.7699999999999996</v>
      </c>
      <c r="EU54" s="42">
        <f>'Datos totales'!EV35</f>
        <v>5</v>
      </c>
      <c r="EV54" s="42">
        <f>'Datos totales'!EW35</f>
        <v>5.0600000000000005</v>
      </c>
      <c r="EW54" s="42">
        <f>'Datos totales'!EX35</f>
        <v>5.26</v>
      </c>
      <c r="EX54" s="42">
        <f>'Datos totales'!EY35</f>
        <v>5.48</v>
      </c>
      <c r="EY54" s="42">
        <f>'Datos totales'!EZ35</f>
        <v>5.74</v>
      </c>
    </row>
    <row r="55" spans="1:155" ht="13" thickBot="1" x14ac:dyDescent="0.3">
      <c r="A55" s="16" t="s">
        <v>74</v>
      </c>
      <c r="B55" s="10" t="s">
        <v>14</v>
      </c>
      <c r="C55" s="7">
        <v>260686</v>
      </c>
      <c r="D55" s="7">
        <v>338490</v>
      </c>
      <c r="E55" s="7">
        <v>31</v>
      </c>
      <c r="F55" s="16" t="s">
        <v>17</v>
      </c>
      <c r="G55" s="7">
        <v>0.75</v>
      </c>
      <c r="H55" s="27"/>
      <c r="I55" s="89"/>
      <c r="J55" s="89"/>
      <c r="K55" s="89"/>
      <c r="L55" s="89"/>
      <c r="M55" s="89"/>
      <c r="N55" s="42">
        <v>4.16</v>
      </c>
      <c r="O55" s="89"/>
      <c r="P55" s="89"/>
      <c r="Q55" s="89"/>
      <c r="R55" s="42">
        <v>1.63</v>
      </c>
      <c r="S55" s="89"/>
      <c r="T55" s="89"/>
      <c r="U55" s="89"/>
      <c r="V55" s="27"/>
      <c r="W55" s="89"/>
      <c r="X55" s="89"/>
      <c r="Y55" s="89"/>
      <c r="Z55" s="89"/>
      <c r="AA55" s="89"/>
      <c r="AB55" s="42"/>
      <c r="AC55" s="89"/>
      <c r="AD55" s="89"/>
      <c r="AE55" s="27"/>
      <c r="AF55" s="89"/>
      <c r="AG55" s="42">
        <v>2.76</v>
      </c>
      <c r="AH55" s="42">
        <v>5.09</v>
      </c>
      <c r="AI55" s="89"/>
      <c r="AJ55" s="89"/>
      <c r="AK55" s="89"/>
      <c r="AL55" s="89"/>
      <c r="AM55" s="89"/>
      <c r="AN55" s="89"/>
      <c r="AO55" s="89"/>
      <c r="AP55" s="100">
        <v>6.72</v>
      </c>
      <c r="AQ55" s="92"/>
      <c r="AR55" s="92"/>
      <c r="AS55" s="16">
        <v>7.99</v>
      </c>
      <c r="AT55" s="92"/>
      <c r="AU55" s="16">
        <v>8.5500000000000007</v>
      </c>
      <c r="AV55" s="92"/>
      <c r="AW55" s="92"/>
      <c r="AX55" s="92"/>
      <c r="AY55" s="92"/>
      <c r="AZ55" s="92"/>
      <c r="BA55" s="137"/>
      <c r="BB55" s="92"/>
      <c r="BC55" s="92"/>
      <c r="BG55" s="31">
        <v>5.59</v>
      </c>
      <c r="BI55" s="31">
        <v>5.26</v>
      </c>
      <c r="BJ55" s="31">
        <v>3.76</v>
      </c>
      <c r="BK55" s="31">
        <v>3.5199999999999996</v>
      </c>
      <c r="BN55" s="31">
        <v>0.85000000000000009</v>
      </c>
      <c r="BQ55" s="31">
        <v>3.06</v>
      </c>
      <c r="BS55" s="42"/>
      <c r="BU55" s="42">
        <f>'Datos totales'!BV36</f>
        <v>4.9400000000000004</v>
      </c>
      <c r="BW55" s="42">
        <f>'Datos totales'!BX36</f>
        <v>4.6500000000000004</v>
      </c>
      <c r="BX55" s="42">
        <f>'Datos totales'!BY36</f>
        <v>4.62</v>
      </c>
      <c r="BY55" s="42">
        <f>'Datos totales'!BZ36</f>
        <v>0.81</v>
      </c>
      <c r="CC55" s="42">
        <f>'Datos totales'!CD36</f>
        <v>3.8899999999999997</v>
      </c>
      <c r="CE55" s="42">
        <f>'Datos totales'!CF36</f>
        <v>5.71</v>
      </c>
      <c r="CS55" s="42">
        <f>'Datos totales'!CT36</f>
        <v>5.52</v>
      </c>
      <c r="CU55" s="42">
        <f>'Datos totales'!CV36</f>
        <v>3.5199999999999996</v>
      </c>
      <c r="CV55" s="42">
        <f>'Datos totales'!CW36</f>
        <v>0.83999999999999986</v>
      </c>
      <c r="CW55" s="42"/>
      <c r="CY55" s="42">
        <f>'Datos totales'!CZ36</f>
        <v>1.18</v>
      </c>
      <c r="DE55" s="42">
        <f>'Datos totales'!DF36</f>
        <v>6.66</v>
      </c>
      <c r="DG55" s="42">
        <f>'Datos totales'!DH36</f>
        <v>4.97</v>
      </c>
      <c r="DH55" s="42">
        <f>'Datos totales'!DI36</f>
        <v>3.16</v>
      </c>
      <c r="DK55" s="42">
        <f>'Datos totales'!DL36</f>
        <v>2.33</v>
      </c>
      <c r="DP55" s="42">
        <f>'Datos totales'!DQ36</f>
        <v>6.25</v>
      </c>
      <c r="DQ55" s="42">
        <f>'Datos totales'!DR36</f>
        <v>2.75</v>
      </c>
      <c r="DS55" s="42">
        <f>'Datos totales'!DT36</f>
        <v>1.02</v>
      </c>
      <c r="EN55" s="42">
        <f>'Datos totales'!EO36</f>
        <v>6.27</v>
      </c>
      <c r="EO55" s="42">
        <f>'Datos totales'!EP36</f>
        <v>0.49</v>
      </c>
      <c r="EP55" s="42">
        <f>'Datos totales'!EQ36</f>
        <v>0.72</v>
      </c>
      <c r="EQ55" s="42">
        <f>'Datos totales'!ER36</f>
        <v>1.1000000000000001</v>
      </c>
      <c r="ER55" s="42">
        <f>'Datos totales'!ES36</f>
        <v>1.24</v>
      </c>
      <c r="ES55" s="42">
        <f>'Datos totales'!ET36</f>
        <v>0.8899999999999999</v>
      </c>
      <c r="ET55" s="42">
        <f>'Datos totales'!EU36</f>
        <v>0.78</v>
      </c>
      <c r="EU55" s="42">
        <f>'Datos totales'!EV36</f>
        <v>1.1200000000000001</v>
      </c>
      <c r="EV55" s="42">
        <f>'Datos totales'!EW36</f>
        <v>3.3</v>
      </c>
      <c r="EW55" s="42">
        <f>'Datos totales'!EX36</f>
        <v>3.38</v>
      </c>
      <c r="EX55" s="42"/>
      <c r="EY55" s="42">
        <f>'Datos totales'!EZ36</f>
        <v>7.42</v>
      </c>
    </row>
    <row r="56" spans="1:155" x14ac:dyDescent="0.25">
      <c r="A56" s="16" t="s">
        <v>74</v>
      </c>
      <c r="B56" s="10" t="s">
        <v>14</v>
      </c>
      <c r="C56" s="7">
        <v>260686</v>
      </c>
      <c r="D56" s="7">
        <v>338490</v>
      </c>
      <c r="E56" s="7">
        <v>31</v>
      </c>
      <c r="F56" s="16" t="s">
        <v>17</v>
      </c>
      <c r="G56" s="7">
        <v>0.75</v>
      </c>
      <c r="H56" s="27"/>
      <c r="I56" s="89"/>
      <c r="J56" s="89">
        <v>5.25</v>
      </c>
      <c r="K56" s="89">
        <v>6.75</v>
      </c>
      <c r="L56" s="89">
        <v>8.1300000000000008</v>
      </c>
      <c r="M56" s="89">
        <v>6.3</v>
      </c>
      <c r="N56" s="42"/>
      <c r="O56" s="89">
        <v>4.79</v>
      </c>
      <c r="P56" s="89">
        <v>4.12</v>
      </c>
      <c r="Q56" s="89">
        <v>2.59</v>
      </c>
      <c r="R56" s="42"/>
      <c r="S56" s="89">
        <v>2.29</v>
      </c>
      <c r="T56" s="89">
        <v>3.25</v>
      </c>
      <c r="U56" s="89">
        <v>4.24</v>
      </c>
      <c r="V56" s="27"/>
      <c r="W56" s="89">
        <v>5.87</v>
      </c>
      <c r="X56" s="89">
        <v>7.25</v>
      </c>
      <c r="Y56" s="89">
        <v>9.2100000000000009</v>
      </c>
      <c r="Z56" s="89">
        <v>10.050000000000001</v>
      </c>
      <c r="AA56" s="89">
        <v>13.79</v>
      </c>
      <c r="AB56" s="42"/>
      <c r="AC56" s="89">
        <v>8.19</v>
      </c>
      <c r="AD56" s="89">
        <v>4.55</v>
      </c>
      <c r="AE56" s="27"/>
      <c r="AF56" s="89">
        <v>4.67</v>
      </c>
      <c r="AG56" s="42"/>
      <c r="AH56" s="42"/>
      <c r="AI56" s="89">
        <v>8.35</v>
      </c>
      <c r="AJ56" s="89">
        <v>9.5500000000000007</v>
      </c>
      <c r="AK56" s="89">
        <v>8.69</v>
      </c>
      <c r="AL56" s="89">
        <v>9.14</v>
      </c>
      <c r="AM56" s="89">
        <v>9.73</v>
      </c>
      <c r="AN56" s="89">
        <v>10.55</v>
      </c>
      <c r="AO56" s="89">
        <v>7.72</v>
      </c>
      <c r="AQ56" s="89">
        <v>7.75</v>
      </c>
      <c r="AR56" s="105">
        <v>9.1</v>
      </c>
      <c r="AS56" s="92"/>
      <c r="AT56" s="89">
        <v>9.8699999999999992</v>
      </c>
      <c r="AU56" s="92"/>
      <c r="AV56" s="89">
        <v>8.26</v>
      </c>
      <c r="AW56" s="105">
        <v>9.56</v>
      </c>
      <c r="AX56" s="105">
        <v>10.56</v>
      </c>
      <c r="AY56" s="89">
        <v>18.190000000000001</v>
      </c>
      <c r="AZ56" s="89">
        <v>12.06</v>
      </c>
      <c r="BA56" s="30">
        <v>7.5</v>
      </c>
      <c r="BB56" s="92"/>
      <c r="BC56" s="30">
        <v>3.7800000000000002</v>
      </c>
      <c r="BD56" s="30">
        <v>4.16</v>
      </c>
      <c r="BE56" s="30">
        <v>4.82</v>
      </c>
      <c r="BF56" s="30">
        <v>6.29</v>
      </c>
      <c r="BH56" s="30">
        <v>12.05</v>
      </c>
      <c r="BL56" s="30">
        <v>1.5499999999999998</v>
      </c>
      <c r="BM56" s="30">
        <v>1.1200000000000001</v>
      </c>
      <c r="BO56" s="30">
        <v>1.7599999999999998</v>
      </c>
      <c r="BP56" s="30">
        <v>3.14</v>
      </c>
      <c r="BR56" s="42">
        <f>'Datos totales'!BS36</f>
        <v>3.84</v>
      </c>
      <c r="BS56" s="42">
        <f>'Datos totales'!BT36</f>
        <v>5.05</v>
      </c>
      <c r="BT56" s="42">
        <f>'Datos totales'!BU36</f>
        <v>5.98</v>
      </c>
      <c r="BV56" s="42">
        <f>'Datos totales'!BW36</f>
        <v>4.99</v>
      </c>
      <c r="BZ56" s="42">
        <f>'Datos totales'!CA36</f>
        <v>2.16</v>
      </c>
      <c r="CA56" s="42">
        <f>'Datos totales'!CB36</f>
        <v>2.6</v>
      </c>
      <c r="CB56" s="42">
        <f>'Datos totales'!CC36</f>
        <v>3.8499999999999996</v>
      </c>
      <c r="CD56" s="42">
        <f>'Datos totales'!CE36</f>
        <v>6.4</v>
      </c>
      <c r="CF56" s="42">
        <f>'Datos totales'!CG36</f>
        <v>10.92</v>
      </c>
      <c r="CG56" s="42">
        <f>'Datos totales'!CH36</f>
        <v>8.52</v>
      </c>
      <c r="CH56" s="42">
        <f>'Datos totales'!CI36</f>
        <v>9.14</v>
      </c>
      <c r="CI56" s="42">
        <f>'Datos totales'!CJ36</f>
        <v>9.16</v>
      </c>
      <c r="CJ56" s="42">
        <f>'Datos totales'!CK36</f>
        <v>10.25</v>
      </c>
      <c r="CK56" s="42">
        <f>'Datos totales'!CL36</f>
        <v>1.83</v>
      </c>
      <c r="CL56" s="42">
        <f>'Datos totales'!CM36</f>
        <v>2.7</v>
      </c>
      <c r="CM56" s="42">
        <f>'Datos totales'!CN36</f>
        <v>3.45</v>
      </c>
      <c r="CN56" s="42">
        <f>'Datos totales'!CO36</f>
        <v>4.6500000000000004</v>
      </c>
      <c r="CO56" s="42">
        <f>'Datos totales'!CP36</f>
        <v>5.55</v>
      </c>
      <c r="CP56" s="42"/>
      <c r="CQ56" s="42">
        <f>'Datos totales'!CR36</f>
        <v>9.6999999999999993</v>
      </c>
      <c r="CR56">
        <v>26.9</v>
      </c>
      <c r="CX56" s="42">
        <f>'Datos totales'!CY36</f>
        <v>0.98</v>
      </c>
      <c r="CZ56" s="42">
        <f>'Datos totales'!DA36</f>
        <v>3.12</v>
      </c>
      <c r="DA56" s="42">
        <f>'Datos totales'!DB36</f>
        <v>4.13</v>
      </c>
      <c r="DB56" s="42">
        <f>'Datos totales'!DC36</f>
        <v>5.21</v>
      </c>
      <c r="DC56" s="42">
        <f>'Datos totales'!DD36</f>
        <v>6.54</v>
      </c>
      <c r="DD56" s="42">
        <f>'Datos totales'!DE36</f>
        <v>12.12</v>
      </c>
      <c r="DF56" s="42">
        <f>'Datos totales'!DG36</f>
        <v>8.08</v>
      </c>
      <c r="DI56" s="42">
        <f>'Datos totales'!DJ36</f>
        <v>1.81</v>
      </c>
      <c r="DJ56" s="42">
        <f>'Datos totales'!DK36</f>
        <v>2.0099999999999998</v>
      </c>
      <c r="DL56" s="42">
        <f>'Datos totales'!DM36</f>
        <v>4.47</v>
      </c>
      <c r="DM56" s="42">
        <f>'Datos totales'!DN36</f>
        <v>5.53</v>
      </c>
      <c r="DN56" s="42">
        <f>'Datos totales'!DO36</f>
        <v>11.28</v>
      </c>
      <c r="DO56" s="42">
        <f>'Datos totales'!DP36</f>
        <v>14.65</v>
      </c>
      <c r="DR56" s="42">
        <f>'Datos totales'!DS36</f>
        <v>1.48</v>
      </c>
      <c r="DT56" s="42">
        <f>'Datos totales'!DU36</f>
        <v>1.1399999999999999</v>
      </c>
      <c r="DU56" s="42">
        <f>'Datos totales'!DV36</f>
        <v>1.62</v>
      </c>
      <c r="DV56" s="42">
        <f>'Datos totales'!DW36</f>
        <v>1</v>
      </c>
      <c r="DW56" s="42">
        <f>'Datos totales'!DX36</f>
        <v>1.44</v>
      </c>
      <c r="DX56" s="42">
        <f>'Datos totales'!DY36</f>
        <v>2.82</v>
      </c>
      <c r="DY56" s="42">
        <f>'Datos totales'!DZ36</f>
        <v>4.1500000000000004</v>
      </c>
      <c r="DZ56" s="42">
        <f>'Datos totales'!EA36</f>
        <v>4.1900000000000004</v>
      </c>
      <c r="EA56" s="42">
        <f>'Datos totales'!EB36</f>
        <v>10.039999999999999</v>
      </c>
      <c r="EB56" s="42">
        <f>'Datos totales'!EC36</f>
        <v>9.9499999999999993</v>
      </c>
      <c r="EC56" s="42">
        <f>'Datos totales'!ED36</f>
        <v>7.6899999999999995</v>
      </c>
      <c r="ED56" s="42">
        <f>'Datos totales'!EE36</f>
        <v>12.1</v>
      </c>
      <c r="EE56" s="42">
        <f>'Datos totales'!EF36</f>
        <v>12.45</v>
      </c>
      <c r="EF56" s="42">
        <f>'Datos totales'!EG36</f>
        <v>11.35</v>
      </c>
      <c r="EG56" s="42">
        <f>'Datos totales'!EH36</f>
        <v>4.3499999999999996</v>
      </c>
      <c r="EH56" s="42">
        <f>'Datos totales'!EI36</f>
        <v>1.69</v>
      </c>
      <c r="EI56" s="42">
        <f>'Datos totales'!EJ36</f>
        <v>2.75</v>
      </c>
      <c r="EJ56" s="42">
        <f>'Datos totales'!EK36</f>
        <v>3.95</v>
      </c>
      <c r="EK56" s="42">
        <f>'Datos totales'!EL36</f>
        <v>4.62</v>
      </c>
      <c r="EL56" s="42">
        <f>'Datos totales'!EM36</f>
        <v>5.44</v>
      </c>
      <c r="EM56" s="42">
        <f>'Datos totales'!EN36</f>
        <v>5.6</v>
      </c>
      <c r="EN56" s="42"/>
      <c r="EO56" s="42"/>
      <c r="EP56" s="42"/>
      <c r="EQ56" s="42"/>
      <c r="ER56" s="42"/>
      <c r="ES56" s="42"/>
      <c r="ET56" s="42"/>
      <c r="EU56" s="42"/>
      <c r="EV56" s="42"/>
      <c r="EW56" s="42"/>
    </row>
    <row r="57" spans="1:155" ht="13" thickBot="1" x14ac:dyDescent="0.3">
      <c r="A57" s="16" t="s">
        <v>80</v>
      </c>
      <c r="B57" s="10" t="s">
        <v>14</v>
      </c>
      <c r="C57" s="7">
        <v>253133</v>
      </c>
      <c r="D57" s="7">
        <v>335803</v>
      </c>
      <c r="E57" s="7">
        <v>23</v>
      </c>
      <c r="F57" s="16" t="s">
        <v>17</v>
      </c>
      <c r="G57" s="7">
        <v>0.52</v>
      </c>
      <c r="H57" s="27"/>
      <c r="I57" s="89"/>
      <c r="J57" s="42"/>
      <c r="K57" s="27"/>
      <c r="L57" s="89"/>
      <c r="M57" s="27"/>
      <c r="N57" s="42">
        <v>11.690000000000001</v>
      </c>
      <c r="O57" s="42">
        <v>8.82</v>
      </c>
      <c r="P57" s="42">
        <v>4.25</v>
      </c>
      <c r="Q57" s="42">
        <v>3.19</v>
      </c>
      <c r="R57" s="42">
        <v>3.02</v>
      </c>
      <c r="S57" s="42">
        <v>3.52</v>
      </c>
      <c r="T57" s="42">
        <v>4.5999999999999996</v>
      </c>
      <c r="U57" s="89"/>
      <c r="V57" s="27"/>
      <c r="W57" s="89"/>
      <c r="X57" s="42">
        <v>11.09</v>
      </c>
      <c r="Y57" s="27">
        <v>11.63</v>
      </c>
      <c r="Z57" s="42">
        <v>13.73</v>
      </c>
      <c r="AA57" s="42">
        <v>15.26</v>
      </c>
      <c r="AB57" s="42">
        <v>12.440000000000001</v>
      </c>
      <c r="AC57" s="42">
        <v>8.56</v>
      </c>
      <c r="AD57" s="42">
        <v>3.57</v>
      </c>
      <c r="AE57" s="89"/>
      <c r="AF57" s="89"/>
      <c r="AG57" s="42">
        <v>7.77</v>
      </c>
      <c r="AH57" s="42">
        <v>9.14</v>
      </c>
      <c r="AI57" s="42">
        <v>11.530000000000001</v>
      </c>
      <c r="AJ57" s="42">
        <v>13.78</v>
      </c>
      <c r="AK57" s="42">
        <v>13.93</v>
      </c>
      <c r="AL57" s="42">
        <v>14.190000000000001</v>
      </c>
      <c r="AM57" s="42">
        <v>14.32</v>
      </c>
      <c r="AN57" s="42">
        <v>14.18</v>
      </c>
      <c r="AO57" s="42">
        <v>11.52</v>
      </c>
      <c r="AP57" s="100">
        <v>9.32</v>
      </c>
      <c r="AQ57" s="42">
        <v>7.37</v>
      </c>
      <c r="AR57" s="16">
        <v>8.1</v>
      </c>
      <c r="AS57" s="16">
        <v>9.9400000000000013</v>
      </c>
      <c r="AT57" s="42">
        <v>12.08</v>
      </c>
      <c r="AU57" s="42">
        <v>13.34</v>
      </c>
      <c r="AV57" s="27">
        <v>13.98</v>
      </c>
      <c r="AW57" s="16">
        <v>13.72</v>
      </c>
      <c r="AX57" s="16">
        <v>13.280000000000001</v>
      </c>
      <c r="AY57" s="16">
        <v>12.610000000000001</v>
      </c>
      <c r="AZ57" s="42">
        <v>3.13</v>
      </c>
      <c r="BA57" s="31">
        <v>2.81</v>
      </c>
      <c r="BB57" s="92"/>
      <c r="BC57" s="31">
        <v>2.93</v>
      </c>
      <c r="BG57" s="31">
        <v>9.6900000000000013</v>
      </c>
      <c r="BH57" s="31">
        <v>11.290000000000001</v>
      </c>
      <c r="BI57" s="31">
        <v>9.98</v>
      </c>
      <c r="BJ57" s="31">
        <v>8.4600000000000009</v>
      </c>
      <c r="BK57" s="31">
        <v>2.95</v>
      </c>
      <c r="BL57" s="31">
        <v>2.66</v>
      </c>
      <c r="BM57" s="31">
        <v>2.57</v>
      </c>
      <c r="BN57" s="31">
        <v>4.0199999999999996</v>
      </c>
      <c r="BR57" s="42">
        <f>'Datos totales'!BS37</f>
        <v>9.09</v>
      </c>
      <c r="BS57" s="42">
        <f>'Datos totales'!BT37</f>
        <v>11.51</v>
      </c>
      <c r="BT57" s="42">
        <f>'Datos totales'!BU37</f>
        <v>13.030000000000001</v>
      </c>
      <c r="BU57" s="42">
        <f>'Datos totales'!BV37</f>
        <v>10.41</v>
      </c>
      <c r="BV57" s="42">
        <f>'Datos totales'!BW37</f>
        <v>13.440000000000001</v>
      </c>
      <c r="BW57" s="42">
        <f>'Datos totales'!BX37</f>
        <v>13</v>
      </c>
      <c r="BX57" s="42">
        <f>'Datos totales'!BY37</f>
        <v>12.540000000000001</v>
      </c>
      <c r="BZ57" s="42"/>
      <c r="CA57" s="42">
        <f>'Datos totales'!CB37</f>
        <v>3.26</v>
      </c>
      <c r="CD57" s="42">
        <f>'Datos totales'!CE37</f>
        <v>10.260000000000002</v>
      </c>
      <c r="CF57" s="42">
        <f>'Datos totales'!CG37</f>
        <v>13.58</v>
      </c>
      <c r="CG57" s="42">
        <f>'Datos totales'!CH37</f>
        <v>11.38</v>
      </c>
      <c r="CH57" s="42">
        <f>'Datos totales'!CI37</f>
        <v>11.15</v>
      </c>
      <c r="CI57" s="42">
        <f>'Datos totales'!CJ37</f>
        <v>10.84</v>
      </c>
      <c r="CJ57" s="42">
        <f>'Datos totales'!CK37</f>
        <v>9.6900000000000013</v>
      </c>
      <c r="CM57" s="42">
        <f>'Datos totales'!CN37</f>
        <v>3.1399999999999997</v>
      </c>
      <c r="CO57" s="42">
        <f>'Datos totales'!CP37</f>
        <v>8.0100000000000016</v>
      </c>
      <c r="CP57" s="42">
        <f>'Datos totales'!CQ37</f>
        <v>9.7900000000000009</v>
      </c>
      <c r="CQ57" s="42">
        <f>'Datos totales'!CR37</f>
        <v>11.41</v>
      </c>
      <c r="CR57">
        <v>12.78</v>
      </c>
      <c r="CT57" s="42">
        <f>'Datos totales'!CU37</f>
        <v>9.6100000000000012</v>
      </c>
      <c r="CU57" s="42">
        <f>'Datos totales'!CV37</f>
        <v>5.77</v>
      </c>
      <c r="CV57" s="42">
        <f>'Datos totales'!CW37</f>
        <v>2.3599999999999985</v>
      </c>
      <c r="DD57" s="42">
        <f>'Datos totales'!DE37</f>
        <v>3.2699999999999996</v>
      </c>
      <c r="DE57" s="42">
        <f>'Datos totales'!DF37</f>
        <v>9.4500000000000011</v>
      </c>
      <c r="DG57" s="42">
        <f>'Datos totales'!DH37</f>
        <v>7.95</v>
      </c>
      <c r="DH57" s="42">
        <f>'Datos totales'!DI37</f>
        <v>2.79</v>
      </c>
      <c r="DI57" s="42">
        <f>'Datos totales'!DJ37</f>
        <v>2.4800000000000004</v>
      </c>
      <c r="DO57" s="42">
        <f>'Datos totales'!DP37</f>
        <v>10.020000000000001</v>
      </c>
      <c r="DP57" s="42">
        <f>'Datos totales'!DQ37</f>
        <v>9.6800000000000015</v>
      </c>
      <c r="DQ57" s="42">
        <f>'Datos totales'!DR37</f>
        <v>3.67</v>
      </c>
      <c r="DS57" s="42">
        <f>'Datos totales'!DT37</f>
        <v>3.8</v>
      </c>
      <c r="EA57" s="42">
        <f>'Datos totales'!EB37</f>
        <v>7.3999999999999995</v>
      </c>
      <c r="EF57" s="42">
        <f>'Datos totales'!EG37</f>
        <v>4.0699999999999994</v>
      </c>
      <c r="EG57" s="42">
        <f>'Datos totales'!EH37</f>
        <v>2.6500000000000004</v>
      </c>
      <c r="EH57" s="42">
        <f>'Datos totales'!EI37</f>
        <v>3.4699999999999998</v>
      </c>
      <c r="EN57" s="42">
        <f>'Datos totales'!EO37</f>
        <v>17.54</v>
      </c>
      <c r="EO57" s="42">
        <f>'Datos totales'!EP37</f>
        <v>2.25</v>
      </c>
      <c r="EP57" s="42">
        <f>'Datos totales'!EQ37</f>
        <v>3.41</v>
      </c>
      <c r="EQ57" s="42">
        <f>'Datos totales'!ER37</f>
        <v>2.6500000000000004</v>
      </c>
    </row>
    <row r="58" spans="1:155" x14ac:dyDescent="0.25">
      <c r="A58" s="16" t="s">
        <v>80</v>
      </c>
      <c r="B58" s="10" t="s">
        <v>14</v>
      </c>
      <c r="C58" s="7">
        <v>253133</v>
      </c>
      <c r="D58" s="7">
        <v>335803</v>
      </c>
      <c r="E58" s="7">
        <v>23</v>
      </c>
      <c r="F58" s="16" t="s">
        <v>17</v>
      </c>
      <c r="G58" s="7">
        <v>0.52</v>
      </c>
      <c r="H58" s="27"/>
      <c r="I58" s="89"/>
      <c r="J58" s="42"/>
      <c r="K58" s="27"/>
      <c r="L58" s="89"/>
      <c r="M58" s="27"/>
      <c r="N58" s="42"/>
      <c r="O58" s="42"/>
      <c r="P58" s="42"/>
      <c r="Q58" s="42"/>
      <c r="R58" s="42"/>
      <c r="S58" s="42"/>
      <c r="T58" s="42"/>
      <c r="U58" s="89">
        <v>7.1300000000000008</v>
      </c>
      <c r="V58" s="27"/>
      <c r="W58" s="89">
        <v>10.08</v>
      </c>
      <c r="X58" s="42"/>
      <c r="Y58" s="27"/>
      <c r="Z58" s="42"/>
      <c r="AA58" s="42"/>
      <c r="AB58" s="42"/>
      <c r="AC58" s="42"/>
      <c r="AD58" s="42"/>
      <c r="AE58" s="89"/>
      <c r="AF58" s="89">
        <v>8.24</v>
      </c>
      <c r="AG58" s="42"/>
      <c r="AH58" s="42"/>
      <c r="AI58" s="42"/>
      <c r="AJ58" s="42"/>
      <c r="AK58" s="42"/>
      <c r="AL58" s="42"/>
      <c r="AM58" s="42"/>
      <c r="AN58" s="42"/>
      <c r="AO58" s="4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137"/>
      <c r="BB58" s="92"/>
      <c r="BC58" s="92"/>
      <c r="BD58" s="30">
        <v>5.27</v>
      </c>
      <c r="BE58" s="30">
        <v>8.3600000000000012</v>
      </c>
      <c r="BF58" s="30">
        <v>11.76</v>
      </c>
      <c r="BO58" s="30">
        <v>4.4800000000000004</v>
      </c>
      <c r="BP58" s="30">
        <v>8.4700000000000006</v>
      </c>
      <c r="BQ58" s="30">
        <v>10.18</v>
      </c>
      <c r="BY58" s="42">
        <f>'Datos totales'!BZ37</f>
        <v>4.1500000000000004</v>
      </c>
      <c r="BZ58" s="42">
        <f>'Datos totales'!CA37</f>
        <v>4.6400000000000006</v>
      </c>
      <c r="CB58" s="42">
        <f>'Datos totales'!CC37</f>
        <v>10.100000000000001</v>
      </c>
      <c r="CC58" s="42">
        <f>'Datos totales'!CD37</f>
        <v>16.920000000000002</v>
      </c>
      <c r="CE58" s="42">
        <f>'Datos totales'!CF37</f>
        <v>11.98</v>
      </c>
      <c r="CK58" s="42">
        <f>'Datos totales'!CL37</f>
        <v>3.5999999999999996</v>
      </c>
      <c r="CL58" s="42"/>
      <c r="CN58" s="42">
        <f>'Datos totales'!CO37</f>
        <v>9.15</v>
      </c>
      <c r="CS58" s="42">
        <f>'Datos totales'!CT37</f>
        <v>11.64</v>
      </c>
      <c r="CW58" s="42">
        <f>'Datos totales'!CX37</f>
        <v>3.62</v>
      </c>
      <c r="CX58" s="42">
        <f>'Datos totales'!CY37</f>
        <v>3.29</v>
      </c>
      <c r="CY58" s="42">
        <f>'Datos totales'!CZ37</f>
        <v>3.75</v>
      </c>
      <c r="CZ58" s="42">
        <f>'Datos totales'!DA37</f>
        <v>4.3</v>
      </c>
      <c r="DA58" s="42">
        <f>'Datos totales'!DB37</f>
        <v>6.34</v>
      </c>
      <c r="DB58" s="42">
        <f>'Datos totales'!DC37</f>
        <v>8.56</v>
      </c>
      <c r="DC58" s="42">
        <f>'Datos totales'!DD37</f>
        <v>7.3</v>
      </c>
      <c r="DF58" s="42">
        <f>'Datos totales'!DG37</f>
        <v>17.05</v>
      </c>
      <c r="DJ58" s="42">
        <f>'Datos totales'!DK37</f>
        <v>3.7299999999999995</v>
      </c>
      <c r="DK58" s="42">
        <f>'Datos totales'!DL37</f>
        <v>4.46</v>
      </c>
      <c r="DL58" s="42">
        <f>'Datos totales'!DM37</f>
        <v>7.9799999999999995</v>
      </c>
      <c r="DM58" s="42">
        <f>'Datos totales'!DN37</f>
        <v>8.89</v>
      </c>
      <c r="DN58" s="42">
        <f>'Datos totales'!DO37</f>
        <v>17.05</v>
      </c>
      <c r="DQ58" s="42"/>
      <c r="DR58" s="42">
        <f>'Datos totales'!DS37</f>
        <v>3.5300000000000002</v>
      </c>
      <c r="DT58" s="42">
        <f>'Datos totales'!DU37</f>
        <v>3.3499999999999996</v>
      </c>
      <c r="DU58" s="42">
        <f>'Datos totales'!DV37</f>
        <v>3.45</v>
      </c>
      <c r="DV58" s="42">
        <f>'Datos totales'!DW37</f>
        <v>3.5</v>
      </c>
      <c r="DW58" s="42">
        <f>'Datos totales'!DX37</f>
        <v>3.67</v>
      </c>
      <c r="DX58" s="42">
        <f>'Datos totales'!DY37</f>
        <v>4.5699999999999994</v>
      </c>
      <c r="DY58" s="42">
        <f>'Datos totales'!DZ37</f>
        <v>5.75</v>
      </c>
      <c r="DZ58" s="42">
        <f>'Datos totales'!EA37</f>
        <v>7.589999999999999</v>
      </c>
      <c r="EB58" s="42">
        <f>'Datos totales'!EC37</f>
        <v>16.830000000000002</v>
      </c>
      <c r="EC58" s="42">
        <f>'Datos totales'!ED37</f>
        <v>10.180000000000001</v>
      </c>
      <c r="ED58" s="42">
        <f>'Datos totales'!EE37</f>
        <v>9.0100000000000016</v>
      </c>
      <c r="EE58" s="42">
        <f>'Datos totales'!EF37</f>
        <v>9.3500000000000014</v>
      </c>
      <c r="EI58" s="42">
        <f>'Datos totales'!EJ37</f>
        <v>3.79</v>
      </c>
      <c r="EJ58" s="42">
        <f>'Datos totales'!EK37</f>
        <v>9.59</v>
      </c>
      <c r="EK58" s="42">
        <f>'Datos totales'!EL37</f>
        <v>7.9999999999999991</v>
      </c>
      <c r="EL58" s="42">
        <f>'Datos totales'!EM37</f>
        <v>10.4</v>
      </c>
      <c r="EM58" s="42">
        <f>'Datos totales'!EN37</f>
        <v>11.430000000000001</v>
      </c>
      <c r="ER58" s="42">
        <f>'Datos totales'!ES37</f>
        <v>2.3099999999999996</v>
      </c>
      <c r="ES58" s="42">
        <f>'Datos totales'!ET37</f>
        <v>3.49</v>
      </c>
      <c r="ET58" s="42">
        <f>'Datos totales'!EU37</f>
        <v>3.25</v>
      </c>
      <c r="EU58" s="42">
        <f>'Datos totales'!EV37</f>
        <v>3.67</v>
      </c>
      <c r="EV58" s="42">
        <f>'Datos totales'!EW37</f>
        <v>4.55</v>
      </c>
      <c r="EW58" s="42">
        <f>'Datos totales'!EX37</f>
        <v>6.45</v>
      </c>
      <c r="EX58" s="42">
        <f>'Datos totales'!EY37</f>
        <v>8.2200000000000006</v>
      </c>
      <c r="EY58" s="42">
        <f>'Datos totales'!EZ37</f>
        <v>8.23</v>
      </c>
    </row>
    <row r="59" spans="1:155" x14ac:dyDescent="0.25">
      <c r="A59" s="16" t="s">
        <v>81</v>
      </c>
      <c r="B59" s="10" t="s">
        <v>14</v>
      </c>
      <c r="C59" s="7">
        <v>254952</v>
      </c>
      <c r="D59" s="7">
        <v>336152</v>
      </c>
      <c r="E59" s="7">
        <v>21</v>
      </c>
      <c r="F59" s="16" t="s">
        <v>17</v>
      </c>
      <c r="G59" s="7">
        <v>0.6</v>
      </c>
      <c r="H59" s="27"/>
      <c r="I59" s="89"/>
      <c r="J59" s="42"/>
      <c r="K59" s="27"/>
      <c r="L59" s="89"/>
      <c r="M59" s="27"/>
      <c r="N59" s="42">
        <v>6.3000000000000007</v>
      </c>
      <c r="O59" s="42">
        <v>5.15</v>
      </c>
      <c r="P59" s="42">
        <v>3.9999999999999996</v>
      </c>
      <c r="Q59" s="42">
        <v>3.93</v>
      </c>
      <c r="R59" s="42">
        <v>3.65</v>
      </c>
      <c r="S59" s="42">
        <v>4.8000000000000007</v>
      </c>
      <c r="T59" s="42">
        <v>5.83</v>
      </c>
      <c r="U59" s="42">
        <v>6.6300000000000008</v>
      </c>
      <c r="V59" s="27"/>
      <c r="W59" s="42">
        <v>6.68</v>
      </c>
      <c r="X59" s="42">
        <v>8.2200000000000006</v>
      </c>
      <c r="Y59" s="27">
        <v>8.0500000000000007</v>
      </c>
      <c r="Z59" s="42">
        <v>8.44</v>
      </c>
      <c r="AA59" s="42"/>
      <c r="AB59" s="42">
        <v>5.54</v>
      </c>
      <c r="AC59" s="42">
        <v>5.24</v>
      </c>
      <c r="AD59" s="42">
        <v>3.89</v>
      </c>
      <c r="AE59" s="89"/>
      <c r="AF59" s="27">
        <v>6.12</v>
      </c>
      <c r="AG59" s="42">
        <v>6.99</v>
      </c>
      <c r="AH59" s="42">
        <v>7.67</v>
      </c>
      <c r="AI59" s="42">
        <v>8.3000000000000007</v>
      </c>
      <c r="AJ59" s="42">
        <v>14.25</v>
      </c>
      <c r="AK59" s="42">
        <v>8.7100000000000009</v>
      </c>
      <c r="AM59" s="42">
        <v>9.9500000000000011</v>
      </c>
      <c r="AN59" s="42">
        <v>8.3800000000000008</v>
      </c>
      <c r="AO59" s="42">
        <v>6.26</v>
      </c>
      <c r="AP59" s="100">
        <v>5.17</v>
      </c>
      <c r="AQ59" s="42">
        <v>4.97</v>
      </c>
      <c r="AR59" s="16"/>
      <c r="AS59" s="16">
        <v>7.68</v>
      </c>
      <c r="AT59" s="42">
        <v>8.3800000000000008</v>
      </c>
      <c r="AU59" s="42">
        <v>8.74</v>
      </c>
      <c r="AV59" s="27">
        <v>8.83</v>
      </c>
      <c r="AW59" s="16">
        <v>8</v>
      </c>
      <c r="AX59" s="16">
        <v>7.4500000000000011</v>
      </c>
      <c r="AY59" s="16">
        <v>7.11</v>
      </c>
      <c r="AZ59" s="42">
        <v>2.73</v>
      </c>
      <c r="BA59" s="42">
        <f>'Datos totales'!BB38</f>
        <v>3.73</v>
      </c>
      <c r="BB59" s="42"/>
      <c r="BC59" s="42">
        <f>'Datos totales'!BD38</f>
        <v>0.16000000000000003</v>
      </c>
      <c r="BD59" s="42">
        <f>'Datos totales'!BE38</f>
        <v>2.9</v>
      </c>
      <c r="BF59" s="42">
        <f>'Datos totales'!BG38</f>
        <v>6.7</v>
      </c>
      <c r="BG59" s="42">
        <f>'Datos totales'!BH38</f>
        <v>9.9500000000000011</v>
      </c>
      <c r="BH59" s="42">
        <f>'Datos totales'!BI38</f>
        <v>7.4899999999999993</v>
      </c>
      <c r="BN59" s="42">
        <f>'Datos totales'!BO38</f>
        <v>3.44</v>
      </c>
      <c r="BO59" s="42">
        <f>'Datos totales'!BP38</f>
        <v>4.49</v>
      </c>
      <c r="BQ59" s="42">
        <f>'Datos totales'!BR38</f>
        <v>6.11</v>
      </c>
      <c r="BR59" s="42">
        <f>'Datos totales'!BS38</f>
        <v>6.7200000000000006</v>
      </c>
      <c r="BS59" s="42">
        <f>'Datos totales'!BT38</f>
        <v>7.37</v>
      </c>
      <c r="BT59" s="42">
        <f>'Datos totales'!BU38</f>
        <v>7.52</v>
      </c>
      <c r="BW59" s="42">
        <f>'Datos totales'!BX38</f>
        <v>7</v>
      </c>
      <c r="BX59" s="42">
        <f>'Datos totales'!BY38</f>
        <v>7.1400000000000006</v>
      </c>
      <c r="BZ59" s="42">
        <f>'Datos totales'!CA38</f>
        <v>3.97</v>
      </c>
      <c r="CA59" s="42">
        <f>'Datos totales'!CB38</f>
        <v>4.82</v>
      </c>
      <c r="CE59" s="42">
        <f>'Datos totales'!CF38</f>
        <v>8.44</v>
      </c>
      <c r="CI59" s="42">
        <f>'Datos totales'!CJ38</f>
        <v>8.0400000000000009</v>
      </c>
      <c r="CJ59" s="42">
        <f>'Datos totales'!CK38</f>
        <v>6.37</v>
      </c>
      <c r="CM59" s="42">
        <f>'Datos totales'!CN38</f>
        <v>4.57</v>
      </c>
      <c r="CS59" s="42">
        <f>'Datos totales'!CT38</f>
        <v>6.4</v>
      </c>
      <c r="CU59" s="42">
        <f>'Datos totales'!CV38</f>
        <v>4.4400000000000004</v>
      </c>
      <c r="CW59" s="42">
        <f>'Datos totales'!CX38</f>
        <v>2.15</v>
      </c>
      <c r="DR59" s="42">
        <f>'Datos totales'!DS38</f>
        <v>2.8</v>
      </c>
      <c r="DS59" s="42">
        <f>'Datos totales'!DT38</f>
        <v>3.8000000000000003</v>
      </c>
      <c r="DT59" s="42">
        <f>'Datos totales'!DU38</f>
        <v>2.0499999999999998</v>
      </c>
      <c r="DU59" s="42">
        <f>'Datos totales'!DV38</f>
        <v>2.64</v>
      </c>
      <c r="DW59" s="42">
        <f>'Datos totales'!DX38</f>
        <v>3.5399999999999996</v>
      </c>
      <c r="DX59" s="42">
        <f>'Datos totales'!DY38</f>
        <v>5.33</v>
      </c>
      <c r="DZ59" s="42">
        <f>'Datos totales'!EA38</f>
        <v>7.49</v>
      </c>
      <c r="EA59" s="42">
        <f>'Datos totales'!EB38</f>
        <v>7.1800000000000006</v>
      </c>
      <c r="EE59" s="42">
        <f>'Datos totales'!EF38</f>
        <v>6.58</v>
      </c>
      <c r="EF59" s="42">
        <f>'Datos totales'!EG38</f>
        <v>4.6400000000000006</v>
      </c>
      <c r="EG59" s="42">
        <f>'Datos totales'!EH38</f>
        <v>3.93</v>
      </c>
      <c r="EH59" s="42">
        <f>'Datos totales'!EI38</f>
        <v>2.6999999999999997</v>
      </c>
      <c r="EI59" s="42"/>
      <c r="EO59" s="42">
        <f>'Datos totales'!EP38</f>
        <v>0.88</v>
      </c>
    </row>
    <row r="60" spans="1:155" x14ac:dyDescent="0.25">
      <c r="A60" s="16" t="s">
        <v>81</v>
      </c>
      <c r="B60" s="10" t="s">
        <v>14</v>
      </c>
      <c r="C60" s="7">
        <v>254952</v>
      </c>
      <c r="D60" s="7">
        <v>336152</v>
      </c>
      <c r="E60" s="7">
        <v>21</v>
      </c>
      <c r="F60" s="16" t="s">
        <v>17</v>
      </c>
      <c r="G60" s="7">
        <v>0.6</v>
      </c>
      <c r="H60" s="27"/>
      <c r="I60" s="89"/>
      <c r="J60" s="42"/>
      <c r="K60" s="27"/>
      <c r="L60" s="89"/>
      <c r="M60" s="27"/>
      <c r="N60" s="42"/>
      <c r="O60" s="42"/>
      <c r="P60" s="42"/>
      <c r="Q60" s="42"/>
      <c r="R60" s="42"/>
      <c r="S60" s="42"/>
      <c r="T60" s="42"/>
      <c r="U60" s="42"/>
      <c r="V60" s="27"/>
      <c r="W60" s="42"/>
      <c r="X60" s="42"/>
      <c r="Y60" s="27"/>
      <c r="Z60" s="42"/>
      <c r="AA60" s="42"/>
      <c r="AB60" s="42"/>
      <c r="AC60" s="42"/>
      <c r="AD60" s="42"/>
      <c r="AE60" s="89"/>
      <c r="AF60" s="27"/>
      <c r="AG60" s="42"/>
      <c r="AH60" s="42"/>
      <c r="AI60" s="42"/>
      <c r="AJ60" s="42"/>
      <c r="AK60" s="42"/>
      <c r="AL60" s="89">
        <v>10.81</v>
      </c>
      <c r="AM60" s="42"/>
      <c r="AN60" s="42"/>
      <c r="AO60" s="42"/>
      <c r="AP60" s="100"/>
      <c r="AQ60" s="42"/>
      <c r="AR60" s="16"/>
      <c r="AS60" s="16"/>
      <c r="AT60" s="42"/>
      <c r="AU60" s="42"/>
      <c r="AV60" s="27"/>
      <c r="AW60" s="16"/>
      <c r="AX60" s="16"/>
      <c r="AY60" s="16"/>
      <c r="AZ60" s="42"/>
      <c r="BA60" s="42"/>
      <c r="BB60" s="42"/>
      <c r="BC60" s="42"/>
      <c r="BD60" s="42"/>
      <c r="BE60" s="42">
        <f>'Datos totales'!BF38</f>
        <v>4.47</v>
      </c>
      <c r="BF60" s="42"/>
      <c r="BG60" s="42"/>
      <c r="BH60" s="173"/>
      <c r="BI60" s="42">
        <f>'Datos totales'!BJ38</f>
        <v>4.95</v>
      </c>
      <c r="BJ60" s="42">
        <f>'Datos totales'!BK38</f>
        <v>0.38000000000000012</v>
      </c>
      <c r="BK60" s="42">
        <f>'Datos totales'!BL38</f>
        <v>2.5099999999999998</v>
      </c>
      <c r="BL60" s="42">
        <f>'Datos totales'!BM38</f>
        <v>2.5099999999999998</v>
      </c>
      <c r="BM60" s="42">
        <f>'Datos totales'!BN38</f>
        <v>8.9999999999999969E-2</v>
      </c>
      <c r="BN60" s="42"/>
      <c r="BO60" s="42"/>
      <c r="BP60" s="42">
        <f>'Datos totales'!BQ38</f>
        <v>5.54</v>
      </c>
      <c r="BQ60" s="42"/>
      <c r="BR60" s="42"/>
      <c r="BS60" s="42"/>
      <c r="BT60" s="42"/>
      <c r="BU60" s="42">
        <f>'Datos totales'!BV38</f>
        <v>6.78</v>
      </c>
      <c r="BV60" s="42">
        <f>'Datos totales'!BW38</f>
        <v>6.8000000000000007</v>
      </c>
      <c r="BY60" s="42">
        <f>'Datos totales'!BZ38</f>
        <v>0.39</v>
      </c>
      <c r="CB60" s="42">
        <f>'Datos totales'!CC38</f>
        <v>12.43</v>
      </c>
      <c r="CC60" s="42">
        <f>'Datos totales'!CD38</f>
        <v>13.31</v>
      </c>
      <c r="CD60" s="42">
        <f>'Datos totales'!CE38</f>
        <v>15.15</v>
      </c>
      <c r="CF60" s="42">
        <f>'Datos totales'!CG38</f>
        <v>20.52</v>
      </c>
      <c r="CG60" s="42">
        <f>'Datos totales'!CH38</f>
        <v>26.84</v>
      </c>
      <c r="CH60" s="42">
        <f>'Datos totales'!CI38</f>
        <v>13.25</v>
      </c>
      <c r="CK60" s="42">
        <f>'Datos totales'!CL38</f>
        <v>2.08</v>
      </c>
      <c r="CL60" s="42">
        <f>'Datos totales'!CM38</f>
        <v>8.3600000000000012</v>
      </c>
      <c r="CN60" s="42">
        <f>'Datos totales'!CO38</f>
        <v>10</v>
      </c>
      <c r="CO60" s="42">
        <f>'Datos totales'!CP38</f>
        <v>19.11</v>
      </c>
      <c r="CP60" s="42">
        <f>'Datos totales'!CQ38</f>
        <v>9.8600000000000012</v>
      </c>
      <c r="CQ60" s="42">
        <f>'Datos totales'!CR38</f>
        <v>14.4</v>
      </c>
      <c r="CR60">
        <v>23.03</v>
      </c>
      <c r="CT60" s="42">
        <f>'Datos totales'!CU38</f>
        <v>7.5600000000000005</v>
      </c>
      <c r="CV60" s="42">
        <f>'Datos totales'!CW38</f>
        <v>2.1399999999999983</v>
      </c>
      <c r="CX60" s="42">
        <f>'Datos totales'!CY38</f>
        <v>1.25</v>
      </c>
      <c r="CY60" s="42">
        <f>'Datos totales'!CZ38</f>
        <v>8.18</v>
      </c>
      <c r="CZ60" s="42">
        <f>'Datos totales'!DA38</f>
        <v>5.1800000000000006</v>
      </c>
      <c r="DA60" s="42">
        <f>'Datos totales'!DB38</f>
        <v>23.049999999999997</v>
      </c>
      <c r="DB60" s="42">
        <f>'Datos totales'!DC38</f>
        <v>26.869999999999997</v>
      </c>
      <c r="DC60" s="42">
        <f>'Datos totales'!DD38</f>
        <v>13.1</v>
      </c>
      <c r="DD60" s="42">
        <f>'Datos totales'!DE38</f>
        <v>17.139999999999997</v>
      </c>
      <c r="DE60" s="42">
        <f>'Datos totales'!DF38</f>
        <v>19.399999999999999</v>
      </c>
      <c r="DF60" s="42"/>
      <c r="DG60" s="42"/>
      <c r="DH60" s="42">
        <f>'Datos totales'!DI38</f>
        <v>8.07</v>
      </c>
      <c r="DI60" s="42"/>
      <c r="DJ60" s="42"/>
      <c r="DK60" s="42"/>
      <c r="DL60" s="42"/>
      <c r="DM60" s="42"/>
      <c r="DN60" s="42">
        <f>'Datos totales'!DO38</f>
        <v>11.370000000000001</v>
      </c>
      <c r="DO60" s="42">
        <f>'Datos totales'!DP38</f>
        <v>16.04</v>
      </c>
      <c r="DP60" s="42">
        <f>'Datos totales'!DQ38</f>
        <v>8.120000000000001</v>
      </c>
      <c r="DQ60" s="42">
        <f>'Datos totales'!DR38</f>
        <v>3.1599999999999997</v>
      </c>
      <c r="DV60" s="42">
        <f>'Datos totales'!DW38</f>
        <v>2.4499999999999997</v>
      </c>
      <c r="DY60" s="42">
        <f>'Datos totales'!DZ38</f>
        <v>7.2700000000000005</v>
      </c>
      <c r="EB60" s="42">
        <f>'Datos totales'!EC38</f>
        <v>8.75</v>
      </c>
      <c r="EC60" s="42">
        <f>'Datos totales'!ED38</f>
        <v>8.9700000000000006</v>
      </c>
      <c r="ED60" s="42">
        <f>'Datos totales'!EE38</f>
        <v>9.0300000000000011</v>
      </c>
      <c r="EJ60" s="42">
        <f>'Datos totales'!EK38</f>
        <v>7.0100000000000007</v>
      </c>
      <c r="EK60" s="42">
        <f>'Datos totales'!EL38</f>
        <v>6.67</v>
      </c>
      <c r="EL60" s="42">
        <f>'Datos totales'!EM38</f>
        <v>10.76</v>
      </c>
      <c r="EM60" s="42"/>
      <c r="EN60" s="42">
        <f>'Datos totales'!EO38</f>
        <v>9.91</v>
      </c>
      <c r="EP60" s="42">
        <f>'Datos totales'!EQ38</f>
        <v>2.78</v>
      </c>
      <c r="EQ60" s="42">
        <f>'Datos totales'!ER38</f>
        <v>2.25</v>
      </c>
      <c r="ER60" s="42">
        <f>'Datos totales'!ES38</f>
        <v>5.4700000000000006</v>
      </c>
      <c r="ES60" s="42">
        <f>'Datos totales'!ET38</f>
        <v>3.2399999999999998</v>
      </c>
      <c r="ET60" s="42">
        <f>'Datos totales'!EU38</f>
        <v>2.35</v>
      </c>
      <c r="EU60" s="42">
        <f>'Datos totales'!EV38</f>
        <v>5.0500000000000007</v>
      </c>
      <c r="EV60" s="42">
        <f>'Datos totales'!EW38</f>
        <v>6.1000000000000005</v>
      </c>
      <c r="EW60" s="42"/>
      <c r="EX60" s="42">
        <f>'Datos totales'!EY38</f>
        <v>8.15</v>
      </c>
      <c r="EY60" s="42">
        <f>'Datos totales'!EZ38</f>
        <v>9.27</v>
      </c>
    </row>
    <row r="61" spans="1:155" x14ac:dyDescent="0.25">
      <c r="A61" s="16" t="s">
        <v>100</v>
      </c>
      <c r="B61" s="10" t="s">
        <v>14</v>
      </c>
      <c r="C61" s="7">
        <v>255121</v>
      </c>
      <c r="D61" s="7">
        <v>336224</v>
      </c>
      <c r="E61" s="7">
        <v>20</v>
      </c>
      <c r="F61" s="16" t="s">
        <v>17</v>
      </c>
      <c r="G61" s="7">
        <v>0.25</v>
      </c>
      <c r="H61" s="27"/>
      <c r="I61" s="89"/>
      <c r="J61" s="42"/>
      <c r="K61" s="27"/>
      <c r="L61" s="89"/>
      <c r="M61" s="27"/>
      <c r="N61" s="42">
        <v>3.46</v>
      </c>
      <c r="O61" s="42">
        <v>1.79</v>
      </c>
      <c r="P61" s="42">
        <v>0.96</v>
      </c>
      <c r="Q61" s="89"/>
      <c r="R61" s="42">
        <v>0.72</v>
      </c>
      <c r="S61" s="89"/>
      <c r="T61" s="42">
        <v>2.5</v>
      </c>
      <c r="U61" s="89"/>
      <c r="V61" s="27"/>
      <c r="W61" s="89"/>
      <c r="X61" s="89"/>
      <c r="Y61" s="89"/>
      <c r="Z61" s="89"/>
      <c r="AA61" s="89"/>
      <c r="AB61" s="42"/>
      <c r="AC61" s="42">
        <v>1.98</v>
      </c>
      <c r="AD61" s="42">
        <v>1.55</v>
      </c>
      <c r="AE61" s="89"/>
      <c r="AF61" s="27">
        <v>2.87</v>
      </c>
      <c r="AG61" s="42">
        <v>4.72</v>
      </c>
      <c r="AH61" s="89"/>
      <c r="AI61" s="89"/>
      <c r="AJ61" s="89"/>
      <c r="AK61" s="89"/>
      <c r="AL61" s="89"/>
      <c r="AM61" s="42">
        <v>5.5</v>
      </c>
      <c r="AN61" s="42">
        <v>5.05</v>
      </c>
      <c r="AO61" s="42">
        <v>2.44</v>
      </c>
      <c r="AP61" s="100">
        <v>1.67</v>
      </c>
      <c r="AQ61" s="42">
        <v>1.69</v>
      </c>
      <c r="AR61" s="92"/>
      <c r="AS61" s="92"/>
      <c r="AT61" s="92"/>
      <c r="AU61" s="92"/>
      <c r="AV61" s="27">
        <v>5.43</v>
      </c>
      <c r="AW61" s="16">
        <v>4.6500000000000004</v>
      </c>
      <c r="AX61" s="16">
        <v>4.13</v>
      </c>
      <c r="AY61" s="16">
        <v>3.68</v>
      </c>
      <c r="AZ61" s="42">
        <v>0.48</v>
      </c>
      <c r="BA61" s="31">
        <v>0.83000000000000007</v>
      </c>
      <c r="BB61" s="92"/>
      <c r="BC61" s="31">
        <v>0.62</v>
      </c>
      <c r="BD61" s="31">
        <v>4.8899999999999997</v>
      </c>
      <c r="BE61" s="31">
        <v>2.6</v>
      </c>
      <c r="BF61" s="31">
        <v>3.24</v>
      </c>
      <c r="BG61" s="31">
        <v>3.9000000000000004</v>
      </c>
      <c r="BI61" s="31">
        <v>1.7799999999999998</v>
      </c>
      <c r="BJ61" s="31">
        <v>1.49</v>
      </c>
      <c r="BK61" s="31">
        <v>1.1399999999999999</v>
      </c>
      <c r="BL61" s="31">
        <v>0.44999999999999996</v>
      </c>
      <c r="BM61" s="31">
        <v>0.28000000000000003</v>
      </c>
      <c r="BN61" s="31">
        <v>0.66</v>
      </c>
      <c r="BO61" s="31">
        <v>1.1399999999999999</v>
      </c>
      <c r="BP61" s="31">
        <v>2.17</v>
      </c>
      <c r="BQ61" s="31">
        <v>2.75</v>
      </c>
      <c r="BR61" s="42">
        <f>'Datos totales'!BS39</f>
        <v>4.38</v>
      </c>
      <c r="BS61" s="42">
        <f>'Datos totales'!BT39</f>
        <v>4.08</v>
      </c>
      <c r="BT61" s="42">
        <f>'Datos totales'!BU39</f>
        <v>4.08</v>
      </c>
      <c r="BU61" s="42">
        <f>'Datos totales'!BV39</f>
        <v>3.46</v>
      </c>
      <c r="BV61" s="42">
        <f>'Datos totales'!BW39</f>
        <v>3.47</v>
      </c>
      <c r="BW61" s="42">
        <f>'Datos totales'!BX39</f>
        <v>3.67</v>
      </c>
      <c r="BX61" s="42">
        <f>'Datos totales'!BY39</f>
        <v>3.8</v>
      </c>
      <c r="BZ61" s="42">
        <f>'Datos totales'!CA39</f>
        <v>0.91999999999999993</v>
      </c>
      <c r="CA61" s="42">
        <f>'Datos totales'!CB39</f>
        <v>1.48</v>
      </c>
      <c r="CB61" s="42">
        <f>'Datos totales'!CC39</f>
        <v>2.23</v>
      </c>
      <c r="CC61" s="42">
        <f>'Datos totales'!CD39</f>
        <v>3.65</v>
      </c>
      <c r="CE61" s="42">
        <f>'Datos totales'!CF39</f>
        <v>5.0599999999999996</v>
      </c>
      <c r="CH61" s="42">
        <f>'Datos totales'!CI39</f>
        <v>6.82</v>
      </c>
      <c r="CK61" s="42">
        <f>'Datos totales'!CL39</f>
        <v>0.43000000000000005</v>
      </c>
      <c r="CN61" s="42">
        <f>'Datos totales'!CO39</f>
        <v>3.7</v>
      </c>
      <c r="CQ61" s="42">
        <f>'Datos totales'!CR39</f>
        <v>5.08</v>
      </c>
      <c r="CS61" s="42">
        <f>'Datos totales'!CT39</f>
        <v>2.97</v>
      </c>
      <c r="CT61" s="42">
        <f>'Datos totales'!CU39</f>
        <v>1.53</v>
      </c>
      <c r="CU61" s="42">
        <f>'Datos totales'!CV39</f>
        <v>1.33</v>
      </c>
      <c r="CV61" s="42">
        <f>'Datos totales'!CW39</f>
        <v>0.33999999999999986</v>
      </c>
      <c r="CW61" s="42">
        <f>'Datos totales'!CX39</f>
        <v>0.44999999999999996</v>
      </c>
      <c r="CX61" s="42">
        <f>'Datos totales'!CY39</f>
        <v>0.31000000000000005</v>
      </c>
      <c r="CY61" s="42">
        <f>'Datos totales'!CZ39</f>
        <v>0.75</v>
      </c>
      <c r="CZ61" s="42">
        <f>'Datos totales'!DA39</f>
        <v>1.9</v>
      </c>
      <c r="DA61" s="42">
        <f>'Datos totales'!DB39</f>
        <v>2.97</v>
      </c>
      <c r="DF61" s="42">
        <f>'Datos totales'!DG39</f>
        <v>5.69</v>
      </c>
      <c r="DG61" s="42">
        <f>'Datos totales'!DH39</f>
        <v>2.35</v>
      </c>
      <c r="DH61" s="42">
        <f>'Datos totales'!DI39</f>
        <v>0.79</v>
      </c>
      <c r="DI61" s="42">
        <f>'Datos totales'!DJ39</f>
        <v>0.75</v>
      </c>
      <c r="DJ61" s="42">
        <f>'Datos totales'!DK39</f>
        <v>0.78</v>
      </c>
      <c r="DO61" s="42">
        <f>'Datos totales'!DP39</f>
        <v>5.65</v>
      </c>
      <c r="DS61" s="42">
        <f>'Datos totales'!DT39</f>
        <v>1.08</v>
      </c>
      <c r="DT61" s="42">
        <f>'Datos totales'!DU39</f>
        <v>0.75</v>
      </c>
      <c r="EA61" s="42">
        <f>'Datos totales'!EB39</f>
        <v>4.58</v>
      </c>
      <c r="EF61" s="42">
        <f>'Datos totales'!EG39</f>
        <v>1.52</v>
      </c>
      <c r="EP61" s="42">
        <f>'Datos totales'!EQ39</f>
        <v>0.56999999999999995</v>
      </c>
      <c r="EQ61" s="42">
        <f>'Datos totales'!ER39</f>
        <v>1.2</v>
      </c>
      <c r="ET61" s="42">
        <f>'Datos totales'!EU39</f>
        <v>0.61</v>
      </c>
    </row>
    <row r="62" spans="1:155" x14ac:dyDescent="0.25">
      <c r="A62" s="16" t="s">
        <v>100</v>
      </c>
      <c r="B62" s="10" t="s">
        <v>14</v>
      </c>
      <c r="C62" s="7">
        <v>255121</v>
      </c>
      <c r="D62" s="7">
        <v>336224</v>
      </c>
      <c r="E62" s="7">
        <v>20</v>
      </c>
      <c r="F62" s="16" t="s">
        <v>17</v>
      </c>
      <c r="G62" s="7">
        <v>0.25</v>
      </c>
      <c r="H62" s="27"/>
      <c r="I62" s="89"/>
      <c r="J62" s="42"/>
      <c r="K62" s="27"/>
      <c r="L62" s="89"/>
      <c r="M62" s="27"/>
      <c r="N62" s="42"/>
      <c r="O62" s="42"/>
      <c r="P62" s="42"/>
      <c r="Q62" s="89">
        <v>2.1800000000000002</v>
      </c>
      <c r="R62" s="42"/>
      <c r="S62" s="89">
        <v>2.09</v>
      </c>
      <c r="T62" s="42"/>
      <c r="U62" s="89">
        <v>4.66</v>
      </c>
      <c r="V62" s="27"/>
      <c r="W62" s="89">
        <v>9.67</v>
      </c>
      <c r="X62" s="89">
        <v>9.76</v>
      </c>
      <c r="Y62" s="89">
        <v>6.38</v>
      </c>
      <c r="Z62" s="89">
        <v>6.55</v>
      </c>
      <c r="AA62" s="89">
        <v>11.05</v>
      </c>
      <c r="AB62" s="42"/>
      <c r="AC62" s="42"/>
      <c r="AD62" s="42"/>
      <c r="AE62" s="89"/>
      <c r="AF62" s="27"/>
      <c r="AG62" s="42"/>
      <c r="AH62" s="89">
        <v>5.81</v>
      </c>
      <c r="AI62" s="89">
        <v>10.35</v>
      </c>
      <c r="AJ62" s="89">
        <v>14.25</v>
      </c>
      <c r="AK62" s="89">
        <v>11.46</v>
      </c>
      <c r="AL62" s="89">
        <v>8.32</v>
      </c>
      <c r="AM62" s="42"/>
      <c r="AN62" s="42"/>
      <c r="AO62" s="42"/>
      <c r="AQ62" s="92"/>
      <c r="AR62" s="105">
        <v>5.17</v>
      </c>
      <c r="AS62" s="105">
        <v>9.18</v>
      </c>
      <c r="AT62" s="89">
        <v>8.17</v>
      </c>
      <c r="AU62" s="89">
        <v>11.43</v>
      </c>
      <c r="AW62" s="92"/>
      <c r="AX62" s="92"/>
      <c r="BA62" s="137"/>
      <c r="BB62" s="92"/>
      <c r="BC62" s="92"/>
      <c r="BH62" s="31">
        <v>13.64</v>
      </c>
      <c r="BY62" s="42">
        <f>'Datos totales'!BZ39</f>
        <v>6.75</v>
      </c>
      <c r="CD62" s="42">
        <f>'Datos totales'!CE39</f>
        <v>8.5</v>
      </c>
      <c r="CF62" s="42">
        <f>'Datos totales'!CG39</f>
        <v>11.16</v>
      </c>
      <c r="CG62" s="42">
        <f>'Datos totales'!CH39</f>
        <v>5.78</v>
      </c>
      <c r="CI62" s="42">
        <f>'Datos totales'!CJ39</f>
        <v>6.5</v>
      </c>
      <c r="CJ62" s="42">
        <f>'Datos totales'!CK39</f>
        <v>6.48</v>
      </c>
      <c r="CL62" s="42">
        <f>'Datos totales'!CM39</f>
        <v>0.8</v>
      </c>
      <c r="CM62" s="42">
        <f>'Datos totales'!CN39</f>
        <v>1.42</v>
      </c>
      <c r="CO62" s="42">
        <f>'Datos totales'!CP39</f>
        <v>5.0199999999999996</v>
      </c>
      <c r="CP62" s="42">
        <f>'Datos totales'!CQ39</f>
        <v>7.65</v>
      </c>
      <c r="CR62">
        <v>7.63</v>
      </c>
      <c r="DB62" s="42">
        <f>'Datos totales'!DC39</f>
        <v>4.87</v>
      </c>
      <c r="DC62" s="42">
        <f>'Datos totales'!DD39</f>
        <v>4.8899999999999997</v>
      </c>
      <c r="DD62" s="42">
        <f>'Datos totales'!DE39</f>
        <v>5.63</v>
      </c>
      <c r="DE62" s="42">
        <f>'Datos totales'!DF39</f>
        <v>5.53</v>
      </c>
      <c r="DK62" s="42">
        <f>'Datos totales'!DL39</f>
        <v>2.33</v>
      </c>
      <c r="DL62" s="42">
        <f>'Datos totales'!DM39</f>
        <v>3.9000000000000004</v>
      </c>
      <c r="DM62" s="42">
        <f>'Datos totales'!DN39</f>
        <v>4.55</v>
      </c>
      <c r="DN62" s="42">
        <f>'Datos totales'!DO39</f>
        <v>5.37</v>
      </c>
      <c r="DP62" s="42">
        <f>'Datos totales'!DQ39</f>
        <v>3.9699999999999998</v>
      </c>
      <c r="DQ62" s="42">
        <f>'Datos totales'!DR39</f>
        <v>1.22</v>
      </c>
      <c r="DR62" s="42">
        <f>'Datos totales'!DS39</f>
        <v>3.9699999999999998</v>
      </c>
      <c r="DU62" s="42">
        <f>'Datos totales'!DV39</f>
        <v>0.81</v>
      </c>
      <c r="DV62" s="42">
        <f>'Datos totales'!DW39</f>
        <v>0.87999999999999989</v>
      </c>
      <c r="DW62" s="42">
        <f>'Datos totales'!DX39</f>
        <v>1.2</v>
      </c>
      <c r="DX62" s="42">
        <f>'Datos totales'!DY39</f>
        <v>2.4700000000000002</v>
      </c>
      <c r="DY62" s="42">
        <f>'Datos totales'!DZ39</f>
        <v>3.15</v>
      </c>
      <c r="DZ62" s="42">
        <f>'Datos totales'!EA39</f>
        <v>3.09</v>
      </c>
      <c r="EB62" s="42">
        <f>'Datos totales'!EC39</f>
        <v>4.3899999999999997</v>
      </c>
      <c r="EC62" s="42">
        <f>'Datos totales'!ED39</f>
        <v>5.47</v>
      </c>
      <c r="ED62" s="42">
        <f>'Datos totales'!EE39</f>
        <v>5.8</v>
      </c>
      <c r="EE62" s="42">
        <f>'Datos totales'!EF39</f>
        <v>3.43</v>
      </c>
      <c r="EG62" s="42">
        <f>'Datos totales'!EH39</f>
        <v>1.5</v>
      </c>
      <c r="EH62" s="42">
        <f>'Datos totales'!EI39</f>
        <v>0.8899999999999999</v>
      </c>
      <c r="EI62" s="42">
        <f>'Datos totales'!EJ39</f>
        <v>1.65</v>
      </c>
      <c r="EJ62" s="42">
        <f>'Datos totales'!EK39</f>
        <v>3.03</v>
      </c>
      <c r="EK62" s="42">
        <f>'Datos totales'!EL39</f>
        <v>4</v>
      </c>
      <c r="EL62" s="42">
        <f>'Datos totales'!EM39</f>
        <v>4.63</v>
      </c>
      <c r="EM62" s="42">
        <f>'Datos totales'!EN39</f>
        <v>5.68</v>
      </c>
      <c r="EN62" s="42">
        <f>'Datos totales'!EO39</f>
        <v>6.75</v>
      </c>
      <c r="EO62" s="42">
        <f>'Datos totales'!EP39</f>
        <v>0.8899999999999999</v>
      </c>
      <c r="ER62" s="42">
        <f>'Datos totales'!ES39</f>
        <v>1.04</v>
      </c>
      <c r="ES62" s="42">
        <f>'Datos totales'!ET39</f>
        <v>1.1000000000000001</v>
      </c>
      <c r="EU62" s="42">
        <f>'Datos totales'!EV39</f>
        <v>1.45</v>
      </c>
      <c r="EV62" s="42">
        <f>'Datos totales'!EW39</f>
        <v>2.71</v>
      </c>
      <c r="EW62" s="42">
        <f>'Datos totales'!EX39</f>
        <v>3.7699999999999996</v>
      </c>
      <c r="EX62" s="42">
        <f>'Datos totales'!EY39</f>
        <v>4.21</v>
      </c>
      <c r="EY62" s="42">
        <f>'Datos totales'!EZ39</f>
        <v>5.19</v>
      </c>
    </row>
    <row r="63" spans="1:155" x14ac:dyDescent="0.25">
      <c r="A63" s="16" t="s">
        <v>83</v>
      </c>
      <c r="B63" s="10" t="s">
        <v>14</v>
      </c>
      <c r="C63" s="7">
        <v>256943</v>
      </c>
      <c r="D63" s="7">
        <v>337838</v>
      </c>
      <c r="E63" s="7">
        <v>20</v>
      </c>
      <c r="F63" s="16" t="s">
        <v>17</v>
      </c>
      <c r="G63" s="7">
        <v>0.15</v>
      </c>
      <c r="H63" s="27"/>
      <c r="I63" s="89"/>
      <c r="J63" s="42"/>
      <c r="K63" s="27"/>
      <c r="L63" s="89"/>
      <c r="M63" s="27"/>
      <c r="N63" s="42">
        <v>2.52</v>
      </c>
      <c r="O63" s="27" t="s">
        <v>95</v>
      </c>
      <c r="P63" s="27" t="s">
        <v>95</v>
      </c>
      <c r="Q63" s="27" t="s">
        <v>95</v>
      </c>
      <c r="R63" s="27" t="s">
        <v>95</v>
      </c>
      <c r="S63" s="27" t="s">
        <v>95</v>
      </c>
      <c r="T63" s="27" t="s">
        <v>95</v>
      </c>
      <c r="U63" s="27" t="s">
        <v>95</v>
      </c>
      <c r="V63" s="27"/>
      <c r="W63" s="27" t="s">
        <v>95</v>
      </c>
      <c r="X63" s="27" t="s">
        <v>95</v>
      </c>
      <c r="Y63" s="27" t="s">
        <v>95</v>
      </c>
      <c r="Z63" s="27" t="s">
        <v>95</v>
      </c>
      <c r="AA63" s="27" t="s">
        <v>95</v>
      </c>
      <c r="AB63" s="27" t="s">
        <v>95</v>
      </c>
      <c r="AC63" s="27" t="s">
        <v>95</v>
      </c>
      <c r="AD63" s="27" t="s">
        <v>95</v>
      </c>
      <c r="AE63" s="27"/>
      <c r="AF63" s="27" t="s">
        <v>95</v>
      </c>
      <c r="AG63" s="42" t="s">
        <v>95</v>
      </c>
      <c r="AH63" s="42" t="s">
        <v>95</v>
      </c>
      <c r="AI63" s="42" t="s">
        <v>95</v>
      </c>
      <c r="AJ63" s="42" t="s">
        <v>95</v>
      </c>
      <c r="AK63" s="42" t="s">
        <v>95</v>
      </c>
      <c r="AL63" s="42" t="s">
        <v>95</v>
      </c>
      <c r="AM63" s="42" t="s">
        <v>95</v>
      </c>
      <c r="AN63" s="42" t="s">
        <v>95</v>
      </c>
      <c r="AO63" s="42" t="s">
        <v>95</v>
      </c>
      <c r="AP63" s="100" t="s">
        <v>130</v>
      </c>
      <c r="AQ63" s="42" t="s">
        <v>95</v>
      </c>
      <c r="AR63" s="16" t="s">
        <v>95</v>
      </c>
      <c r="AS63" s="16" t="s">
        <v>95</v>
      </c>
      <c r="AT63" s="42" t="s">
        <v>95</v>
      </c>
      <c r="AU63" s="42" t="s">
        <v>95</v>
      </c>
      <c r="AV63" s="27" t="s">
        <v>95</v>
      </c>
      <c r="AW63" s="16" t="s">
        <v>95</v>
      </c>
      <c r="AX63" s="16" t="s">
        <v>147</v>
      </c>
      <c r="AY63" s="16" t="s">
        <v>147</v>
      </c>
      <c r="AZ63" s="42" t="s">
        <v>147</v>
      </c>
      <c r="BA63" s="42" t="s">
        <v>147</v>
      </c>
      <c r="BB63" s="42" t="s">
        <v>147</v>
      </c>
      <c r="BC63" s="42" t="s">
        <v>147</v>
      </c>
      <c r="BD63" s="42" t="s">
        <v>147</v>
      </c>
      <c r="BE63" s="42" t="s">
        <v>147</v>
      </c>
      <c r="BF63" s="42" t="s">
        <v>147</v>
      </c>
      <c r="BG63" s="42" t="s">
        <v>147</v>
      </c>
      <c r="BH63" s="42" t="s">
        <v>147</v>
      </c>
      <c r="BI63" s="42" t="s">
        <v>147</v>
      </c>
      <c r="BJ63" s="42" t="s">
        <v>147</v>
      </c>
      <c r="BK63" s="42" t="s">
        <v>147</v>
      </c>
      <c r="BL63" s="42" t="s">
        <v>147</v>
      </c>
      <c r="BM63" s="42" t="s">
        <v>147</v>
      </c>
      <c r="BN63" s="42" t="s">
        <v>147</v>
      </c>
      <c r="BO63" s="42" t="s">
        <v>147</v>
      </c>
      <c r="BP63" s="42" t="s">
        <v>147</v>
      </c>
      <c r="BQ63" s="42" t="s">
        <v>147</v>
      </c>
      <c r="BR63" s="42" t="s">
        <v>147</v>
      </c>
      <c r="BS63" s="42" t="str">
        <f>'Datos totales'!BT40</f>
        <v xml:space="preserve">Cerrado </v>
      </c>
      <c r="BT63" s="42" t="str">
        <f>'Datos totales'!BU40</f>
        <v xml:space="preserve">Cerrado </v>
      </c>
      <c r="BU63" s="42" t="str">
        <f>'Datos totales'!BV40</f>
        <v xml:space="preserve">Cerrado </v>
      </c>
      <c r="BV63" s="42" t="str">
        <f>'Datos totales'!BW40</f>
        <v xml:space="preserve">Cerrado </v>
      </c>
      <c r="BW63" s="42" t="str">
        <f>'Datos totales'!BX40</f>
        <v xml:space="preserve">Cerrado </v>
      </c>
      <c r="BX63" s="42" t="str">
        <f>'Datos totales'!BY40</f>
        <v xml:space="preserve">Cerrado </v>
      </c>
      <c r="BY63" s="42" t="str">
        <f>'Datos totales'!BZ40</f>
        <v xml:space="preserve">Cerrado </v>
      </c>
      <c r="BZ63" s="42" t="str">
        <f>'Datos totales'!CA40</f>
        <v xml:space="preserve">Cerrado </v>
      </c>
      <c r="CA63" s="42" t="str">
        <f>'Datos totales'!CB40</f>
        <v xml:space="preserve">Cerrado </v>
      </c>
      <c r="CB63" s="42" t="str">
        <f>'Datos totales'!CC40</f>
        <v xml:space="preserve">Cerrado </v>
      </c>
      <c r="CC63" s="42" t="str">
        <f>'Datos totales'!CD40</f>
        <v xml:space="preserve">Cerrado </v>
      </c>
      <c r="CD63" s="42" t="str">
        <f>'Datos totales'!CE40</f>
        <v xml:space="preserve">Cerrado </v>
      </c>
      <c r="CE63" s="42" t="str">
        <f>'Datos totales'!CF40</f>
        <v xml:space="preserve">Cerrado </v>
      </c>
      <c r="CF63" s="42" t="str">
        <f>'Datos totales'!CG40</f>
        <v xml:space="preserve">Cerrado </v>
      </c>
      <c r="CG63" s="42" t="str">
        <f>'Datos totales'!CH40</f>
        <v xml:space="preserve">Cerrado </v>
      </c>
      <c r="CH63" s="42" t="str">
        <f>'Datos totales'!CI40</f>
        <v xml:space="preserve">Cerrado </v>
      </c>
      <c r="CI63" s="42" t="str">
        <f>'Datos totales'!CJ40</f>
        <v xml:space="preserve">Cerrado </v>
      </c>
      <c r="CJ63" s="42" t="str">
        <f>'Datos totales'!CK40</f>
        <v xml:space="preserve">Cerrado </v>
      </c>
      <c r="CK63" s="42" t="str">
        <f>'Datos totales'!CL40</f>
        <v xml:space="preserve">Cerrado </v>
      </c>
      <c r="CL63" s="42" t="str">
        <f>'Datos totales'!CM40</f>
        <v xml:space="preserve">Cerrado </v>
      </c>
      <c r="CM63" s="42" t="str">
        <f>'Datos totales'!CN40</f>
        <v xml:space="preserve">Cerrado </v>
      </c>
      <c r="CN63" s="42" t="str">
        <f>'Datos totales'!CO40</f>
        <v xml:space="preserve">Cerrado </v>
      </c>
      <c r="CO63" s="42" t="str">
        <f>'Datos totales'!CP40</f>
        <v xml:space="preserve">Cerrado </v>
      </c>
      <c r="CP63" s="42" t="str">
        <f>'Datos totales'!CQ40</f>
        <v xml:space="preserve">Cerrado </v>
      </c>
      <c r="CQ63" s="42" t="str">
        <f>'Datos totales'!CR40</f>
        <v xml:space="preserve">Cerrado </v>
      </c>
      <c r="CR63" t="s">
        <v>204</v>
      </c>
      <c r="CS63" s="42" t="str">
        <f>'Datos totales'!CT40</f>
        <v xml:space="preserve">Cerrado </v>
      </c>
      <c r="CT63" s="42" t="str">
        <f>'Datos totales'!CU40</f>
        <v xml:space="preserve">Cerrado </v>
      </c>
      <c r="CU63" s="42" t="str">
        <f>'Datos totales'!CV40</f>
        <v xml:space="preserve">Cerrado </v>
      </c>
      <c r="CV63" s="42" t="str">
        <f>'Datos totales'!CW40</f>
        <v xml:space="preserve">Cerrado </v>
      </c>
      <c r="CW63" s="42" t="str">
        <f>'Datos totales'!CX40</f>
        <v xml:space="preserve">Cerrado </v>
      </c>
      <c r="CX63" s="42" t="str">
        <f>'Datos totales'!CY40</f>
        <v xml:space="preserve">Cerrado </v>
      </c>
      <c r="CY63" s="42" t="str">
        <f>'Datos totales'!CZ40</f>
        <v xml:space="preserve">Cerrado </v>
      </c>
      <c r="CZ63" s="42" t="str">
        <f>'Datos totales'!DA40</f>
        <v xml:space="preserve">Cerrado </v>
      </c>
      <c r="DA63" s="42" t="str">
        <f>'Datos totales'!DB40</f>
        <v xml:space="preserve">Cerrado </v>
      </c>
      <c r="DB63" s="42" t="str">
        <f>'Datos totales'!DC40</f>
        <v xml:space="preserve">Cerrado </v>
      </c>
      <c r="DC63" s="42" t="str">
        <f>'Datos totales'!DD40</f>
        <v xml:space="preserve">Cerrado </v>
      </c>
      <c r="DD63" s="42" t="str">
        <f>'Datos totales'!DE40</f>
        <v xml:space="preserve">Cerrado </v>
      </c>
      <c r="DE63" s="42" t="str">
        <f>'Datos totales'!DF40</f>
        <v xml:space="preserve">Cerrado </v>
      </c>
      <c r="DF63" s="42" t="str">
        <f>'Datos totales'!DG40</f>
        <v xml:space="preserve">Cerrado </v>
      </c>
      <c r="DG63" s="42" t="str">
        <f>'Datos totales'!DH40</f>
        <v xml:space="preserve">Cerrado </v>
      </c>
      <c r="DH63" s="42" t="str">
        <f>'Datos totales'!DI40</f>
        <v xml:space="preserve">Cerrado </v>
      </c>
      <c r="DI63" s="42" t="str">
        <f>'Datos totales'!DJ40</f>
        <v xml:space="preserve">Cerrado </v>
      </c>
      <c r="DJ63" s="42" t="str">
        <f>'Datos totales'!DK40</f>
        <v xml:space="preserve">Cerrado </v>
      </c>
      <c r="DK63" s="42" t="str">
        <f>'Datos totales'!DL40</f>
        <v xml:space="preserve">Cerrado </v>
      </c>
      <c r="DL63" s="42" t="str">
        <f>'Datos totales'!DM40</f>
        <v xml:space="preserve">Cerrado </v>
      </c>
      <c r="DM63" s="42" t="str">
        <f>'Datos totales'!DN40</f>
        <v xml:space="preserve">Cerrado </v>
      </c>
      <c r="DN63" s="42" t="str">
        <f>'Datos totales'!DO40</f>
        <v xml:space="preserve">Cerrado </v>
      </c>
      <c r="DO63" s="42" t="str">
        <f>'Datos totales'!DP40</f>
        <v xml:space="preserve">Cerrado </v>
      </c>
      <c r="DP63" s="42" t="str">
        <f>'Datos totales'!DQ40</f>
        <v xml:space="preserve">Cerrado </v>
      </c>
      <c r="DQ63" s="42" t="str">
        <f>'Datos totales'!DR40</f>
        <v xml:space="preserve">Cerrado </v>
      </c>
      <c r="DR63" s="42" t="str">
        <f>'Datos totales'!DS40</f>
        <v xml:space="preserve">Cerrado </v>
      </c>
    </row>
    <row r="64" spans="1:155" ht="13" thickBot="1" x14ac:dyDescent="0.3">
      <c r="A64" s="16" t="s">
        <v>84</v>
      </c>
      <c r="B64" s="10" t="s">
        <v>14</v>
      </c>
      <c r="C64" s="7">
        <v>256929</v>
      </c>
      <c r="D64" s="7">
        <v>337845</v>
      </c>
      <c r="E64" s="7">
        <v>18</v>
      </c>
      <c r="F64" s="16" t="s">
        <v>17</v>
      </c>
      <c r="G64" s="7">
        <v>0.93</v>
      </c>
      <c r="H64" s="27"/>
      <c r="I64" s="89"/>
      <c r="J64" s="42"/>
      <c r="K64" s="27"/>
      <c r="L64" s="89"/>
      <c r="M64" s="27"/>
      <c r="N64" s="89"/>
      <c r="O64" s="89"/>
      <c r="P64" s="89"/>
      <c r="Q64" s="42">
        <v>1.5</v>
      </c>
      <c r="R64" s="89"/>
      <c r="S64" s="42">
        <v>2.2999999999999998</v>
      </c>
      <c r="T64" s="89"/>
      <c r="U64" s="89"/>
      <c r="V64" s="27"/>
      <c r="W64" s="89"/>
      <c r="X64" s="89"/>
      <c r="Y64" s="89"/>
      <c r="Z64" s="89"/>
      <c r="AA64" s="89"/>
      <c r="AB64" s="89"/>
      <c r="AC64" s="89"/>
      <c r="AD64" s="89"/>
      <c r="AE64" s="27"/>
      <c r="AF64" s="89"/>
      <c r="AG64" s="89"/>
      <c r="AH64" s="89"/>
      <c r="AI64" s="89"/>
      <c r="AJ64" s="89"/>
      <c r="AK64" s="89"/>
      <c r="AL64" s="89"/>
      <c r="AM64" s="42">
        <v>8.48</v>
      </c>
      <c r="AN64" s="89"/>
      <c r="AO64" s="89"/>
      <c r="AQ64" s="92"/>
      <c r="AR64" s="16">
        <v>6.46</v>
      </c>
      <c r="AS64" s="16">
        <v>7.42</v>
      </c>
      <c r="AT64" s="42">
        <v>8.33</v>
      </c>
      <c r="AU64" s="42">
        <v>8.7100000000000009</v>
      </c>
      <c r="AV64" s="27">
        <v>9.06</v>
      </c>
      <c r="AW64" s="16">
        <v>3.57</v>
      </c>
      <c r="AX64" s="16">
        <v>8.5500000000000007</v>
      </c>
      <c r="AY64" s="16"/>
      <c r="AZ64" s="42"/>
      <c r="BA64" s="137"/>
      <c r="BB64" s="92"/>
      <c r="BC64" s="92"/>
      <c r="BG64" s="31">
        <v>6.49</v>
      </c>
      <c r="BR64" s="42">
        <f>'Datos totales'!BS41</f>
        <v>5.5</v>
      </c>
      <c r="BS64" s="42">
        <f>'Datos totales'!BT41</f>
        <v>6.58</v>
      </c>
      <c r="BT64" s="42">
        <f>'Datos totales'!BU41</f>
        <v>5.44</v>
      </c>
      <c r="BU64" s="42">
        <f>'Datos totales'!BV41</f>
        <v>4.84</v>
      </c>
      <c r="BX64" s="42">
        <f>'Datos totales'!BY41</f>
        <v>4.58</v>
      </c>
      <c r="CF64" s="42">
        <f>'Datos totales'!CG41</f>
        <v>7.6</v>
      </c>
      <c r="CH64" s="42">
        <f>'Datos totales'!CI41</f>
        <v>6.15</v>
      </c>
      <c r="CJ64" s="42">
        <f>'Datos totales'!CK41</f>
        <v>3.02</v>
      </c>
      <c r="CK64" s="42">
        <f>'Datos totales'!CL41</f>
        <v>2.6599999999999997</v>
      </c>
      <c r="CL64" s="42">
        <f>'Datos totales'!CM41</f>
        <v>2.38</v>
      </c>
      <c r="CN64" s="42">
        <f>'Datos totales'!CO41</f>
        <v>3.9099999999999997</v>
      </c>
      <c r="CO64" s="42">
        <f>'Datos totales'!CP41</f>
        <v>4.6400000000000006</v>
      </c>
      <c r="CQ64" s="42">
        <f>'Datos totales'!CR41</f>
        <v>5.9700000000000006</v>
      </c>
      <c r="DK64" s="42">
        <f>'Datos totales'!DL41</f>
        <v>9.57</v>
      </c>
      <c r="DL64" s="42">
        <f>'Datos totales'!DM41</f>
        <v>15.45</v>
      </c>
      <c r="DM64" s="42">
        <f>'Datos totales'!DN41</f>
        <v>17.740000000000002</v>
      </c>
      <c r="EB64" s="42">
        <f>'Datos totales'!EC41</f>
        <v>5.15</v>
      </c>
      <c r="EC64" s="42"/>
      <c r="ED64" s="42">
        <f>'Datos totales'!EE41</f>
        <v>4.2700000000000005</v>
      </c>
      <c r="EE64" s="42"/>
      <c r="EF64" s="42">
        <f>'Datos totales'!EG41</f>
        <v>1.8599999999999999</v>
      </c>
      <c r="EG64" s="42"/>
      <c r="EK64" s="42">
        <f>'Datos totales'!EL41</f>
        <v>3.5399999999999996</v>
      </c>
      <c r="EY64" s="42">
        <f>'Datos totales'!EZ41</f>
        <v>3.6599999999999997</v>
      </c>
    </row>
    <row r="65" spans="1:155" ht="13" thickBot="1" x14ac:dyDescent="0.3">
      <c r="A65" s="16" t="s">
        <v>84</v>
      </c>
      <c r="B65" s="10" t="s">
        <v>14</v>
      </c>
      <c r="C65" s="7">
        <v>256929</v>
      </c>
      <c r="D65" s="7">
        <v>337845</v>
      </c>
      <c r="E65" s="7">
        <v>18</v>
      </c>
      <c r="F65" s="16" t="s">
        <v>17</v>
      </c>
      <c r="G65" s="7">
        <v>0.93</v>
      </c>
      <c r="H65" s="27"/>
      <c r="I65" s="89"/>
      <c r="J65" s="42"/>
      <c r="K65" s="27"/>
      <c r="L65" s="89"/>
      <c r="M65" s="27"/>
      <c r="N65" s="89">
        <v>6.86</v>
      </c>
      <c r="O65" s="89">
        <v>6.5100000000000007</v>
      </c>
      <c r="P65" s="89">
        <v>5.13</v>
      </c>
      <c r="Q65" s="42"/>
      <c r="R65" s="89">
        <v>2.02</v>
      </c>
      <c r="S65" s="42"/>
      <c r="T65" s="89">
        <v>7.4700000000000006</v>
      </c>
      <c r="U65" s="89">
        <v>11.21</v>
      </c>
      <c r="V65" s="27"/>
      <c r="W65" s="89">
        <v>14.99</v>
      </c>
      <c r="X65" s="89">
        <v>15.740000000000002</v>
      </c>
      <c r="Y65" s="89">
        <v>15.120000000000001</v>
      </c>
      <c r="Z65" s="89">
        <v>15.39</v>
      </c>
      <c r="AA65" s="89">
        <v>15.080000000000002</v>
      </c>
      <c r="AB65" s="89">
        <v>8.5300000000000011</v>
      </c>
      <c r="AC65" s="89">
        <v>9.42</v>
      </c>
      <c r="AD65" s="89">
        <v>4.17</v>
      </c>
      <c r="AE65" s="27"/>
      <c r="AF65" s="89">
        <v>3.77</v>
      </c>
      <c r="AG65" s="89">
        <v>13.15</v>
      </c>
      <c r="AH65" s="89">
        <v>13.4</v>
      </c>
      <c r="AI65" s="89">
        <v>16.75</v>
      </c>
      <c r="AJ65" s="89">
        <v>16.61</v>
      </c>
      <c r="AK65" s="89">
        <v>18.88</v>
      </c>
      <c r="AL65" s="89">
        <v>8.94</v>
      </c>
      <c r="AM65" s="42"/>
      <c r="AN65" s="89">
        <v>15.27</v>
      </c>
      <c r="AO65" s="89">
        <v>11.83</v>
      </c>
      <c r="AP65" s="99">
        <v>5.5</v>
      </c>
      <c r="AQ65" s="89">
        <v>8.76</v>
      </c>
      <c r="AR65" s="92"/>
      <c r="AS65" s="92"/>
      <c r="AT65" s="92"/>
      <c r="AU65" s="92"/>
      <c r="AW65" s="92"/>
      <c r="AX65" s="92"/>
      <c r="AZ65" s="89">
        <v>7.77</v>
      </c>
      <c r="BA65" s="89">
        <v>7.74</v>
      </c>
      <c r="BB65" s="92"/>
      <c r="BC65" s="30">
        <v>4.34</v>
      </c>
      <c r="BD65" s="30">
        <v>4.34</v>
      </c>
      <c r="BE65" s="30">
        <v>6.92</v>
      </c>
      <c r="BF65" s="30">
        <v>13.91</v>
      </c>
      <c r="BH65" s="30">
        <v>10.1</v>
      </c>
      <c r="BI65" s="30">
        <v>4.49</v>
      </c>
      <c r="BJ65" s="30">
        <v>4.32</v>
      </c>
      <c r="BK65" s="30">
        <v>4.37</v>
      </c>
      <c r="BL65" s="30">
        <v>3.9199999999999995</v>
      </c>
      <c r="BN65" s="30">
        <v>3.6</v>
      </c>
      <c r="BO65" s="30">
        <v>3.85</v>
      </c>
      <c r="BP65" s="30">
        <v>4.3900000000000006</v>
      </c>
      <c r="BQ65" s="30">
        <v>3.2499999999999996</v>
      </c>
      <c r="BV65" s="42">
        <f>'Datos totales'!BW41</f>
        <v>5.53</v>
      </c>
      <c r="BW65" s="42">
        <f>'Datos totales'!BX41</f>
        <v>5.15</v>
      </c>
      <c r="BY65" s="42">
        <f>'Datos totales'!BZ41</f>
        <v>4.45</v>
      </c>
      <c r="BZ65" s="42">
        <f>'Datos totales'!CA41</f>
        <v>3.9499999999999997</v>
      </c>
      <c r="CA65" s="42">
        <f>'Datos totales'!CB41</f>
        <v>4.2600000000000007</v>
      </c>
      <c r="CB65" s="42">
        <f>'Datos totales'!CC41</f>
        <v>4.74</v>
      </c>
      <c r="CC65" s="42">
        <f>'Datos totales'!CD41</f>
        <v>5.67</v>
      </c>
      <c r="CD65" s="42">
        <f>'Datos totales'!CE41</f>
        <v>6.92</v>
      </c>
      <c r="CE65" s="42">
        <f>'Datos totales'!CF41</f>
        <v>7.49</v>
      </c>
      <c r="CG65" s="42">
        <f>'Datos totales'!CH41</f>
        <v>5.91</v>
      </c>
      <c r="CI65" s="42">
        <f>'Datos totales'!CJ41</f>
        <v>10.75</v>
      </c>
      <c r="CM65" s="42">
        <f>'Datos totales'!CN41</f>
        <v>5.16</v>
      </c>
      <c r="CP65" s="42">
        <f>'Datos totales'!CQ41</f>
        <v>7.5300000000000011</v>
      </c>
      <c r="CR65">
        <v>6.21</v>
      </c>
      <c r="CS65" s="42">
        <f>'Datos totales'!CT41</f>
        <v>8.14</v>
      </c>
      <c r="CT65" s="42">
        <f>'Datos totales'!CU41</f>
        <v>3.7499999999999996</v>
      </c>
      <c r="CU65" s="42"/>
      <c r="CV65" s="42"/>
      <c r="CW65" s="42">
        <f>'Datos totales'!CX41</f>
        <v>4.3100000000000005</v>
      </c>
      <c r="CX65" s="42"/>
      <c r="CY65" s="42">
        <f>'Datos totales'!CZ41</f>
        <v>4.04</v>
      </c>
      <c r="CZ65" s="42">
        <f>'Datos totales'!DA41</f>
        <v>6.12</v>
      </c>
      <c r="DA65" s="42">
        <f>'Datos totales'!DB41</f>
        <v>8.1</v>
      </c>
      <c r="DB65" s="42">
        <f>'Datos totales'!DC41</f>
        <v>9.9700000000000006</v>
      </c>
      <c r="DC65" s="42">
        <f>'Datos totales'!DD41</f>
        <v>11.41</v>
      </c>
      <c r="DD65" s="42">
        <f>'Datos totales'!DE41</f>
        <v>13.25</v>
      </c>
      <c r="DE65" s="42">
        <f>'Datos totales'!DF41</f>
        <v>9.33</v>
      </c>
      <c r="DF65" s="42">
        <f>'Datos totales'!DG41</f>
        <v>16.990000000000002</v>
      </c>
      <c r="DG65" s="42"/>
      <c r="DH65" s="42">
        <f>'Datos totales'!DI41</f>
        <v>7.120000000000001</v>
      </c>
      <c r="DI65" s="42">
        <f>'Datos totales'!DJ41</f>
        <v>10.52</v>
      </c>
      <c r="DJ65" s="42">
        <f>'Datos totales'!DK41</f>
        <v>9.35</v>
      </c>
      <c r="DN65" s="42">
        <f>'Datos totales'!DO41</f>
        <v>18.82</v>
      </c>
      <c r="DO65" s="42">
        <f>'Datos totales'!DP41</f>
        <v>13.31</v>
      </c>
      <c r="DP65" s="42">
        <f>'Datos totales'!DQ41</f>
        <v>12.64</v>
      </c>
      <c r="DQ65" s="42">
        <f>'Datos totales'!DR41</f>
        <v>14.24</v>
      </c>
      <c r="DR65" s="42"/>
      <c r="DS65" s="42"/>
      <c r="DT65" s="42"/>
      <c r="DU65" s="42"/>
      <c r="DV65" s="42"/>
      <c r="DW65" s="42"/>
      <c r="DX65" s="42">
        <f>'Datos totales'!DY41</f>
        <v>13.38</v>
      </c>
      <c r="DY65" s="42">
        <f>'Datos totales'!DZ41</f>
        <v>13.950000000000001</v>
      </c>
      <c r="DZ65" s="42">
        <f>'Datos totales'!EA41</f>
        <v>14.14</v>
      </c>
      <c r="EA65" s="42">
        <f>'Datos totales'!EB41</f>
        <v>11.72</v>
      </c>
      <c r="EH65" s="42">
        <f>'Datos totales'!EI41</f>
        <v>6.79</v>
      </c>
      <c r="EI65" s="42">
        <f>'Datos totales'!EJ41</f>
        <v>6.8100000000000005</v>
      </c>
      <c r="EJ65" s="42">
        <f>'Datos totales'!EK41</f>
        <v>6.78</v>
      </c>
      <c r="EL65" s="42">
        <f>'Datos totales'!EM41</f>
        <v>8.07</v>
      </c>
      <c r="EM65" s="42">
        <f>'Datos totales'!EN41</f>
        <v>5.24</v>
      </c>
      <c r="EN65" s="42">
        <f>'Datos totales'!EO41</f>
        <v>16.600000000000001</v>
      </c>
      <c r="EO65" s="42"/>
      <c r="EP65" s="42"/>
      <c r="EQ65" s="42">
        <f>'Datos totales'!ER41</f>
        <v>7.85</v>
      </c>
      <c r="ER65" s="42"/>
      <c r="ES65" s="42"/>
      <c r="ET65" s="42"/>
      <c r="EU65" s="42">
        <f>'Datos totales'!EV41</f>
        <v>5.91</v>
      </c>
      <c r="EV65" s="42">
        <f>'Datos totales'!EW41</f>
        <v>8.5500000000000007</v>
      </c>
      <c r="EW65" s="42">
        <f>'Datos totales'!EX41</f>
        <v>10.52</v>
      </c>
      <c r="EX65" s="42">
        <f>'Datos totales'!EY41</f>
        <v>9.9700000000000006</v>
      </c>
    </row>
    <row r="66" spans="1:155" x14ac:dyDescent="0.25">
      <c r="A66" s="16" t="s">
        <v>96</v>
      </c>
      <c r="B66" s="10" t="s">
        <v>14</v>
      </c>
      <c r="C66" s="7">
        <v>255482</v>
      </c>
      <c r="D66" s="7">
        <v>337072</v>
      </c>
      <c r="E66" s="7"/>
      <c r="F66" s="16" t="s">
        <v>17</v>
      </c>
      <c r="G66" s="7">
        <v>0.34</v>
      </c>
      <c r="H66" s="27"/>
      <c r="I66" s="89"/>
      <c r="J66" s="42"/>
      <c r="K66" s="27"/>
      <c r="L66" s="89"/>
      <c r="M66" s="27"/>
      <c r="N66" s="89"/>
      <c r="O66" s="89"/>
      <c r="P66" s="89"/>
      <c r="Q66" s="42"/>
      <c r="R66" s="89"/>
      <c r="S66" s="42"/>
      <c r="T66" s="89"/>
      <c r="U66" s="89"/>
      <c r="V66" s="27"/>
      <c r="W66" s="89"/>
      <c r="X66" s="89"/>
      <c r="Y66" s="89"/>
      <c r="Z66" s="89"/>
      <c r="AA66" s="89"/>
      <c r="AB66" s="89"/>
      <c r="AC66" s="89"/>
      <c r="AD66" s="89"/>
      <c r="AE66" s="27"/>
      <c r="AF66" s="89"/>
      <c r="AG66" s="89"/>
      <c r="AH66" s="89"/>
      <c r="AI66" s="89"/>
      <c r="AJ66" s="89"/>
      <c r="AK66" s="89"/>
      <c r="AL66" s="89"/>
      <c r="AM66" s="42"/>
      <c r="AN66" s="89"/>
      <c r="AO66" s="89"/>
      <c r="AP66" s="99"/>
      <c r="AQ66" s="89"/>
      <c r="AR66" s="92"/>
      <c r="AS66" s="92"/>
      <c r="AT66" s="92"/>
      <c r="AU66" s="92"/>
      <c r="AW66" s="16">
        <v>9.23</v>
      </c>
      <c r="AX66" s="92"/>
      <c r="AZ66" s="89"/>
      <c r="BB66" s="92"/>
      <c r="BC66" s="30"/>
      <c r="BD66" s="30"/>
      <c r="BE66" s="30"/>
      <c r="BF66" s="30"/>
      <c r="BH66" s="30"/>
      <c r="BI66" s="30"/>
      <c r="BJ66" s="31">
        <v>3.35</v>
      </c>
      <c r="BK66" s="30"/>
      <c r="BL66" s="30"/>
      <c r="BN66" s="31">
        <v>2.62</v>
      </c>
      <c r="BO66" s="30"/>
      <c r="BP66" s="30"/>
      <c r="BQ66" s="30"/>
      <c r="BT66" s="42">
        <f>'Datos totales'!BU42</f>
        <v>8.16</v>
      </c>
      <c r="BY66" s="42">
        <f>'Datos totales'!BZ42</f>
        <v>3.96</v>
      </c>
      <c r="CK66" s="42">
        <f>'Datos totales'!CL42</f>
        <v>3.48</v>
      </c>
      <c r="CL66" s="42">
        <f>'Datos totales'!CM42</f>
        <v>3.5500000000000003</v>
      </c>
      <c r="CM66" s="42">
        <f>'Datos totales'!CN42</f>
        <v>3.83</v>
      </c>
      <c r="CQ66" s="42">
        <f>'Datos totales'!CR42</f>
        <v>5.82</v>
      </c>
      <c r="CU66" s="42">
        <f>'Datos totales'!CV42</f>
        <v>3.21</v>
      </c>
      <c r="CV66" s="42"/>
      <c r="CW66" s="42"/>
      <c r="CX66" s="42"/>
      <c r="CY66" s="42">
        <f>'Datos totales'!CZ42</f>
        <v>2.74</v>
      </c>
      <c r="CZ66" s="42">
        <f>'Datos totales'!DA42</f>
        <v>3.76</v>
      </c>
      <c r="DA66" s="42">
        <f>'Datos totales'!DB42</f>
        <v>3.76</v>
      </c>
      <c r="DB66" s="42">
        <f>'Datos totales'!DC42</f>
        <v>4.8900000000000006</v>
      </c>
      <c r="DC66" s="42">
        <f>'Datos totales'!DD42</f>
        <v>4.78</v>
      </c>
      <c r="DD66" s="42">
        <f>'Datos totales'!DE42</f>
        <v>6.01</v>
      </c>
      <c r="DE66" s="42">
        <f>'Datos totales'!DF42</f>
        <v>5.5</v>
      </c>
      <c r="DF66" s="42">
        <f>'Datos totales'!DG42</f>
        <v>5.4</v>
      </c>
      <c r="DG66" s="42"/>
      <c r="DH66" s="42">
        <f>'Datos totales'!DI42</f>
        <v>3.25</v>
      </c>
      <c r="DI66" s="42">
        <f>'Datos totales'!DJ42</f>
        <v>2.69</v>
      </c>
      <c r="DK66" s="42">
        <f>'Datos totales'!DL42</f>
        <v>3.04</v>
      </c>
      <c r="DL66" s="42">
        <f>'Datos totales'!DM42</f>
        <v>4.62</v>
      </c>
      <c r="DM66" s="42">
        <f>'Datos totales'!DN42</f>
        <v>4.16</v>
      </c>
      <c r="DP66" s="42">
        <f>'Datos totales'!DQ42</f>
        <v>5.7</v>
      </c>
      <c r="DQ66" s="42">
        <f>'Datos totales'!DR42</f>
        <v>3</v>
      </c>
      <c r="DR66" s="42"/>
      <c r="DS66" s="42"/>
      <c r="DT66" s="42"/>
      <c r="DU66" s="42"/>
      <c r="DV66" s="42"/>
      <c r="DW66" s="42">
        <f>'Datos totales'!DX42</f>
        <v>3.06</v>
      </c>
      <c r="ED66" s="42">
        <f>'Datos totales'!EE42</f>
        <v>6.22</v>
      </c>
      <c r="EE66" s="42">
        <f>'Datos totales'!EF42</f>
        <v>5.58</v>
      </c>
      <c r="EF66" s="42">
        <f>'Datos totales'!EG42</f>
        <v>3.9400000000000004</v>
      </c>
      <c r="EG66" s="42"/>
      <c r="EH66" s="42">
        <f>'Datos totales'!EI42</f>
        <v>3.6100000000000003</v>
      </c>
      <c r="EI66" s="42">
        <f>'Datos totales'!EJ42</f>
        <v>2.7600000000000002</v>
      </c>
    </row>
    <row r="67" spans="1:155" x14ac:dyDescent="0.25">
      <c r="A67" s="16" t="s">
        <v>96</v>
      </c>
      <c r="B67" s="10" t="s">
        <v>14</v>
      </c>
      <c r="C67" s="7">
        <v>255482</v>
      </c>
      <c r="D67" s="7">
        <v>337072</v>
      </c>
      <c r="E67" s="7"/>
      <c r="F67" s="16" t="s">
        <v>17</v>
      </c>
      <c r="G67" s="7">
        <v>0.34</v>
      </c>
      <c r="H67" s="27"/>
      <c r="I67" s="89"/>
      <c r="J67" s="42"/>
      <c r="K67" s="27"/>
      <c r="L67" s="89"/>
      <c r="M67" s="27"/>
      <c r="N67" s="42"/>
      <c r="O67" s="27"/>
      <c r="P67" s="42"/>
      <c r="Q67" s="27"/>
      <c r="R67" s="42"/>
      <c r="S67" s="89">
        <v>13.92</v>
      </c>
      <c r="T67" s="42"/>
      <c r="U67" s="42"/>
      <c r="V67" s="27"/>
      <c r="W67" s="89">
        <v>17.25</v>
      </c>
      <c r="X67" s="42"/>
      <c r="Y67" s="89">
        <v>17.84</v>
      </c>
      <c r="Z67" s="89">
        <v>16.75</v>
      </c>
      <c r="AA67" s="89">
        <v>12.06</v>
      </c>
      <c r="AB67" s="89">
        <v>16</v>
      </c>
      <c r="AC67" s="89">
        <v>12.4</v>
      </c>
      <c r="AD67" s="89">
        <v>11.07</v>
      </c>
      <c r="AE67" s="27"/>
      <c r="AF67" s="89">
        <v>18.93</v>
      </c>
      <c r="AG67" s="89">
        <v>19.29</v>
      </c>
      <c r="AH67" s="89">
        <v>21.26</v>
      </c>
      <c r="AI67" s="89">
        <v>18.86</v>
      </c>
      <c r="AJ67" s="89">
        <v>24.45</v>
      </c>
      <c r="AK67" s="89">
        <v>19.29</v>
      </c>
      <c r="AL67" s="89">
        <v>18.93</v>
      </c>
      <c r="AM67" s="89">
        <v>10.620000000000001</v>
      </c>
      <c r="AN67" s="89">
        <v>18.830000000000002</v>
      </c>
      <c r="AO67" s="89">
        <v>19.38</v>
      </c>
      <c r="AP67" s="99">
        <v>19.28</v>
      </c>
      <c r="AQ67" s="89">
        <v>19.57</v>
      </c>
      <c r="AR67" s="105">
        <v>19.059999999999999</v>
      </c>
      <c r="AS67" s="105">
        <v>19.559999999999999</v>
      </c>
      <c r="AT67" s="89">
        <v>21.71</v>
      </c>
      <c r="AU67" s="89">
        <v>18.95</v>
      </c>
      <c r="AV67" s="89">
        <v>18.989999999999998</v>
      </c>
      <c r="AX67" s="105">
        <v>15.040000000000001</v>
      </c>
      <c r="AY67" s="89">
        <v>19.2</v>
      </c>
      <c r="AZ67" s="89">
        <v>18.89</v>
      </c>
      <c r="BA67" s="89">
        <v>18.66</v>
      </c>
      <c r="BB67" s="89"/>
      <c r="BC67" s="89">
        <v>8.4</v>
      </c>
      <c r="BD67" s="89">
        <v>18.88</v>
      </c>
      <c r="BE67" s="89">
        <v>18.850000000000001</v>
      </c>
      <c r="BF67" s="89">
        <v>18.86</v>
      </c>
      <c r="BG67" s="89">
        <v>18.87</v>
      </c>
      <c r="BH67" s="89">
        <v>19.170000000000002</v>
      </c>
      <c r="BI67" s="89">
        <v>18.91</v>
      </c>
      <c r="BJ67" s="89"/>
      <c r="BK67" s="89">
        <v>18.97</v>
      </c>
      <c r="BL67" s="89">
        <v>18.89</v>
      </c>
      <c r="BM67" s="89"/>
      <c r="BN67" s="89"/>
      <c r="BO67" s="89">
        <v>19.3</v>
      </c>
      <c r="BP67" s="89">
        <v>19.059999999999999</v>
      </c>
      <c r="BQ67" s="89">
        <v>4.6400000000000006</v>
      </c>
      <c r="BR67" s="89">
        <f>'Datos totales'!BS42</f>
        <v>18.96</v>
      </c>
      <c r="BS67" s="89">
        <f>'Datos totales'!BT42</f>
        <v>18.899999999999999</v>
      </c>
      <c r="BT67" s="89"/>
      <c r="BU67" s="89">
        <f>'Datos totales'!BV42</f>
        <v>19.34</v>
      </c>
      <c r="BV67" s="42">
        <f>'Datos totales'!BW42</f>
        <v>19.2</v>
      </c>
      <c r="BW67" s="42">
        <f>'Datos totales'!BX42</f>
        <v>17.39</v>
      </c>
      <c r="BX67" s="42">
        <f>'Datos totales'!BY42</f>
        <v>18.93</v>
      </c>
      <c r="BZ67" s="42">
        <f>'Datos totales'!CA42</f>
        <v>16.899999999999999</v>
      </c>
      <c r="CA67" s="42">
        <f>'Datos totales'!CB42</f>
        <v>15.46</v>
      </c>
      <c r="CB67" s="42">
        <f>'Datos totales'!CC42</f>
        <v>18.010000000000002</v>
      </c>
      <c r="CC67" s="42">
        <f>'Datos totales'!CD42</f>
        <v>16.89</v>
      </c>
      <c r="CD67" s="42">
        <f>'Datos totales'!CE42</f>
        <v>14.76</v>
      </c>
      <c r="CE67" s="42">
        <f>'Datos totales'!CF42</f>
        <v>14.92</v>
      </c>
      <c r="CF67" s="42">
        <f>'Datos totales'!CG42</f>
        <v>16.38</v>
      </c>
      <c r="CG67" s="42">
        <f>'Datos totales'!CH42</f>
        <v>18.86</v>
      </c>
      <c r="CH67" s="42">
        <f>'Datos totales'!CI42</f>
        <v>16.39</v>
      </c>
      <c r="CI67" s="42">
        <f>'Datos totales'!CJ42</f>
        <v>12.86</v>
      </c>
      <c r="CN67" s="42">
        <f>'Datos totales'!CO42</f>
        <v>10.81</v>
      </c>
      <c r="CO67" s="42">
        <f>'Datos totales'!CP42</f>
        <v>10.88</v>
      </c>
      <c r="CP67" s="42">
        <f>'Datos totales'!CQ42</f>
        <v>8.6300000000000008</v>
      </c>
      <c r="CR67">
        <v>12.03</v>
      </c>
      <c r="CS67" s="42">
        <f>'Datos totales'!CT42</f>
        <v>9.18</v>
      </c>
      <c r="DJ67" s="42">
        <f>'Datos totales'!DK42</f>
        <v>8.58</v>
      </c>
      <c r="DN67" s="42">
        <f>'Datos totales'!DO42</f>
        <v>16.760000000000002</v>
      </c>
      <c r="DO67" s="42">
        <f>'Datos totales'!DP42</f>
        <v>10.15</v>
      </c>
      <c r="DX67" s="42">
        <f>'Datos totales'!DY42</f>
        <v>4.21</v>
      </c>
      <c r="DY67" s="42">
        <f>'Datos totales'!DZ42</f>
        <v>5.13</v>
      </c>
      <c r="DZ67" s="42">
        <f>'Datos totales'!EA42</f>
        <v>4.32</v>
      </c>
      <c r="EA67" s="42">
        <f>'Datos totales'!EB42</f>
        <v>5.16</v>
      </c>
      <c r="EB67" s="42">
        <f>'Datos totales'!EC42</f>
        <v>5.98</v>
      </c>
      <c r="EC67" s="42">
        <f>'Datos totales'!ED42</f>
        <v>6.09</v>
      </c>
      <c r="EJ67" s="42">
        <f>'Datos totales'!EK42</f>
        <v>11.81</v>
      </c>
      <c r="EK67" s="42">
        <f>'Datos totales'!EL42</f>
        <v>10.11</v>
      </c>
      <c r="EL67" s="42">
        <f>'Datos totales'!EM42</f>
        <v>12.02</v>
      </c>
      <c r="EM67" s="42">
        <f>'Datos totales'!EN42</f>
        <v>12.26</v>
      </c>
      <c r="EN67" s="42">
        <f>'Datos totales'!EO42</f>
        <v>12.26</v>
      </c>
      <c r="EO67" s="42"/>
      <c r="EP67" s="42"/>
      <c r="EQ67" s="42"/>
      <c r="ER67" s="42"/>
      <c r="ES67" s="42">
        <f>'Datos totales'!ET42</f>
        <v>11.01</v>
      </c>
      <c r="ET67" s="42"/>
      <c r="EU67" s="42">
        <f>'Datos totales'!EV42</f>
        <v>3.6500000000000004</v>
      </c>
      <c r="EV67" s="42">
        <f>'Datos totales'!EW42</f>
        <v>12.73</v>
      </c>
      <c r="EW67" s="42">
        <f>'Datos totales'!EX42</f>
        <v>15.47</v>
      </c>
      <c r="EX67" s="42">
        <f>'Datos totales'!EY42</f>
        <v>11.78</v>
      </c>
      <c r="EY67" s="42">
        <f>'Datos totales'!EZ42</f>
        <v>12.6</v>
      </c>
    </row>
    <row r="68" spans="1:155" ht="13" thickBot="1" x14ac:dyDescent="0.3">
      <c r="A68" s="121" t="s">
        <v>144</v>
      </c>
      <c r="B68" s="121" t="s">
        <v>14</v>
      </c>
      <c r="C68" s="121">
        <v>338544</v>
      </c>
      <c r="D68" s="121">
        <v>262101</v>
      </c>
      <c r="E68" s="121">
        <v>46</v>
      </c>
      <c r="F68" s="121">
        <v>24</v>
      </c>
      <c r="G68" s="121">
        <v>0.67</v>
      </c>
      <c r="H68" s="170"/>
      <c r="I68" s="172"/>
      <c r="J68" s="173"/>
      <c r="K68" s="170"/>
      <c r="L68" s="172"/>
      <c r="M68" s="170"/>
      <c r="N68" s="173"/>
      <c r="O68" s="170"/>
      <c r="P68" s="173"/>
      <c r="Q68" s="170"/>
      <c r="R68" s="173"/>
      <c r="S68" s="172"/>
      <c r="T68" s="173"/>
      <c r="U68" s="173"/>
      <c r="V68" s="170"/>
      <c r="W68" s="172"/>
      <c r="X68" s="173"/>
      <c r="Y68" s="172"/>
      <c r="Z68" s="172"/>
      <c r="AA68" s="172"/>
      <c r="AB68" s="172"/>
      <c r="AC68" s="172"/>
      <c r="AD68" s="172"/>
      <c r="AE68" s="170"/>
      <c r="AF68" s="172"/>
      <c r="AG68" s="172"/>
      <c r="AH68" s="172"/>
      <c r="AI68" s="172"/>
      <c r="AJ68" s="172"/>
      <c r="AK68" s="172"/>
      <c r="AL68" s="172"/>
      <c r="AM68" s="172"/>
      <c r="AN68" s="172"/>
      <c r="AO68" s="172"/>
      <c r="AP68" s="172"/>
      <c r="AQ68" s="172"/>
      <c r="AR68" s="125"/>
      <c r="AS68" s="125"/>
      <c r="AT68" s="172"/>
      <c r="AU68" s="172"/>
      <c r="AV68" s="172"/>
      <c r="AX68" s="105"/>
      <c r="AY68" s="89"/>
      <c r="AZ68" s="89"/>
      <c r="BA68" s="89"/>
      <c r="BB68" s="89"/>
      <c r="BC68" s="89"/>
      <c r="BD68" s="89"/>
      <c r="BE68" s="89"/>
      <c r="BF68" s="89"/>
      <c r="BG68" s="89"/>
      <c r="BH68" s="42">
        <f>'Datos totales'!BI43</f>
        <v>6.35</v>
      </c>
      <c r="BI68" s="42">
        <f>'Datos totales'!BJ43</f>
        <v>5.68</v>
      </c>
      <c r="BJ68" s="42">
        <f>'Datos totales'!BK43</f>
        <v>4.45</v>
      </c>
      <c r="BK68" s="89"/>
      <c r="BL68" s="89"/>
      <c r="BM68" s="89"/>
      <c r="BN68" s="42">
        <f>'Datos totales'!BO43</f>
        <v>1.4300000000000002</v>
      </c>
      <c r="BO68" s="89"/>
      <c r="BP68" s="89"/>
      <c r="BQ68" s="89"/>
      <c r="BR68" s="89"/>
      <c r="BS68" s="89"/>
      <c r="BT68" s="89"/>
      <c r="BU68" s="89"/>
      <c r="BW68" s="42">
        <f>'Datos totales'!BX43</f>
        <v>4.8100000000000005</v>
      </c>
      <c r="CD68" s="42">
        <f>'Datos totales'!CE43</f>
        <v>5.51</v>
      </c>
      <c r="CI68" s="42">
        <f>'Datos totales'!CJ43</f>
        <v>6.38</v>
      </c>
      <c r="CR68">
        <v>6.72</v>
      </c>
      <c r="CS68" s="42">
        <f>'Datos totales'!CT43</f>
        <v>4.82</v>
      </c>
      <c r="CT68" s="42">
        <f>'Datos totales'!CU43</f>
        <v>3.83</v>
      </c>
      <c r="DA68" s="42">
        <f>'Datos totales'!DB43</f>
        <v>3.11</v>
      </c>
      <c r="DB68" s="42">
        <f>'Datos totales'!DC43</f>
        <v>3.5700000000000003</v>
      </c>
      <c r="DC68" s="42">
        <f>'Datos totales'!DD43</f>
        <v>3.7700000000000005</v>
      </c>
      <c r="DT68" s="42">
        <f>'Datos totales'!DU43</f>
        <v>0.38</v>
      </c>
      <c r="DX68" s="42">
        <f>'Datos totales'!DY43</f>
        <v>2.56</v>
      </c>
      <c r="EB68" s="42">
        <f>'Datos totales'!EC43</f>
        <v>6.21</v>
      </c>
      <c r="EC68" s="42">
        <f>'Datos totales'!ED43</f>
        <v>5.59</v>
      </c>
      <c r="EF68" s="42">
        <f>'Datos totales'!EG43</f>
        <v>5.33</v>
      </c>
    </row>
    <row r="69" spans="1:155" ht="13" thickBot="1" x14ac:dyDescent="0.3">
      <c r="A69" s="121" t="s">
        <v>144</v>
      </c>
      <c r="B69" s="121" t="s">
        <v>14</v>
      </c>
      <c r="C69" s="121">
        <v>338544</v>
      </c>
      <c r="D69" s="121">
        <v>262101</v>
      </c>
      <c r="E69" s="121">
        <v>46</v>
      </c>
      <c r="F69" s="121">
        <v>24</v>
      </c>
      <c r="G69" s="121">
        <v>0.67</v>
      </c>
      <c r="AL69" s="87"/>
      <c r="AW69" s="105">
        <v>10.49</v>
      </c>
      <c r="AX69" s="105">
        <v>15.72</v>
      </c>
      <c r="AY69" s="105">
        <v>12.17</v>
      </c>
      <c r="AZ69" s="105">
        <v>6.43</v>
      </c>
      <c r="BA69" s="89">
        <f>'Datos totales'!BB43</f>
        <v>4.5</v>
      </c>
      <c r="BB69" s="42"/>
      <c r="BC69" s="42">
        <f>'Datos totales'!BD43</f>
        <v>3.0500000000000003</v>
      </c>
      <c r="BD69" s="42">
        <f>'Datos totales'!BE43</f>
        <v>3.99</v>
      </c>
      <c r="BE69" s="42">
        <f>'Datos totales'!BF43</f>
        <v>4.8100000000000005</v>
      </c>
      <c r="BF69" s="42">
        <f>'Datos totales'!BG43</f>
        <v>5.7</v>
      </c>
      <c r="BG69" s="42">
        <f>'Datos totales'!BH43</f>
        <v>6.61</v>
      </c>
      <c r="BK69" s="42">
        <f>'Datos totales'!BL43</f>
        <v>4.05</v>
      </c>
      <c r="BL69" s="42">
        <f>'Datos totales'!BM43</f>
        <v>3.1</v>
      </c>
      <c r="BM69" s="42">
        <f>'Datos totales'!BN43</f>
        <v>1.6800000000000002</v>
      </c>
      <c r="BO69" s="42">
        <f>'Datos totales'!BP43</f>
        <v>3.02</v>
      </c>
      <c r="BP69" s="42">
        <f>'Datos totales'!BQ43</f>
        <v>4.28</v>
      </c>
      <c r="BQ69" s="42">
        <f>'Datos totales'!BR43</f>
        <v>4.57</v>
      </c>
      <c r="BR69" s="42">
        <f>'Datos totales'!BS43</f>
        <v>5.42</v>
      </c>
      <c r="BS69" s="42">
        <f>'Datos totales'!BT43</f>
        <v>6.97</v>
      </c>
      <c r="BT69" s="42">
        <f>'Datos totales'!BU43</f>
        <v>8.84</v>
      </c>
      <c r="BU69" s="42">
        <f>'Datos totales'!BV43</f>
        <v>7.9</v>
      </c>
      <c r="BV69" s="42">
        <f>'Datos totales'!BW43</f>
        <v>6.26</v>
      </c>
      <c r="BX69" s="42">
        <f>'Datos totales'!BY43</f>
        <v>5.16</v>
      </c>
      <c r="BY69" s="42">
        <f>'Datos totales'!BZ43</f>
        <v>1.33</v>
      </c>
      <c r="BZ69" s="42">
        <f>'Datos totales'!CA43</f>
        <v>2.23</v>
      </c>
      <c r="CA69" s="42">
        <f>'Datos totales'!CB43</f>
        <v>2.8200000000000003</v>
      </c>
      <c r="CB69" s="42">
        <f>'Datos totales'!CC43</f>
        <v>4.46</v>
      </c>
      <c r="CC69" s="42">
        <f>'Datos totales'!CD43</f>
        <v>4.96</v>
      </c>
      <c r="CE69" s="42">
        <f>'Datos totales'!CF43</f>
        <v>8.5299999999999994</v>
      </c>
      <c r="CF69" s="42">
        <f>'Datos totales'!CG43</f>
        <v>10.69</v>
      </c>
      <c r="CG69" s="42">
        <f>'Datos totales'!CH43</f>
        <v>8.35</v>
      </c>
      <c r="CH69" s="42">
        <f>'Datos totales'!CI43</f>
        <v>9.6300000000000008</v>
      </c>
      <c r="CJ69" s="42">
        <f>'Datos totales'!CK43</f>
        <v>10.040000000000001</v>
      </c>
      <c r="CK69" s="42">
        <f>'Datos totales'!CL43</f>
        <v>2.75</v>
      </c>
      <c r="CL69" s="42">
        <f>'Datos totales'!CM43</f>
        <v>1.6800000000000002</v>
      </c>
      <c r="CM69" s="42">
        <f>'Datos totales'!CN43</f>
        <v>3.31</v>
      </c>
      <c r="CN69" s="42">
        <f>'Datos totales'!CO43</f>
        <v>4.6500000000000004</v>
      </c>
      <c r="CO69" s="42">
        <f>'Datos totales'!CP43</f>
        <v>5.37</v>
      </c>
      <c r="CP69" s="42">
        <f>'Datos totales'!CQ43</f>
        <v>6.16</v>
      </c>
      <c r="CQ69" s="42">
        <f>'Datos totales'!CR43</f>
        <v>8.66</v>
      </c>
      <c r="CU69" s="42">
        <f>'Datos totales'!CV43</f>
        <v>3.8100000000000005</v>
      </c>
      <c r="CV69" s="42">
        <f>'Datos totales'!CW43</f>
        <v>0.90000000000000024</v>
      </c>
      <c r="CW69" s="42"/>
      <c r="CX69" s="42">
        <f>'Datos totales'!CY43</f>
        <v>-0.52</v>
      </c>
      <c r="CY69" s="42">
        <f>'Datos totales'!CZ43</f>
        <v>0.96999999999999986</v>
      </c>
      <c r="CZ69" s="42">
        <f>'Datos totales'!DA43</f>
        <v>2.3200000000000003</v>
      </c>
      <c r="DD69" s="42">
        <f>'Datos totales'!DE43</f>
        <v>4.2300000000000004</v>
      </c>
      <c r="DE69" s="42">
        <f>'Datos totales'!DF43</f>
        <v>4.4800000000000004</v>
      </c>
      <c r="DF69" s="42">
        <f>'Datos totales'!DG43</f>
        <v>4.41</v>
      </c>
      <c r="DG69" s="42">
        <f>'Datos totales'!DH43</f>
        <v>4.01</v>
      </c>
      <c r="DH69" s="42">
        <f>'Datos totales'!DI43</f>
        <v>2.98</v>
      </c>
      <c r="DI69" s="42">
        <f>'Datos totales'!DJ43</f>
        <v>1.46</v>
      </c>
      <c r="DJ69" s="42">
        <f>'Datos totales'!DK43</f>
        <v>1.7800000000000002</v>
      </c>
      <c r="DK69" s="42">
        <f>'Datos totales'!DL43</f>
        <v>1.9100000000000001</v>
      </c>
      <c r="DL69" s="42">
        <f>'Datos totales'!DM43</f>
        <v>3.8499999999999996</v>
      </c>
      <c r="DM69" s="42">
        <f>'Datos totales'!DN43</f>
        <v>4.13</v>
      </c>
      <c r="DN69" s="42">
        <f>'Datos totales'!DO43</f>
        <v>4.38</v>
      </c>
      <c r="DO69" s="42">
        <f>'Datos totales'!DP43</f>
        <v>5.01</v>
      </c>
      <c r="DP69" s="42">
        <f>'Datos totales'!DQ43</f>
        <v>4.76</v>
      </c>
      <c r="DQ69" s="42">
        <f>'Datos totales'!DR43</f>
        <v>2.31</v>
      </c>
      <c r="DR69" s="42">
        <f>'Datos totales'!DS43</f>
        <v>0.96999999999999986</v>
      </c>
      <c r="DS69" s="42">
        <f>'Datos totales'!DT43</f>
        <v>1.17</v>
      </c>
      <c r="DU69" s="42">
        <f>'Datos totales'!DV43</f>
        <v>0.66</v>
      </c>
      <c r="DV69" s="42">
        <f>'Datos totales'!DW43</f>
        <v>0.7599999999999999</v>
      </c>
      <c r="DW69" s="42">
        <f>'Datos totales'!DX43</f>
        <v>1.4700000000000002</v>
      </c>
      <c r="DY69" s="42">
        <f>'Datos totales'!DZ43</f>
        <v>4.7700000000000005</v>
      </c>
      <c r="DZ69" s="42">
        <f>'Datos totales'!EA43</f>
        <v>4.54</v>
      </c>
      <c r="EA69" s="42">
        <f>'Datos totales'!EB43</f>
        <v>4.5</v>
      </c>
      <c r="ED69" s="42">
        <f>'Datos totales'!EE43</f>
        <v>7.0600000000000005</v>
      </c>
      <c r="EE69" s="42">
        <f>'Datos totales'!EF43</f>
        <v>6.55</v>
      </c>
      <c r="EG69" s="42">
        <f>'Datos totales'!EH43</f>
        <v>2.11</v>
      </c>
      <c r="EH69" s="42">
        <f>'Datos totales'!EI43</f>
        <v>1.8200000000000003</v>
      </c>
      <c r="EI69" s="42">
        <f>'Datos totales'!EJ43</f>
        <v>1.83</v>
      </c>
      <c r="EJ69" s="42">
        <f>'Datos totales'!EK43</f>
        <v>3.5600000000000005</v>
      </c>
      <c r="EK69" s="42">
        <f>'Datos totales'!EL43</f>
        <v>4.57</v>
      </c>
      <c r="EL69" s="42">
        <f>'Datos totales'!EM43</f>
        <v>6.43</v>
      </c>
      <c r="EM69" s="42">
        <f>'Datos totales'!EN43</f>
        <v>9.26</v>
      </c>
      <c r="EN69" s="42">
        <f>'Datos totales'!EO43</f>
        <v>9.2900000000000009</v>
      </c>
      <c r="EO69" s="42">
        <f>'Datos totales'!EP43</f>
        <v>0.87</v>
      </c>
      <c r="EP69" s="42">
        <f>'Datos totales'!EQ43</f>
        <v>1.1400000000000001</v>
      </c>
      <c r="EQ69" s="42">
        <f>'Datos totales'!ER43</f>
        <v>1.2599999999999998</v>
      </c>
      <c r="ER69" s="42">
        <f>'Datos totales'!ES43</f>
        <v>1.1800000000000002</v>
      </c>
      <c r="ES69" s="42">
        <f>'Datos totales'!ET43</f>
        <v>1.5899999999999999</v>
      </c>
      <c r="ET69" s="42">
        <f>'Datos totales'!EU43</f>
        <v>1.79</v>
      </c>
      <c r="EU69" s="42">
        <f>'Datos totales'!EV43</f>
        <v>1.65</v>
      </c>
      <c r="EV69" s="42">
        <f>'Datos totales'!EW43</f>
        <v>4.33</v>
      </c>
      <c r="EW69" s="42">
        <f>'Datos totales'!EX43</f>
        <v>5.05</v>
      </c>
      <c r="EX69" s="42"/>
      <c r="EY69" s="42">
        <f>'Datos totales'!EZ43</f>
        <v>4.13</v>
      </c>
    </row>
    <row r="70" spans="1:155" x14ac:dyDescent="0.25">
      <c r="A70" s="146" t="s">
        <v>163</v>
      </c>
      <c r="B70" s="167" t="s">
        <v>15</v>
      </c>
      <c r="C70" s="25">
        <v>258314</v>
      </c>
      <c r="D70" s="25">
        <v>334468</v>
      </c>
      <c r="E70" s="167"/>
      <c r="F70" s="146"/>
      <c r="G70" s="145">
        <v>1</v>
      </c>
      <c r="AL70" s="87"/>
      <c r="BG70" s="42">
        <f>'Datos totales'!BH44</f>
        <v>4.5199999999999996</v>
      </c>
      <c r="BH70" s="42">
        <f>'Datos totales'!BI44</f>
        <v>3.55</v>
      </c>
      <c r="BI70" s="42">
        <f>'Datos totales'!BJ44</f>
        <v>2.82</v>
      </c>
      <c r="BK70" s="42">
        <f>'Datos totales'!BL44</f>
        <v>3.1500000000000004</v>
      </c>
      <c r="BL70" s="42">
        <f>'Datos totales'!BM44</f>
        <v>2.4300000000000002</v>
      </c>
      <c r="BM70" s="42">
        <f>'Datos totales'!BN44</f>
        <v>2.0299999999999998</v>
      </c>
      <c r="BN70" s="42">
        <f>'Datos totales'!BO44</f>
        <v>2.2999999999999998</v>
      </c>
      <c r="BO70" s="42">
        <f>'Datos totales'!BP44</f>
        <v>2.76</v>
      </c>
      <c r="BP70" s="42">
        <f>'Datos totales'!BQ44</f>
        <v>3.2699999999999996</v>
      </c>
      <c r="BQ70" s="42">
        <f>'Datos totales'!BR44</f>
        <v>4.1399999999999997</v>
      </c>
      <c r="BR70" s="42">
        <f>'Datos totales'!BS44</f>
        <v>3.6799999999999997</v>
      </c>
      <c r="BS70" s="42">
        <f>'Datos totales'!BT44</f>
        <v>4.17</v>
      </c>
      <c r="BT70" s="42">
        <f>'Datos totales'!BU44</f>
        <v>3.74</v>
      </c>
      <c r="BU70" s="42">
        <f>'Datos totales'!BV44</f>
        <v>3.4400000000000004</v>
      </c>
      <c r="BV70" s="42">
        <f>'Datos totales'!BW44</f>
        <v>3.5300000000000002</v>
      </c>
      <c r="BW70" s="42">
        <f>'Datos totales'!BX44</f>
        <v>3.6399999999999997</v>
      </c>
      <c r="BX70" s="42">
        <f>'Datos totales'!BY44</f>
        <v>3.38</v>
      </c>
      <c r="BY70" s="42">
        <f>'Datos totales'!BZ44</f>
        <v>2.5</v>
      </c>
      <c r="BZ70" s="42">
        <f>'Datos totales'!CA44</f>
        <v>2.9</v>
      </c>
      <c r="CA70" s="42">
        <f>'Datos totales'!CB44</f>
        <v>3.16</v>
      </c>
      <c r="CB70" s="42">
        <f>'Datos totales'!CC44</f>
        <v>3.62</v>
      </c>
      <c r="CC70" s="42">
        <f>'Datos totales'!CD44</f>
        <v>3.7300000000000004</v>
      </c>
      <c r="CD70" s="42">
        <f>'Datos totales'!CE44</f>
        <v>5.31</v>
      </c>
      <c r="CE70" s="42">
        <f>'Datos totales'!CF44</f>
        <v>4.3899999999999997</v>
      </c>
      <c r="CF70" s="42">
        <f>'Datos totales'!CG44</f>
        <v>4.22</v>
      </c>
      <c r="CG70" s="42">
        <f>'Datos totales'!CH44</f>
        <v>3.5199999999999996</v>
      </c>
      <c r="CH70" s="42">
        <f>'Datos totales'!CI44</f>
        <v>4</v>
      </c>
      <c r="CI70" s="42">
        <f>'Datos totales'!CJ44</f>
        <v>4.3600000000000003</v>
      </c>
      <c r="CJ70" s="42">
        <f>'Datos totales'!CK44</f>
        <v>3.4699999999999998</v>
      </c>
      <c r="CK70" s="42">
        <f>'Datos totales'!CL44</f>
        <v>2.78</v>
      </c>
      <c r="CL70" s="42">
        <f>'Datos totales'!CM44</f>
        <v>2.96</v>
      </c>
      <c r="CM70" s="42">
        <f>'Datos totales'!CN44</f>
        <v>3.3099999999999996</v>
      </c>
      <c r="CN70" s="42">
        <f>'Datos totales'!CO44</f>
        <v>2.67</v>
      </c>
      <c r="CO70" s="42">
        <f>'Datos totales'!CP44</f>
        <v>4.62</v>
      </c>
      <c r="CP70" s="42">
        <f>'Datos totales'!CQ44</f>
        <v>4.7</v>
      </c>
      <c r="CQ70" s="42">
        <f>'Datos totales'!CR44</f>
        <v>4.66</v>
      </c>
      <c r="CR70">
        <v>4.97</v>
      </c>
      <c r="CS70" s="42">
        <f>'Datos totales'!CT44</f>
        <v>4.2</v>
      </c>
      <c r="CT70" s="42">
        <f>'Datos totales'!CU44</f>
        <v>3.33</v>
      </c>
      <c r="CU70" s="42">
        <f>'Datos totales'!CV44</f>
        <v>3.37</v>
      </c>
      <c r="CV70" s="42">
        <f>'Datos totales'!CW44</f>
        <v>2.4499999999999993</v>
      </c>
      <c r="CW70" s="42">
        <f>'Datos totales'!CX44</f>
        <v>2.2400000000000002</v>
      </c>
      <c r="CX70" s="42">
        <f>'Datos totales'!CY44</f>
        <v>1.7200000000000002</v>
      </c>
      <c r="CY70" s="42">
        <f>'Datos totales'!CZ44</f>
        <v>2.4700000000000002</v>
      </c>
      <c r="CZ70" s="42">
        <f>'Datos totales'!DA44</f>
        <v>2.4500000000000002</v>
      </c>
      <c r="DA70" s="42">
        <f>'Datos totales'!DB44</f>
        <v>4.28</v>
      </c>
      <c r="DB70" s="42">
        <f>'Datos totales'!DC44</f>
        <v>5.0999999999999996</v>
      </c>
      <c r="DC70" s="42">
        <f>'Datos totales'!DD44</f>
        <v>3.83</v>
      </c>
      <c r="DD70" s="42">
        <f>'Datos totales'!DE44</f>
        <v>4.25</v>
      </c>
      <c r="DE70" s="42">
        <f>'Datos totales'!DF44</f>
        <v>4.5199999999999996</v>
      </c>
      <c r="DF70" s="42">
        <f>'Datos totales'!DG44</f>
        <v>4.12</v>
      </c>
      <c r="DG70" s="42">
        <f>'Datos totales'!DH44</f>
        <v>3.0700000000000003</v>
      </c>
      <c r="DH70" s="42">
        <f>'Datos totales'!DI44</f>
        <v>3.04</v>
      </c>
      <c r="DI70" s="42">
        <f>'Datos totales'!DJ44</f>
        <v>2.82</v>
      </c>
      <c r="DJ70" s="42">
        <f>'Datos totales'!DK44</f>
        <v>3</v>
      </c>
      <c r="DK70" s="42">
        <f>'Datos totales'!DL44</f>
        <v>3.3</v>
      </c>
      <c r="DL70" s="42">
        <f>'Datos totales'!DM44</f>
        <v>3.5700000000000003</v>
      </c>
      <c r="DM70" s="42">
        <f>'Datos totales'!DN44</f>
        <v>3.8200000000000003</v>
      </c>
      <c r="DN70" s="42">
        <f>'Datos totales'!DO44</f>
        <v>3.9699999999999998</v>
      </c>
      <c r="DO70" s="42">
        <f>'Datos totales'!DP44</f>
        <v>3.7800000000000002</v>
      </c>
      <c r="DP70" s="42">
        <f>'Datos totales'!DQ44</f>
        <v>3.38</v>
      </c>
      <c r="DQ70" s="42">
        <f>'Datos totales'!DR44</f>
        <v>3.0999999999999996</v>
      </c>
      <c r="DR70" s="42">
        <f>'Datos totales'!DS44</f>
        <v>2.73</v>
      </c>
      <c r="DS70" s="42">
        <f>'Datos totales'!DT44</f>
        <v>2.7</v>
      </c>
      <c r="DT70" s="42">
        <f>'Datos totales'!DU44</f>
        <v>2.1800000000000002</v>
      </c>
      <c r="DU70" s="42">
        <f>'Datos totales'!DV44</f>
        <v>2.2200000000000002</v>
      </c>
      <c r="DV70" s="42">
        <f>'Datos totales'!DW44</f>
        <v>2.2599999999999998</v>
      </c>
      <c r="DW70" s="42">
        <f>'Datos totales'!DX44</f>
        <v>2.54</v>
      </c>
      <c r="DX70" s="42">
        <f>'Datos totales'!DY44</f>
        <v>2.98</v>
      </c>
      <c r="DY70" s="42">
        <f>'Datos totales'!DZ44</f>
        <v>3.58</v>
      </c>
      <c r="DZ70" s="42">
        <f>'Datos totales'!EA44</f>
        <v>3.4299999999999997</v>
      </c>
      <c r="EA70" s="42">
        <f>'Datos totales'!EB44</f>
        <v>4.55</v>
      </c>
      <c r="EB70" s="42">
        <f>'Datos totales'!EC44</f>
        <v>4.0999999999999996</v>
      </c>
      <c r="EC70" s="42">
        <f>'Datos totales'!ED44</f>
        <v>3.58</v>
      </c>
      <c r="ED70" s="42">
        <f>'Datos totales'!EE44</f>
        <v>3.75</v>
      </c>
      <c r="EE70" s="42">
        <f>'Datos totales'!EF44</f>
        <v>3.58</v>
      </c>
      <c r="EF70" s="42">
        <f>'Datos totales'!EG44</f>
        <v>3.2</v>
      </c>
      <c r="EG70" s="42">
        <f>'Datos totales'!EH44</f>
        <v>2.5499999999999998</v>
      </c>
      <c r="EH70" s="42">
        <f>'Datos totales'!EI44</f>
        <v>2.2999999999999998</v>
      </c>
      <c r="EI70" s="42">
        <f>'Datos totales'!EJ44</f>
        <v>2.69</v>
      </c>
      <c r="EJ70" s="42">
        <f>'Datos totales'!EK44</f>
        <v>3.21</v>
      </c>
      <c r="EK70" s="42">
        <f>'Datos totales'!EL44</f>
        <v>3.5199999999999996</v>
      </c>
      <c r="EL70" s="42">
        <f>'Datos totales'!EM44</f>
        <v>3.83</v>
      </c>
      <c r="EM70" s="42">
        <f>'Datos totales'!EN44</f>
        <v>4.22</v>
      </c>
      <c r="EN70" s="42">
        <f>'Datos totales'!EO44</f>
        <v>4.1900000000000004</v>
      </c>
      <c r="EO70" s="42">
        <f>'Datos totales'!EP44</f>
        <v>2.12</v>
      </c>
      <c r="EP70" s="42">
        <f>'Datos totales'!EQ44</f>
        <v>2.2999999999999998</v>
      </c>
      <c r="EQ70" s="42">
        <f>'Datos totales'!ER44</f>
        <v>2.5499999999999998</v>
      </c>
      <c r="ER70" s="42">
        <f>'Datos totales'!ES44</f>
        <v>2.12</v>
      </c>
      <c r="ES70" s="42">
        <f>'Datos totales'!ET44</f>
        <v>2.4</v>
      </c>
      <c r="ET70" s="42">
        <f>'Datos totales'!EU44</f>
        <v>2.14</v>
      </c>
      <c r="EU70" s="42">
        <f>'Datos totales'!EV44</f>
        <v>2.59</v>
      </c>
      <c r="EV70" s="42">
        <f>'Datos totales'!EW44</f>
        <v>2.97</v>
      </c>
      <c r="EW70" s="42">
        <f>'Datos totales'!EX44</f>
        <v>3.2800000000000002</v>
      </c>
      <c r="EX70" s="42">
        <f>'Datos totales'!EY44</f>
        <v>3.66</v>
      </c>
      <c r="EY70" s="42">
        <f>'Datos totales'!EZ44</f>
        <v>4.09</v>
      </c>
    </row>
    <row r="71" spans="1:155" x14ac:dyDescent="0.25">
      <c r="A71" s="146" t="s">
        <v>163</v>
      </c>
      <c r="B71" s="167" t="s">
        <v>15</v>
      </c>
      <c r="C71" s="25">
        <v>258314</v>
      </c>
      <c r="D71" s="25">
        <v>334468</v>
      </c>
      <c r="E71" s="167"/>
      <c r="F71" s="146"/>
      <c r="G71" s="145">
        <v>1</v>
      </c>
      <c r="AL71" s="87"/>
      <c r="BG71" s="42"/>
      <c r="BH71" s="42"/>
      <c r="BI71" s="42"/>
      <c r="BJ71" s="89">
        <f>'Datos totales'!BK44</f>
        <v>5.48</v>
      </c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</row>
    <row r="72" spans="1:155" x14ac:dyDescent="0.25">
      <c r="A72" s="146" t="s">
        <v>164</v>
      </c>
      <c r="B72" s="167" t="s">
        <v>14</v>
      </c>
      <c r="C72" s="25">
        <v>258638</v>
      </c>
      <c r="D72" s="25">
        <v>334494</v>
      </c>
      <c r="E72" s="167">
        <v>9</v>
      </c>
      <c r="F72" s="146">
        <v>9</v>
      </c>
      <c r="G72" s="145">
        <v>0.24</v>
      </c>
      <c r="BG72" s="42">
        <f>'Datos totales'!BH45</f>
        <v>4.32</v>
      </c>
      <c r="BH72" s="42">
        <f>'Datos totales'!BI45</f>
        <v>3.99</v>
      </c>
      <c r="BI72" s="42"/>
      <c r="BJ72" s="42">
        <f>'Datos totales'!BK45</f>
        <v>3.1900000000000004</v>
      </c>
      <c r="BK72" s="42"/>
      <c r="BL72" s="42">
        <f>'Datos totales'!BM45</f>
        <v>2.0300000000000002</v>
      </c>
      <c r="BM72" s="42">
        <f>'Datos totales'!BN45</f>
        <v>0.48</v>
      </c>
      <c r="BN72" s="42">
        <f>'Datos totales'!BO45</f>
        <v>1.46</v>
      </c>
      <c r="BO72" s="42">
        <f>'Datos totales'!BP45</f>
        <v>2</v>
      </c>
      <c r="BP72" s="42">
        <f>'Datos totales'!BQ45</f>
        <v>3.25</v>
      </c>
      <c r="BQ72" s="42">
        <f>'Datos totales'!BR45</f>
        <v>3.7199999999999998</v>
      </c>
      <c r="BR72" s="42">
        <f>'Datos totales'!BS45</f>
        <v>4.04</v>
      </c>
      <c r="BS72" s="42">
        <f>'Datos totales'!BT45</f>
        <v>4.3899999999999997</v>
      </c>
      <c r="BT72" s="42">
        <f>'Datos totales'!BU45</f>
        <v>4.29</v>
      </c>
      <c r="BU72" s="42">
        <f>'Datos totales'!BV45</f>
        <v>3.96</v>
      </c>
      <c r="BV72" s="42">
        <f>'Datos totales'!BW45</f>
        <v>4.09</v>
      </c>
      <c r="BW72" s="42">
        <f>'Datos totales'!BX45</f>
        <v>4.0599999999999996</v>
      </c>
      <c r="BX72" s="42">
        <f>'Datos totales'!BY45</f>
        <v>3.96</v>
      </c>
      <c r="BY72" s="42">
        <f>'Datos totales'!BZ45</f>
        <v>1.78</v>
      </c>
      <c r="BZ72" s="42">
        <f>'Datos totales'!CA45</f>
        <v>1.9200000000000002</v>
      </c>
      <c r="CA72" s="42">
        <f>'Datos totales'!CB45</f>
        <v>2.9800000000000004</v>
      </c>
      <c r="CB72" s="42">
        <f>'Datos totales'!CC45</f>
        <v>3.8899999999999997</v>
      </c>
      <c r="CC72" s="42">
        <f>'Datos totales'!CD45</f>
        <v>4.96</v>
      </c>
      <c r="CD72" s="42">
        <f>'Datos totales'!CE45</f>
        <v>4.58</v>
      </c>
      <c r="CH72" s="42"/>
      <c r="CM72" s="42">
        <f>'Datos totales'!CN45</f>
        <v>3.99</v>
      </c>
      <c r="CT72" s="42">
        <f>'Datos totales'!CU45</f>
        <v>4.18</v>
      </c>
      <c r="CU72" s="42">
        <f>'Datos totales'!CV45</f>
        <v>3.7199999999999998</v>
      </c>
      <c r="CV72" s="42">
        <f>'Datos totales'!CW45</f>
        <v>1.5899999999999983</v>
      </c>
      <c r="CW72" s="42">
        <f>'Datos totales'!CX45</f>
        <v>0.69000000000000006</v>
      </c>
      <c r="CX72" s="42">
        <f>'Datos totales'!CY45</f>
        <v>0.24</v>
      </c>
      <c r="CY72" s="42">
        <f>'Datos totales'!CZ45</f>
        <v>1.26</v>
      </c>
      <c r="CZ72" s="42">
        <f>'Datos totales'!DA45</f>
        <v>2.9000000000000004</v>
      </c>
      <c r="DA72" s="42">
        <f>'Datos totales'!DB45</f>
        <v>3.6900000000000004</v>
      </c>
      <c r="DM72" s="42">
        <f>'Datos totales'!DN45</f>
        <v>5.6</v>
      </c>
      <c r="DO72" s="42">
        <f>'Datos totales'!DP45</f>
        <v>4.54</v>
      </c>
      <c r="DP72" s="42">
        <f>'Datos totales'!DQ45</f>
        <v>3.8599999999999994</v>
      </c>
      <c r="DQ72" s="42">
        <f>'Datos totales'!DR45</f>
        <v>3.34</v>
      </c>
      <c r="EH72" s="42">
        <f>'Datos totales'!EI45</f>
        <v>2.2000000000000002</v>
      </c>
      <c r="EI72" s="42">
        <f>'Datos totales'!EJ45</f>
        <v>3.26</v>
      </c>
    </row>
    <row r="73" spans="1:155" x14ac:dyDescent="0.25">
      <c r="A73" s="146" t="s">
        <v>164</v>
      </c>
      <c r="B73" s="167" t="s">
        <v>14</v>
      </c>
      <c r="C73" s="25"/>
      <c r="D73" s="25"/>
      <c r="E73" s="167"/>
      <c r="F73" s="146"/>
      <c r="G73" s="145"/>
      <c r="BG73" s="42"/>
      <c r="BH73" s="42"/>
      <c r="BI73" s="42"/>
      <c r="BJ73" s="42"/>
      <c r="BK73" s="42"/>
      <c r="BL73" s="173"/>
      <c r="BM73" s="42"/>
      <c r="BN73" s="42"/>
      <c r="BO73" s="42"/>
      <c r="BP73" s="42"/>
      <c r="BQ73" s="173"/>
      <c r="BR73" s="173"/>
      <c r="BS73" s="173"/>
      <c r="BT73" s="173"/>
      <c r="BU73" s="42"/>
      <c r="BV73" s="42"/>
      <c r="BW73" s="173"/>
      <c r="BX73" s="173"/>
      <c r="BY73" s="42"/>
      <c r="BZ73" s="42"/>
      <c r="CA73" s="173"/>
      <c r="CB73" s="173"/>
      <c r="CC73" s="42"/>
      <c r="CD73" s="173"/>
      <c r="CE73" s="42">
        <f>'Datos totales'!CF45</f>
        <v>7.2</v>
      </c>
      <c r="CG73" s="42">
        <f>'Datos totales'!CH45</f>
        <v>5.91</v>
      </c>
      <c r="CI73" s="42">
        <f>'Datos totales'!CJ45</f>
        <v>6.41</v>
      </c>
      <c r="CJ73" s="42">
        <f>'Datos totales'!CK45</f>
        <v>6.08</v>
      </c>
      <c r="CK73" s="42">
        <f>'Datos totales'!CL45</f>
        <v>4.0999999999999996</v>
      </c>
      <c r="CL73" s="42">
        <f>'Datos totales'!CM45</f>
        <v>3.9399999999999995</v>
      </c>
      <c r="CN73" s="42">
        <f>'Datos totales'!CO45</f>
        <v>5.59</v>
      </c>
      <c r="CO73" s="42">
        <f>'Datos totales'!CP45</f>
        <v>6.24</v>
      </c>
      <c r="CP73" s="42">
        <f>'Datos totales'!CQ45</f>
        <v>4.5999999999999996</v>
      </c>
      <c r="CQ73" s="42">
        <f>'Datos totales'!CR45</f>
        <v>6.84</v>
      </c>
      <c r="CR73">
        <v>6.99</v>
      </c>
      <c r="CS73" s="42">
        <f>'Datos totales'!CT45</f>
        <v>4.66</v>
      </c>
      <c r="DB73" s="42">
        <f>'Datos totales'!DC45</f>
        <v>6.02</v>
      </c>
      <c r="DC73" s="42"/>
      <c r="DD73" s="42">
        <f>'Datos totales'!DE45</f>
        <v>6.87</v>
      </c>
      <c r="DE73" s="42">
        <f>'Datos totales'!DF45</f>
        <v>6.09</v>
      </c>
      <c r="DF73" s="42">
        <f>'Datos totales'!DG45</f>
        <v>5.16</v>
      </c>
      <c r="DG73" s="42">
        <f>'Datos totales'!DH45</f>
        <v>5.6</v>
      </c>
      <c r="DH73" s="42">
        <f>'Datos totales'!DI45</f>
        <v>4.5999999999999996</v>
      </c>
      <c r="DI73" s="42">
        <f>'Datos totales'!DJ45</f>
        <v>4.66</v>
      </c>
      <c r="DJ73" s="42"/>
      <c r="DK73" s="42">
        <f>'Datos totales'!DL45</f>
        <v>4.8099999999999996</v>
      </c>
      <c r="DL73" s="42">
        <f>'Datos totales'!DM45</f>
        <v>5.43</v>
      </c>
      <c r="DN73" s="42">
        <f>'Datos totales'!DO45</f>
        <v>5.9799999999999995</v>
      </c>
      <c r="DR73" s="42">
        <f>'Datos totales'!DS45</f>
        <v>4.41</v>
      </c>
      <c r="DS73" s="42">
        <f>'Datos totales'!DT45</f>
        <v>2.76</v>
      </c>
      <c r="DT73" s="42">
        <f>'Datos totales'!DU45</f>
        <v>2.0300000000000002</v>
      </c>
      <c r="DU73" s="42">
        <f>'Datos totales'!DV45</f>
        <v>1.99</v>
      </c>
      <c r="DV73" s="42">
        <f>'Datos totales'!DW45</f>
        <v>1.8099999999999998</v>
      </c>
      <c r="DW73" s="42">
        <f>'Datos totales'!DX45</f>
        <v>2.4299999999999997</v>
      </c>
      <c r="DX73" s="42">
        <f>'Datos totales'!DY45</f>
        <v>3.87</v>
      </c>
      <c r="DY73" s="42">
        <f>'Datos totales'!DZ45</f>
        <v>4.5999999999999996</v>
      </c>
      <c r="DZ73" s="42">
        <f>'Datos totales'!EA45</f>
        <v>4.9799999999999995</v>
      </c>
      <c r="EA73" s="42">
        <f>'Datos totales'!EB45</f>
        <v>5.87</v>
      </c>
      <c r="EB73" s="42">
        <f>'Datos totales'!EC45</f>
        <v>5.9399999999999995</v>
      </c>
      <c r="EC73" s="42">
        <f>'Datos totales'!ED45</f>
        <v>5.58</v>
      </c>
      <c r="ED73" s="42">
        <f>'Datos totales'!EE45</f>
        <v>5.55</v>
      </c>
      <c r="EE73" s="42">
        <f>'Datos totales'!EF45</f>
        <v>5.5299999999999994</v>
      </c>
      <c r="EF73" s="42">
        <f>'Datos totales'!EG45</f>
        <v>5.0999999999999996</v>
      </c>
      <c r="EG73" s="42">
        <f>'Datos totales'!EH45</f>
        <v>3.55</v>
      </c>
      <c r="EJ73" s="42">
        <f>'Datos totales'!EK45</f>
        <v>4.8099999999999996</v>
      </c>
      <c r="EK73" s="42">
        <f>'Datos totales'!EL45</f>
        <v>5.49</v>
      </c>
      <c r="EL73" s="42">
        <f>'Datos totales'!EM45</f>
        <v>6.13</v>
      </c>
      <c r="EM73" s="42">
        <f>'Datos totales'!EN45</f>
        <v>5.93</v>
      </c>
      <c r="EN73" s="42">
        <f>'Datos totales'!EO45</f>
        <v>6.1099999999999994</v>
      </c>
      <c r="EO73" s="42">
        <f>'Datos totales'!EP45</f>
        <v>2.3099999999999996</v>
      </c>
      <c r="EP73" s="42">
        <f>'Datos totales'!EQ45</f>
        <v>2.2199999999999998</v>
      </c>
      <c r="EQ73" s="42">
        <f>'Datos totales'!ER45</f>
        <v>3.67</v>
      </c>
      <c r="ER73" s="42">
        <f>'Datos totales'!ES45</f>
        <v>3.33</v>
      </c>
      <c r="ES73" s="42">
        <f>'Datos totales'!ET45</f>
        <v>2.83</v>
      </c>
      <c r="ET73" s="42">
        <f>'Datos totales'!EU45</f>
        <v>1.9600000000000002</v>
      </c>
      <c r="EU73" s="42">
        <f>'Datos totales'!EV45</f>
        <v>3.37</v>
      </c>
      <c r="EV73" s="42">
        <f>'Datos totales'!EW45</f>
        <v>4.76</v>
      </c>
      <c r="EW73" s="42">
        <f>'Datos totales'!EX45</f>
        <v>5.41</v>
      </c>
      <c r="EX73" s="42">
        <f>'Datos totales'!EY45</f>
        <v>5.96</v>
      </c>
      <c r="EY73" s="42">
        <f>'Datos totales'!EZ45</f>
        <v>14.62</v>
      </c>
    </row>
    <row r="74" spans="1:155" x14ac:dyDescent="0.25">
      <c r="A74" s="146" t="s">
        <v>165</v>
      </c>
      <c r="B74" s="167" t="s">
        <v>14</v>
      </c>
      <c r="C74" s="25">
        <v>259103</v>
      </c>
      <c r="D74" s="25">
        <v>335387</v>
      </c>
      <c r="E74" s="167">
        <v>21</v>
      </c>
      <c r="F74" s="146">
        <v>21</v>
      </c>
      <c r="G74" s="145">
        <v>0.5</v>
      </c>
      <c r="BG74" s="42">
        <f>'Datos totales'!BH46</f>
        <v>7.4</v>
      </c>
      <c r="BH74" s="42">
        <f>'Datos totales'!BI46</f>
        <v>7.4</v>
      </c>
      <c r="BI74" s="42"/>
      <c r="BJ74" s="42">
        <f>'Datos totales'!BK46</f>
        <v>4.16</v>
      </c>
      <c r="BK74" s="42">
        <f>'Datos totales'!BL46</f>
        <v>3.47</v>
      </c>
      <c r="BM74" s="42">
        <f>'Datos totales'!BN46</f>
        <v>1.08</v>
      </c>
      <c r="BN74" s="42">
        <f>'Datos totales'!BO46</f>
        <v>0.7</v>
      </c>
      <c r="BO74" s="42">
        <f>'Datos totales'!BP46</f>
        <v>1.58</v>
      </c>
      <c r="BP74" s="42">
        <f>'Datos totales'!BQ46</f>
        <v>4.13</v>
      </c>
      <c r="BU74" s="42">
        <f>'Datos totales'!BV46</f>
        <v>7.12</v>
      </c>
      <c r="BV74" s="42">
        <f>'Datos totales'!BW46</f>
        <v>11.99</v>
      </c>
      <c r="BY74" s="42">
        <f>'Datos totales'!BZ46</f>
        <v>0.85000000000000009</v>
      </c>
      <c r="BZ74" s="42">
        <f>'Datos totales'!CA46</f>
        <v>1.47</v>
      </c>
      <c r="CC74" s="42">
        <f>'Datos totales'!CD46</f>
        <v>6.84</v>
      </c>
      <c r="CF74" s="42">
        <f>'Datos totales'!CG46</f>
        <v>9.59</v>
      </c>
      <c r="CH74" s="42">
        <f>'Datos totales'!CI46</f>
        <v>5.0199999999999996</v>
      </c>
      <c r="CI74" s="42">
        <f>'Datos totales'!CJ46</f>
        <v>9.61</v>
      </c>
      <c r="CJ74" s="42">
        <f>'Datos totales'!CK46</f>
        <v>9</v>
      </c>
      <c r="CK74" s="42">
        <f>'Datos totales'!CL46</f>
        <v>1.06</v>
      </c>
      <c r="CM74" s="42">
        <f>'Datos totales'!CN46</f>
        <v>3.36</v>
      </c>
      <c r="CN74" s="42">
        <f>'Datos totales'!CO46</f>
        <v>4.5</v>
      </c>
      <c r="CP74" s="42">
        <f>'Datos totales'!CQ46</f>
        <v>6.44</v>
      </c>
      <c r="CQ74" s="42">
        <f>'Datos totales'!CR46</f>
        <v>8.27</v>
      </c>
      <c r="CS74" s="42">
        <f>'Datos totales'!CT46</f>
        <v>6.4</v>
      </c>
      <c r="CT74" s="42">
        <f>'Datos totales'!CU46</f>
        <v>6.27</v>
      </c>
      <c r="CU74" s="42">
        <f>'Datos totales'!CV46</f>
        <v>4.7</v>
      </c>
      <c r="CV74" s="42">
        <f>'Datos totales'!CW46</f>
        <v>1.4200000000000017</v>
      </c>
      <c r="CW74" s="42"/>
      <c r="CX74" s="42">
        <f>'Datos totales'!CY46</f>
        <v>0.31999999999999995</v>
      </c>
      <c r="CY74" s="42"/>
      <c r="CZ74" s="42">
        <f>'Datos totales'!DA46</f>
        <v>2.6</v>
      </c>
      <c r="DB74" s="42">
        <f>'Datos totales'!DC46</f>
        <v>5.07</v>
      </c>
      <c r="DC74" s="42">
        <f>'Datos totales'!DD46</f>
        <v>5.88</v>
      </c>
      <c r="DD74" s="42">
        <f>'Datos totales'!DE46</f>
        <v>6.79</v>
      </c>
      <c r="DE74" s="42">
        <f>'Datos totales'!DF46</f>
        <v>8.6300000000000008</v>
      </c>
      <c r="DF74" s="42">
        <f>'Datos totales'!DG46</f>
        <v>7.6999999999999993</v>
      </c>
      <c r="DG74" s="42">
        <f>'Datos totales'!DH46</f>
        <v>5.8</v>
      </c>
      <c r="DH74" s="42">
        <f>'Datos totales'!DI46</f>
        <v>1.22</v>
      </c>
      <c r="DI74" s="42">
        <f>'Datos totales'!DJ46</f>
        <v>0.52</v>
      </c>
      <c r="DK74" s="42">
        <f>'Datos totales'!DL46</f>
        <v>2.7</v>
      </c>
      <c r="DL74" s="42"/>
      <c r="DM74" s="42">
        <f>'Datos totales'!DN46</f>
        <v>6.16</v>
      </c>
      <c r="DN74" s="42">
        <f>'Datos totales'!DO46</f>
        <v>7.24</v>
      </c>
      <c r="DO74" s="42">
        <f>'Datos totales'!DP46</f>
        <v>8.7200000000000006</v>
      </c>
      <c r="DQ74" s="42">
        <f>'Datos totales'!DR46</f>
        <v>3.4</v>
      </c>
      <c r="DR74" s="42">
        <f>'Datos totales'!DS46</f>
        <v>0.76</v>
      </c>
      <c r="DS74" s="42">
        <f>'Datos totales'!DT46</f>
        <v>0.42000000000000004</v>
      </c>
      <c r="DT74" s="42">
        <f>'Datos totales'!DU46</f>
        <v>0.28000000000000003</v>
      </c>
      <c r="DU74" s="42">
        <f>'Datos totales'!DV46</f>
        <v>0.36</v>
      </c>
      <c r="DV74" s="42">
        <f>'Datos totales'!DW46</f>
        <v>0.97</v>
      </c>
      <c r="DW74" s="42">
        <f>'Datos totales'!DX46</f>
        <v>0.25</v>
      </c>
      <c r="EC74" s="42">
        <f>'Datos totales'!ED46</f>
        <v>8.26</v>
      </c>
      <c r="EH74" s="42">
        <f>'Datos totales'!EI46</f>
        <v>0.53</v>
      </c>
      <c r="EI74" s="42">
        <f>'Datos totales'!EJ46</f>
        <v>5.17</v>
      </c>
    </row>
    <row r="75" spans="1:155" x14ac:dyDescent="0.25">
      <c r="A75" s="146" t="s">
        <v>165</v>
      </c>
      <c r="B75" s="167" t="s">
        <v>14</v>
      </c>
      <c r="C75" s="25">
        <v>259103</v>
      </c>
      <c r="D75" s="25">
        <v>335387</v>
      </c>
      <c r="E75" s="167">
        <v>21</v>
      </c>
      <c r="F75" s="146">
        <v>21</v>
      </c>
      <c r="G75" s="145">
        <v>0.5</v>
      </c>
      <c r="BG75" s="42"/>
      <c r="BH75" s="42"/>
      <c r="BI75" s="42"/>
      <c r="BJ75" s="42"/>
      <c r="BK75" s="42"/>
      <c r="BL75" s="42">
        <f>'Datos totales'!BM46</f>
        <v>1.28</v>
      </c>
      <c r="BM75" s="42"/>
      <c r="BN75" s="42"/>
      <c r="BO75" s="42"/>
      <c r="BP75" s="42"/>
      <c r="BQ75" s="42">
        <f>'Datos totales'!BR46</f>
        <v>6.73</v>
      </c>
      <c r="BR75" s="42">
        <f>'Datos totales'!BS46</f>
        <v>8.35</v>
      </c>
      <c r="BS75" s="42">
        <f>'Datos totales'!BT46</f>
        <v>11.44</v>
      </c>
      <c r="BT75" s="42">
        <f>'Datos totales'!BU46</f>
        <v>15.46</v>
      </c>
      <c r="BU75" s="42"/>
      <c r="BW75" s="42">
        <f>'Datos totales'!BX46</f>
        <v>12.97</v>
      </c>
      <c r="BX75" s="42">
        <f>'Datos totales'!BY46</f>
        <v>18.13</v>
      </c>
      <c r="CA75" s="42">
        <f>'Datos totales'!CB46</f>
        <v>3.9699999999999998</v>
      </c>
      <c r="CB75" s="42">
        <f>'Datos totales'!CC46</f>
        <v>7.03</v>
      </c>
      <c r="CD75" s="42">
        <f>'Datos totales'!CE46</f>
        <v>18.14</v>
      </c>
      <c r="CE75" s="42">
        <f>'Datos totales'!CF46</f>
        <v>18.22</v>
      </c>
      <c r="CG75" s="42">
        <f>'Datos totales'!CH46</f>
        <v>13.84</v>
      </c>
      <c r="CL75" s="42">
        <f>'Datos totales'!CM46</f>
        <v>2.15</v>
      </c>
      <c r="CR75">
        <v>18.28</v>
      </c>
      <c r="DA75" s="42">
        <f>'Datos totales'!DB46</f>
        <v>4.1500000000000004</v>
      </c>
      <c r="DJ75" s="42">
        <f>'Datos totales'!DK46</f>
        <v>2.23</v>
      </c>
      <c r="DP75" s="42">
        <f>'Datos totales'!DQ46</f>
        <v>10.45</v>
      </c>
      <c r="DX75" s="42">
        <f>'Datos totales'!DY46</f>
        <v>3.92</v>
      </c>
      <c r="DY75" s="42">
        <f>'Datos totales'!DZ46</f>
        <v>3.07</v>
      </c>
      <c r="DZ75" s="42">
        <f>'Datos totales'!EA46</f>
        <v>6.39</v>
      </c>
      <c r="EA75" s="42">
        <f>'Datos totales'!EB46</f>
        <v>9.1</v>
      </c>
      <c r="EB75" s="42">
        <f>'Datos totales'!EC46</f>
        <v>15.98</v>
      </c>
      <c r="ED75" s="42">
        <f>'Datos totales'!EE46</f>
        <v>17.25</v>
      </c>
      <c r="EE75" s="42">
        <f>'Datos totales'!EF46</f>
        <v>11.74</v>
      </c>
      <c r="EF75" s="42">
        <f>'Datos totales'!EG46</f>
        <v>8.07</v>
      </c>
      <c r="EG75" s="42">
        <f>'Datos totales'!EH46</f>
        <v>1.5299999999999998</v>
      </c>
      <c r="EJ75" s="42">
        <f>'Datos totales'!EK46</f>
        <v>5.0599999999999996</v>
      </c>
      <c r="EK75" s="42">
        <f>'Datos totales'!EL46</f>
        <v>6.87</v>
      </c>
      <c r="EL75" s="42">
        <f>'Datos totales'!EM46</f>
        <v>8.75</v>
      </c>
      <c r="EM75" s="42">
        <f>'Datos totales'!EN46</f>
        <v>13.14</v>
      </c>
      <c r="EN75" s="42">
        <f>'Datos totales'!EO46</f>
        <v>14.07</v>
      </c>
      <c r="EO75" s="42">
        <f>'Datos totales'!EP46</f>
        <v>2.2000000000000002</v>
      </c>
      <c r="EP75" s="42">
        <f>'Datos totales'!EQ46</f>
        <v>2.37</v>
      </c>
      <c r="EQ75" s="42">
        <f>'Datos totales'!ER46</f>
        <v>1.27</v>
      </c>
      <c r="ER75" s="42">
        <f>'Datos totales'!ES46</f>
        <v>1.07</v>
      </c>
      <c r="ES75" s="42">
        <f>'Datos totales'!ET46</f>
        <v>1.63</v>
      </c>
      <c r="ET75" s="42">
        <f>'Datos totales'!EU46</f>
        <v>2.6</v>
      </c>
      <c r="EU75" s="42">
        <f>'Datos totales'!EV46</f>
        <v>4.3</v>
      </c>
      <c r="EV75" s="42">
        <f>'Datos totales'!EW46</f>
        <v>4.09</v>
      </c>
      <c r="EW75" s="42">
        <f>'Datos totales'!EX46</f>
        <v>7.43</v>
      </c>
      <c r="EX75" s="42">
        <f>'Datos totales'!EY46</f>
        <v>7.24</v>
      </c>
      <c r="EY75" s="42">
        <f>'Datos totales'!EZ46</f>
        <v>8.5399999999999991</v>
      </c>
    </row>
    <row r="76" spans="1:155" x14ac:dyDescent="0.25">
      <c r="A76" s="146" t="s">
        <v>169</v>
      </c>
      <c r="B76" s="167" t="s">
        <v>14</v>
      </c>
      <c r="C76" s="25">
        <v>258485</v>
      </c>
      <c r="D76" s="25">
        <v>334116</v>
      </c>
      <c r="E76" s="167">
        <v>27</v>
      </c>
      <c r="F76" s="146">
        <v>27</v>
      </c>
      <c r="G76" s="145">
        <v>0.85</v>
      </c>
      <c r="BG76" s="42"/>
      <c r="BI76" s="42"/>
      <c r="BJ76" s="42">
        <f>'Datos totales'!BK47</f>
        <v>3.04</v>
      </c>
      <c r="BK76" s="42"/>
      <c r="BL76" s="42">
        <f>'Datos totales'!BM47</f>
        <v>0.7400000000000001</v>
      </c>
      <c r="BN76" s="42">
        <f>'Datos totales'!BO47</f>
        <v>-4.9999999999999933E-2</v>
      </c>
      <c r="BP76" s="42">
        <f>'Datos totales'!BQ47</f>
        <v>5.2600000000000007</v>
      </c>
      <c r="BU76" s="42">
        <f>'Datos totales'!BV47</f>
        <v>10.09</v>
      </c>
      <c r="BV76" s="42"/>
      <c r="BX76" s="42">
        <f>'Datos totales'!BY47</f>
        <v>10.84</v>
      </c>
      <c r="BY76" s="42">
        <f>'Datos totales'!BZ47</f>
        <v>2.56</v>
      </c>
      <c r="CG76" s="42">
        <f>'Datos totales'!CH47</f>
        <v>5.23</v>
      </c>
      <c r="CJ76" s="42">
        <f>'Datos totales'!CK47</f>
        <v>4.8000000000000007</v>
      </c>
      <c r="CV76" s="42">
        <f>'Datos totales'!CW47</f>
        <v>8.9999999999999525E-2</v>
      </c>
      <c r="CW76" s="42">
        <f>'Datos totales'!CX47</f>
        <v>-0.29999999999999993</v>
      </c>
      <c r="CX76" s="42">
        <f>'Datos totales'!CY47</f>
        <v>-0.85</v>
      </c>
      <c r="CY76" s="42"/>
      <c r="CZ76" s="42">
        <f>'Datos totales'!DA47</f>
        <v>2.4499999999999997</v>
      </c>
      <c r="DA76" s="42">
        <f>'Datos totales'!DB47</f>
        <v>8.18</v>
      </c>
      <c r="DD76" s="42">
        <f>'Datos totales'!DE47</f>
        <v>4.62</v>
      </c>
      <c r="DN76" s="42">
        <f>'Datos totales'!DO47</f>
        <v>4.67</v>
      </c>
      <c r="DO76" s="42">
        <f>'Datos totales'!DP47</f>
        <v>6.9300000000000006</v>
      </c>
      <c r="DP76" s="42">
        <f>'Datos totales'!DQ47</f>
        <v>4.78</v>
      </c>
      <c r="DQ76" s="42">
        <f>'Datos totales'!DR47</f>
        <v>7.370000000000001</v>
      </c>
      <c r="DS76" s="42">
        <f>'Datos totales'!DT47</f>
        <v>2.62</v>
      </c>
      <c r="DY76" s="42">
        <f>'Datos totales'!DZ47</f>
        <v>5.82</v>
      </c>
      <c r="EI76" s="42">
        <f>'Datos totales'!EJ47</f>
        <v>1.1799999999999997</v>
      </c>
      <c r="EJ76" s="42">
        <f>'Datos totales'!EK47</f>
        <v>17.939999999999998</v>
      </c>
      <c r="EN76" s="42">
        <f>'Datos totales'!EO47</f>
        <v>4.5</v>
      </c>
      <c r="EV76" s="42">
        <f>'Datos totales'!EW47</f>
        <v>4.07</v>
      </c>
    </row>
    <row r="77" spans="1:155" x14ac:dyDescent="0.25">
      <c r="A77" s="146" t="s">
        <v>169</v>
      </c>
      <c r="B77" s="167" t="s">
        <v>14</v>
      </c>
      <c r="C77" s="25">
        <v>258485</v>
      </c>
      <c r="D77" s="25">
        <v>334116</v>
      </c>
      <c r="E77" s="167">
        <v>27</v>
      </c>
      <c r="F77" s="146">
        <v>27</v>
      </c>
      <c r="G77" s="145">
        <v>0.85</v>
      </c>
      <c r="BG77" s="42"/>
      <c r="BH77" s="42">
        <f>'Datos totales'!BI47</f>
        <v>9.42</v>
      </c>
      <c r="BI77" s="42"/>
      <c r="BJ77" s="42"/>
      <c r="BK77" s="42"/>
      <c r="BL77" s="42"/>
      <c r="BM77" s="42">
        <f>'Datos totales'!BN47</f>
        <v>2.4699999999999998</v>
      </c>
      <c r="BN77" s="42"/>
      <c r="BO77" s="42">
        <f>'Datos totales'!BP47</f>
        <v>9.2799999999999994</v>
      </c>
      <c r="BP77" s="42"/>
      <c r="BQ77" s="42">
        <f>'Datos totales'!BR47</f>
        <v>12.25</v>
      </c>
      <c r="BR77" s="42">
        <f>'Datos totales'!BS47</f>
        <v>24.68</v>
      </c>
      <c r="BS77" s="42">
        <f>'Datos totales'!BT47</f>
        <v>23.799999999999997</v>
      </c>
      <c r="BT77" s="42">
        <f>'Datos totales'!BU47</f>
        <v>13.89</v>
      </c>
      <c r="BU77" s="42"/>
      <c r="BW77" s="42">
        <f>'Datos totales'!BX47</f>
        <v>19.869999999999997</v>
      </c>
      <c r="BZ77" s="42">
        <f>'Datos totales'!CA47</f>
        <v>7.84</v>
      </c>
      <c r="CA77" s="42">
        <f>'Datos totales'!CB47</f>
        <v>3.69</v>
      </c>
      <c r="CB77" s="42">
        <f>'Datos totales'!CC47</f>
        <v>14.34</v>
      </c>
      <c r="CC77" s="42">
        <f>'Datos totales'!CD47</f>
        <v>13.290000000000001</v>
      </c>
      <c r="CD77" s="42">
        <f>'Datos totales'!CE47</f>
        <v>19.329999999999998</v>
      </c>
      <c r="CE77" s="42">
        <f>'Datos totales'!CF47</f>
        <v>22.49</v>
      </c>
      <c r="CH77" s="42">
        <f>'Datos totales'!CI47</f>
        <v>10.14</v>
      </c>
      <c r="CI77" s="42">
        <f>'Datos totales'!CJ47</f>
        <v>14.75</v>
      </c>
      <c r="CK77" s="42">
        <f>'Datos totales'!CL47</f>
        <v>9.81</v>
      </c>
      <c r="CL77" s="42">
        <f>'Datos totales'!CM47</f>
        <v>5.61</v>
      </c>
      <c r="CM77" s="42">
        <f>'Datos totales'!CN47</f>
        <v>15.87</v>
      </c>
      <c r="CN77" s="42">
        <f>'Datos totales'!CO47</f>
        <v>16.729999999999997</v>
      </c>
      <c r="CO77" s="42">
        <f>'Datos totales'!CP47</f>
        <v>21.5</v>
      </c>
      <c r="CP77" s="42">
        <f>'Datos totales'!CQ47</f>
        <v>16.79</v>
      </c>
      <c r="CR77">
        <v>18.34</v>
      </c>
      <c r="CS77" s="42">
        <f>'Datos totales'!CT47</f>
        <v>14.700000000000001</v>
      </c>
      <c r="CT77" s="42">
        <f>'Datos totales'!CU47</f>
        <v>5.3100000000000005</v>
      </c>
      <c r="CU77" s="42">
        <f>'Datos totales'!CV47</f>
        <v>10.280000000000001</v>
      </c>
      <c r="CY77" s="42">
        <f>'Datos totales'!CZ47</f>
        <v>10.93</v>
      </c>
      <c r="DB77" s="42">
        <f>'Datos totales'!DC47</f>
        <v>10.120000000000001</v>
      </c>
      <c r="DC77" s="42"/>
      <c r="DE77" s="42">
        <f>'Datos totales'!DF47</f>
        <v>10.130000000000001</v>
      </c>
      <c r="DF77" s="42">
        <f>'Datos totales'!DG47</f>
        <v>17.349999999999998</v>
      </c>
      <c r="DG77" s="42">
        <f>'Datos totales'!DH47</f>
        <v>12.13</v>
      </c>
      <c r="DH77" s="42">
        <f>'Datos totales'!DI47</f>
        <v>6.29</v>
      </c>
      <c r="DI77" s="42">
        <f>'Datos totales'!DJ47</f>
        <v>5.5900000000000007</v>
      </c>
      <c r="DJ77" s="42"/>
      <c r="DK77" s="42">
        <f>'Datos totales'!DL47</f>
        <v>8.91</v>
      </c>
      <c r="DL77" s="42">
        <f>'Datos totales'!DM47</f>
        <v>5.3500000000000005</v>
      </c>
      <c r="DM77" s="42">
        <f>'Datos totales'!DN47</f>
        <v>22.509999999999998</v>
      </c>
      <c r="DR77" s="42">
        <f>'Datos totales'!DS47</f>
        <v>5.19</v>
      </c>
      <c r="DT77" s="42">
        <f>'Datos totales'!DU47</f>
        <v>5.37</v>
      </c>
      <c r="DU77" s="42">
        <f>'Datos totales'!DV47</f>
        <v>4.3800000000000008</v>
      </c>
      <c r="DV77" s="42">
        <f>'Datos totales'!DW47</f>
        <v>4.4300000000000006</v>
      </c>
      <c r="DW77" s="42">
        <f>'Datos totales'!DX47</f>
        <v>5.2600000000000007</v>
      </c>
      <c r="DX77" s="42">
        <f>'Datos totales'!DY47</f>
        <v>14.66</v>
      </c>
      <c r="DZ77" s="42">
        <f>'Datos totales'!EA47</f>
        <v>6.95</v>
      </c>
      <c r="EA77" s="42">
        <f>'Datos totales'!EB47</f>
        <v>6.8800000000000008</v>
      </c>
      <c r="EB77" s="42">
        <f>'Datos totales'!EC47</f>
        <v>11.75</v>
      </c>
      <c r="EC77" s="42">
        <f>'Datos totales'!ED47</f>
        <v>15.889999999999999</v>
      </c>
      <c r="ED77" s="42">
        <f>'Datos totales'!EE47</f>
        <v>16.849999999999998</v>
      </c>
      <c r="EE77" s="42">
        <f>'Datos totales'!EF47</f>
        <v>15.820000000000002</v>
      </c>
      <c r="EF77" s="42">
        <f>'Datos totales'!EG47</f>
        <v>16.029999999999998</v>
      </c>
      <c r="EG77" s="42">
        <f>'Datos totales'!EH47</f>
        <v>14.39</v>
      </c>
      <c r="EH77" s="42">
        <f>'Datos totales'!EI47</f>
        <v>11.06</v>
      </c>
      <c r="EK77" s="42">
        <f>'Datos totales'!EL47</f>
        <v>21.599999999999998</v>
      </c>
      <c r="EL77" s="42">
        <f>'Datos totales'!EM47</f>
        <v>15.820000000000002</v>
      </c>
      <c r="EM77" s="42">
        <f>'Datos totales'!EN47</f>
        <v>20.72</v>
      </c>
      <c r="EO77" s="42">
        <f>'Datos totales'!EP47</f>
        <v>8.9500000000000011</v>
      </c>
      <c r="EP77" s="42">
        <f>'Datos totales'!EQ47</f>
        <v>8.9500000000000011</v>
      </c>
      <c r="EQ77" s="42">
        <f>'Datos totales'!ER47</f>
        <v>14.55</v>
      </c>
      <c r="ER77" s="42">
        <f>'Datos totales'!ES47</f>
        <v>13.55</v>
      </c>
      <c r="ES77" s="42">
        <f>'Datos totales'!ET47</f>
        <v>17.72</v>
      </c>
      <c r="ET77" s="42">
        <f>'Datos totales'!EU47</f>
        <v>8.2800000000000011</v>
      </c>
      <c r="EU77" s="42">
        <f>'Datos totales'!EV47</f>
        <v>12.55</v>
      </c>
      <c r="EW77" s="42">
        <f>'Datos totales'!EX47</f>
        <v>12.06</v>
      </c>
      <c r="EX77" s="42">
        <f>'Datos totales'!EY47</f>
        <v>6.53</v>
      </c>
      <c r="EY77" s="42">
        <f>'Datos totales'!EZ47</f>
        <v>4.9300000000000006</v>
      </c>
    </row>
    <row r="78" spans="1:155" x14ac:dyDescent="0.25">
      <c r="A78" s="143" t="s">
        <v>161</v>
      </c>
      <c r="B78" s="168" t="s">
        <v>14</v>
      </c>
      <c r="C78" s="168">
        <v>255149</v>
      </c>
      <c r="D78" s="168">
        <v>340310</v>
      </c>
      <c r="E78" s="167">
        <v>30</v>
      </c>
      <c r="F78" s="146">
        <v>30</v>
      </c>
      <c r="G78" s="145">
        <v>0.60000000000000009</v>
      </c>
      <c r="BG78" s="42"/>
      <c r="BH78" s="42"/>
      <c r="BI78" s="42"/>
      <c r="BJ78" s="42"/>
      <c r="BK78" s="42"/>
      <c r="BL78" s="42">
        <f>'Datos totales'!BM48</f>
        <v>2.11</v>
      </c>
      <c r="BM78" s="42"/>
      <c r="BN78" s="42">
        <f>'Datos totales'!BO48</f>
        <v>2.46</v>
      </c>
      <c r="BO78" s="42"/>
      <c r="BP78" s="42"/>
      <c r="BQ78" s="42"/>
      <c r="BR78" s="42"/>
      <c r="BS78" s="42">
        <f>'Datos totales'!BT48</f>
        <v>4.9399999999999995</v>
      </c>
      <c r="BT78" s="42"/>
      <c r="BU78" s="42">
        <f>'Datos totales'!BV48</f>
        <v>4.09</v>
      </c>
      <c r="BV78" s="42">
        <f>'Datos totales'!BW48</f>
        <v>4.93</v>
      </c>
      <c r="BW78" s="42">
        <f>'Datos totales'!BX48</f>
        <v>4.9599999999999991</v>
      </c>
      <c r="BY78" s="42">
        <f>'Datos totales'!BZ48</f>
        <v>5.48</v>
      </c>
      <c r="CA78" s="42">
        <f>'Datos totales'!CB48</f>
        <v>3.21</v>
      </c>
      <c r="CC78" s="42">
        <f>'Datos totales'!CD48</f>
        <v>7.6100000000000012</v>
      </c>
      <c r="CD78" s="42"/>
      <c r="CE78" s="42">
        <f>'Datos totales'!CF48</f>
        <v>5.7200000000000006</v>
      </c>
      <c r="CF78" s="42">
        <f>'Datos totales'!CG48</f>
        <v>5.67</v>
      </c>
      <c r="CG78" s="42">
        <f>'Datos totales'!CH48</f>
        <v>3.48</v>
      </c>
      <c r="CJ78" s="42">
        <f>'Datos totales'!CK48</f>
        <v>2.75</v>
      </c>
      <c r="CK78" s="42">
        <f>'Datos totales'!CL48</f>
        <v>2.58</v>
      </c>
      <c r="CM78" s="42">
        <f>'Datos totales'!CN48</f>
        <v>2.9</v>
      </c>
      <c r="CO78" s="42">
        <f>'Datos totales'!CP48</f>
        <v>3.44</v>
      </c>
      <c r="CP78" s="42">
        <f>'Datos totales'!CQ48</f>
        <v>4.7799999999999994</v>
      </c>
      <c r="CS78" s="42">
        <f>'Datos totales'!CT48</f>
        <v>3.23</v>
      </c>
      <c r="CU78" s="42">
        <f>'Datos totales'!CV48</f>
        <v>2.82</v>
      </c>
      <c r="CV78" s="42"/>
      <c r="CW78" s="42"/>
      <c r="CX78" s="42">
        <f>'Datos totales'!CY48</f>
        <v>1.9</v>
      </c>
      <c r="CY78" s="42">
        <f>'Datos totales'!CZ48</f>
        <v>2.48</v>
      </c>
      <c r="CZ78" s="42">
        <f>'Datos totales'!DA48</f>
        <v>3.05</v>
      </c>
      <c r="DA78" s="42">
        <f>'Datos totales'!DB48</f>
        <v>3.05</v>
      </c>
      <c r="DB78" s="42">
        <f>'Datos totales'!DC48</f>
        <v>3.34</v>
      </c>
      <c r="DC78" s="42"/>
      <c r="DD78" s="42">
        <f>'Datos totales'!DE48</f>
        <v>4.7899999999999991</v>
      </c>
      <c r="DE78" s="42"/>
      <c r="DF78" s="42">
        <f>'Datos totales'!DG48</f>
        <v>4.3699999999999992</v>
      </c>
      <c r="DG78" s="42">
        <f>'Datos totales'!DH48</f>
        <v>3.28</v>
      </c>
      <c r="DH78" s="42">
        <f>'Datos totales'!DI48</f>
        <v>2.8</v>
      </c>
      <c r="DI78" s="42"/>
      <c r="DJ78" s="42">
        <f>'Datos totales'!DK48</f>
        <v>2.67</v>
      </c>
      <c r="DK78" s="42">
        <f>'Datos totales'!DL48</f>
        <v>3.1799999999999997</v>
      </c>
      <c r="DL78" s="42"/>
      <c r="DM78" s="42"/>
      <c r="DN78" s="42"/>
      <c r="DO78" s="42">
        <f>'Datos totales'!DP48</f>
        <v>6</v>
      </c>
      <c r="DP78" s="42">
        <f>'Datos totales'!DQ48</f>
        <v>4.4700000000000006</v>
      </c>
      <c r="DQ78" s="42">
        <f>'Datos totales'!DR48</f>
        <v>4.7899999999999991</v>
      </c>
      <c r="DR78" s="42">
        <f>'Datos totales'!DS48</f>
        <v>2.25</v>
      </c>
      <c r="DS78" s="42">
        <f>'Datos totales'!DT48</f>
        <v>2.34</v>
      </c>
      <c r="DT78" s="42">
        <f>'Datos totales'!DU48</f>
        <v>2.1</v>
      </c>
      <c r="DU78" s="42">
        <f>'Datos totales'!DV48</f>
        <v>2.62</v>
      </c>
      <c r="DV78" s="42">
        <f>'Datos totales'!DW48</f>
        <v>2.46</v>
      </c>
      <c r="DW78" s="42">
        <f>'Datos totales'!DX48</f>
        <v>2.62</v>
      </c>
      <c r="DX78" s="42">
        <f>'Datos totales'!DY48</f>
        <v>3.1799999999999997</v>
      </c>
      <c r="DY78" s="42">
        <f>'Datos totales'!DZ48</f>
        <v>3.39</v>
      </c>
      <c r="DZ78" s="42">
        <f>'Datos totales'!EA48</f>
        <v>3.7499999999999996</v>
      </c>
      <c r="EA78" s="42">
        <f>'Datos totales'!EB48</f>
        <v>5.16</v>
      </c>
      <c r="EB78" s="42">
        <f>'Datos totales'!EC48</f>
        <v>5.6</v>
      </c>
      <c r="EC78" s="42">
        <f>'Datos totales'!ED48</f>
        <v>3.89</v>
      </c>
      <c r="ED78" s="42">
        <f>'Datos totales'!EE48</f>
        <v>3.6199999999999997</v>
      </c>
      <c r="EE78" s="42">
        <f>'Datos totales'!EF48</f>
        <v>3.02</v>
      </c>
      <c r="EF78" s="42">
        <f>'Datos totales'!EG48</f>
        <v>2.88</v>
      </c>
      <c r="EG78" s="42">
        <f>'Datos totales'!EH48</f>
        <v>2.6599999999999997</v>
      </c>
      <c r="EH78" s="42">
        <f>'Datos totales'!EI48</f>
        <v>2.54</v>
      </c>
      <c r="EI78" s="42">
        <f>'Datos totales'!EJ48</f>
        <v>2.83</v>
      </c>
      <c r="EJ78" s="42">
        <f>'Datos totales'!EK48</f>
        <v>3.3</v>
      </c>
      <c r="EK78" s="42">
        <f>'Datos totales'!EL48</f>
        <v>3.4999999999999996</v>
      </c>
      <c r="EL78" s="42">
        <f>'Datos totales'!EM48</f>
        <v>4.5199999999999996</v>
      </c>
      <c r="EM78" s="42">
        <f>'Datos totales'!EN48</f>
        <v>5.68</v>
      </c>
      <c r="EN78" s="42">
        <f>'Datos totales'!EO48</f>
        <v>5.43</v>
      </c>
      <c r="EO78" s="42">
        <f>'Datos totales'!EP48</f>
        <v>2.1799999999999997</v>
      </c>
      <c r="EP78" s="42">
        <f>'Datos totales'!EQ48</f>
        <v>2.4099999999999997</v>
      </c>
      <c r="EQ78" s="42">
        <f>'Datos totales'!ER48</f>
        <v>2.6799999999999997</v>
      </c>
      <c r="ER78" s="42">
        <f>'Datos totales'!ES48</f>
        <v>2.3199999999999998</v>
      </c>
      <c r="ES78" s="42">
        <f>'Datos totales'!ET48</f>
        <v>2.5</v>
      </c>
      <c r="ET78" s="42">
        <f>'Datos totales'!EU48</f>
        <v>2.31</v>
      </c>
      <c r="EU78" s="42">
        <f>'Datos totales'!EV48</f>
        <v>2.5</v>
      </c>
      <c r="EV78" s="42">
        <f>'Datos totales'!EW48</f>
        <v>3.19</v>
      </c>
      <c r="EW78" s="42">
        <f>'Datos totales'!EX48</f>
        <v>3.5500000000000003</v>
      </c>
      <c r="EX78" s="42">
        <f>'Datos totales'!EY48</f>
        <v>3.6699999999999995</v>
      </c>
      <c r="EY78" s="42">
        <f>'Datos totales'!EZ48</f>
        <v>5.1300000000000008</v>
      </c>
    </row>
    <row r="79" spans="1:155" x14ac:dyDescent="0.25">
      <c r="A79" s="143" t="s">
        <v>161</v>
      </c>
      <c r="B79" s="168" t="s">
        <v>14</v>
      </c>
      <c r="C79" s="168">
        <v>255149</v>
      </c>
      <c r="D79" s="168">
        <v>340310</v>
      </c>
      <c r="E79" s="167">
        <v>30</v>
      </c>
      <c r="F79" s="146">
        <v>30</v>
      </c>
      <c r="G79" s="145">
        <v>0.60000000000000009</v>
      </c>
      <c r="BF79" s="89">
        <f>'Datos totales'!BG48</f>
        <v>10.43</v>
      </c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Z79" s="42">
        <f>'Datos totales'!CA48</f>
        <v>5.57</v>
      </c>
      <c r="CB79" s="42">
        <f>'Datos totales'!CC48</f>
        <v>6.6099999999999994</v>
      </c>
    </row>
    <row r="80" spans="1:155" x14ac:dyDescent="0.25">
      <c r="A80" s="143" t="s">
        <v>162</v>
      </c>
      <c r="B80" s="168" t="s">
        <v>14</v>
      </c>
      <c r="C80" s="168">
        <v>255102</v>
      </c>
      <c r="D80" s="168">
        <v>342660</v>
      </c>
      <c r="E80" s="167"/>
      <c r="F80" s="146"/>
      <c r="G80" s="145">
        <v>0.95</v>
      </c>
      <c r="BH80" s="42">
        <f>'Datos totales'!BI49</f>
        <v>6.41</v>
      </c>
      <c r="BI80" s="42">
        <f>'Datos totales'!BJ49</f>
        <v>4.8499999999999996</v>
      </c>
      <c r="BL80" s="42">
        <f>'Datos totales'!BM49</f>
        <v>3.7800000000000002</v>
      </c>
      <c r="BM80" s="42"/>
      <c r="BO80" s="42">
        <f>'Datos totales'!BP49</f>
        <v>4.41</v>
      </c>
      <c r="BP80" s="42">
        <f>'Datos totales'!BQ49</f>
        <v>5.0199999999999996</v>
      </c>
      <c r="BU80" s="42">
        <f>'Datos totales'!BV49</f>
        <v>7.669999999999999</v>
      </c>
      <c r="BX80" s="42">
        <f>'Datos totales'!BY49</f>
        <v>7.5200000000000005</v>
      </c>
      <c r="BZ80" s="42">
        <f>'Datos totales'!CA49</f>
        <v>4.12</v>
      </c>
      <c r="CD80" s="42">
        <f>'Datos totales'!CE49</f>
        <v>7.2700000000000005</v>
      </c>
      <c r="CL80" s="42">
        <f>'Datos totales'!CM49</f>
        <v>6.43</v>
      </c>
      <c r="CO80" s="42">
        <f>'Datos totales'!CP49</f>
        <v>2.5700000000000003</v>
      </c>
      <c r="CX80" s="42">
        <f>'Datos totales'!CY49</f>
        <v>3.49</v>
      </c>
      <c r="CY80" s="42">
        <f>'Datos totales'!CZ49</f>
        <v>5.92</v>
      </c>
      <c r="CZ80" s="42">
        <f>'Datos totales'!DA49</f>
        <v>4.8</v>
      </c>
      <c r="DA80" s="42">
        <f>'Datos totales'!DB49</f>
        <v>5.46</v>
      </c>
      <c r="DF80" s="42">
        <f>'Datos totales'!DG49</f>
        <v>7.8199999999999994</v>
      </c>
      <c r="DH80" s="42">
        <f>'Datos totales'!DI49</f>
        <v>4.75</v>
      </c>
      <c r="DI80" s="42"/>
      <c r="DL80" s="42">
        <f>'Datos totales'!DM49</f>
        <v>5.39</v>
      </c>
      <c r="DO80" s="42">
        <f>'Datos totales'!DP49</f>
        <v>8.16</v>
      </c>
      <c r="DQ80" s="42">
        <f>'Datos totales'!DR49</f>
        <v>2.3499999999999996</v>
      </c>
      <c r="DR80" s="42">
        <f>'Datos totales'!DS49</f>
        <v>4.2</v>
      </c>
      <c r="DS80" s="42">
        <f>'Datos totales'!DT49</f>
        <v>4.08</v>
      </c>
      <c r="DU80" s="42">
        <f>'Datos totales'!DV49</f>
        <v>4.12</v>
      </c>
      <c r="DV80" s="42">
        <f>'Datos totales'!DW49</f>
        <v>3.96</v>
      </c>
      <c r="DZ80" s="42">
        <f>'Datos totales'!EA49</f>
        <v>5.9399999999999995</v>
      </c>
      <c r="EE80" s="42">
        <f>'Datos totales'!EF49</f>
        <v>4.7299999999999995</v>
      </c>
      <c r="EO80" s="42">
        <f>'Datos totales'!EP49</f>
        <v>3.75</v>
      </c>
      <c r="EP80" s="42">
        <f>'Datos totales'!EQ49</f>
        <v>4.1399999999999997</v>
      </c>
      <c r="EU80" s="42">
        <f>'Datos totales'!EV49</f>
        <v>4.08</v>
      </c>
    </row>
    <row r="81" spans="1:155" x14ac:dyDescent="0.25">
      <c r="A81" s="143" t="s">
        <v>162</v>
      </c>
      <c r="B81" s="168" t="s">
        <v>14</v>
      </c>
      <c r="C81" s="168">
        <v>255102</v>
      </c>
      <c r="D81" s="168">
        <v>342660</v>
      </c>
      <c r="E81" s="167"/>
      <c r="F81" s="146"/>
      <c r="G81" s="145">
        <v>0.95</v>
      </c>
      <c r="BF81" s="42">
        <f>'Datos totales'!BG49</f>
        <v>10.190000000000001</v>
      </c>
      <c r="BG81" s="42">
        <f>'Datos totales'!BH49</f>
        <v>11.05</v>
      </c>
      <c r="BH81" s="42"/>
      <c r="BI81" s="42"/>
      <c r="BJ81" s="42">
        <f>'Datos totales'!BK49</f>
        <v>7.3500000000000005</v>
      </c>
      <c r="BK81" s="42">
        <f>'Datos totales'!BL49</f>
        <v>7.63</v>
      </c>
      <c r="BL81" s="42"/>
      <c r="BM81" s="42"/>
      <c r="BN81" s="42">
        <f>'Datos totales'!BO49</f>
        <v>6.55</v>
      </c>
      <c r="BO81" s="42"/>
      <c r="BP81" s="42"/>
      <c r="BQ81" s="42">
        <f>'Datos totales'!BR49</f>
        <v>7.53</v>
      </c>
      <c r="BR81" s="42">
        <f>'Datos totales'!BS49</f>
        <v>8.7200000000000006</v>
      </c>
      <c r="BS81" s="42">
        <f>'Datos totales'!BT49</f>
        <v>10.55</v>
      </c>
      <c r="BT81" s="42">
        <f>'Datos totales'!BU49</f>
        <v>11.280000000000001</v>
      </c>
      <c r="BU81" s="42"/>
      <c r="BV81" s="42">
        <f>'Datos totales'!BW49</f>
        <v>11.350000000000001</v>
      </c>
      <c r="BW81" s="42">
        <f>'Datos totales'!BX49</f>
        <v>10.91</v>
      </c>
      <c r="BY81" s="42">
        <f>'Datos totales'!BZ49</f>
        <v>6.51</v>
      </c>
      <c r="CA81" s="42">
        <f>'Datos totales'!CB49</f>
        <v>7.71</v>
      </c>
      <c r="CB81" s="42">
        <f>'Datos totales'!CC49</f>
        <v>7.31</v>
      </c>
      <c r="CC81" s="42">
        <f>'Datos totales'!CD49</f>
        <v>8.120000000000001</v>
      </c>
      <c r="CE81" s="42">
        <f>'Datos totales'!CF49</f>
        <v>12.930000000000001</v>
      </c>
      <c r="CF81" s="42">
        <f>'Datos totales'!CG49</f>
        <v>14.31</v>
      </c>
      <c r="CG81" s="42">
        <f>'Datos totales'!CH49</f>
        <v>10.050000000000001</v>
      </c>
      <c r="CH81" s="42">
        <f>'Datos totales'!CI49</f>
        <v>7.8500000000000005</v>
      </c>
      <c r="CI81" s="42">
        <f>'Datos totales'!CJ49</f>
        <v>7.61</v>
      </c>
      <c r="CK81" s="42">
        <f>'Datos totales'!CL49</f>
        <v>6.28</v>
      </c>
      <c r="CM81" s="42">
        <f>'Datos totales'!CN49</f>
        <v>6.4399999999999995</v>
      </c>
      <c r="CN81" s="42">
        <f>'Datos totales'!CO49</f>
        <v>7.3999999999999995</v>
      </c>
      <c r="CP81" s="42">
        <f>'Datos totales'!CQ49</f>
        <v>16.05</v>
      </c>
      <c r="CQ81" s="42">
        <f>'Datos totales'!CR49</f>
        <v>10.870000000000001</v>
      </c>
      <c r="CR81">
        <v>12.85</v>
      </c>
      <c r="CS81" s="42">
        <f>'Datos totales'!CT49</f>
        <v>7.2700000000000005</v>
      </c>
      <c r="CT81" s="42">
        <f>'Datos totales'!CU49</f>
        <v>6.79</v>
      </c>
      <c r="CU81" s="42"/>
      <c r="CV81" s="42">
        <f>'Datos totales'!CW49</f>
        <v>6.0100000000000007</v>
      </c>
      <c r="CW81" s="42">
        <f>'Datos totales'!CX49</f>
        <v>4.91</v>
      </c>
      <c r="DB81" s="42">
        <f>'Datos totales'!DC49</f>
        <v>7.02</v>
      </c>
      <c r="DC81" s="42">
        <f>'Datos totales'!DD49</f>
        <v>5.26</v>
      </c>
      <c r="DD81" s="42">
        <f>'Datos totales'!DE49</f>
        <v>7.22</v>
      </c>
      <c r="DE81" s="42"/>
      <c r="DG81" s="42">
        <f>'Datos totales'!DH49</f>
        <v>3.9399999999999995</v>
      </c>
      <c r="DJ81" s="42">
        <f>'Datos totales'!DK49</f>
        <v>5.78</v>
      </c>
      <c r="DK81" s="42">
        <f>'Datos totales'!DL49</f>
        <v>6.35</v>
      </c>
      <c r="DM81" s="42">
        <f>'Datos totales'!DN49</f>
        <v>8.620000000000001</v>
      </c>
      <c r="DN81" s="42">
        <f>'Datos totales'!DO49</f>
        <v>8.370000000000001</v>
      </c>
      <c r="DP81" s="42">
        <f>'Datos totales'!DQ49</f>
        <v>8.120000000000001</v>
      </c>
      <c r="DT81" s="42">
        <f>'Datos totales'!DU49</f>
        <v>5.04</v>
      </c>
      <c r="DW81" s="42">
        <f>'Datos totales'!DX49</f>
        <v>6.92</v>
      </c>
      <c r="DX81" s="42">
        <f>'Datos totales'!DY49</f>
        <v>5.63</v>
      </c>
      <c r="DY81" s="42">
        <f>'Datos totales'!DZ49</f>
        <v>5.52</v>
      </c>
      <c r="EA81" s="42">
        <f>'Datos totales'!EB49</f>
        <v>16.43</v>
      </c>
      <c r="EB81" s="42">
        <f>'Datos totales'!EC49</f>
        <v>10.450000000000001</v>
      </c>
      <c r="EC81" s="42">
        <f>'Datos totales'!ED49</f>
        <v>8.2800000000000011</v>
      </c>
      <c r="ED81" s="42">
        <f>'Datos totales'!EE49</f>
        <v>5.89</v>
      </c>
      <c r="EF81" s="42">
        <f>'Datos totales'!EG49</f>
        <v>5.5</v>
      </c>
      <c r="EG81" s="42">
        <f>'Datos totales'!EH49</f>
        <v>4.3199999999999994</v>
      </c>
      <c r="EH81" s="42">
        <f>'Datos totales'!EI49</f>
        <v>4.4799999999999995</v>
      </c>
      <c r="EI81" s="42">
        <f>'Datos totales'!EJ49</f>
        <v>5.13</v>
      </c>
      <c r="EJ81" s="42">
        <f>'Datos totales'!EK49</f>
        <v>7.169999999999999</v>
      </c>
      <c r="EK81" s="42">
        <f>'Datos totales'!EL49</f>
        <v>7.3999999999999995</v>
      </c>
      <c r="EL81" s="42">
        <f>'Datos totales'!EM49</f>
        <v>9.6100000000000012</v>
      </c>
      <c r="EM81" s="42">
        <f>'Datos totales'!EN49</f>
        <v>17.02</v>
      </c>
      <c r="EN81" s="42">
        <f>'Datos totales'!EO49</f>
        <v>16.850000000000001</v>
      </c>
      <c r="EQ81" s="42">
        <f>'Datos totales'!ER49</f>
        <v>6.6499999999999995</v>
      </c>
      <c r="ER81" s="42">
        <f>'Datos totales'!ES49</f>
        <v>6.3999999999999995</v>
      </c>
      <c r="ES81" s="42">
        <f>'Datos totales'!ET49</f>
        <v>6.54</v>
      </c>
      <c r="ET81" s="42">
        <f>'Datos totales'!EU49</f>
        <v>6.12</v>
      </c>
      <c r="EV81" s="42">
        <f>'Datos totales'!EW49</f>
        <v>7.089999999999999</v>
      </c>
      <c r="EW81" s="42">
        <f>'Datos totales'!EX49</f>
        <v>8.0500000000000007</v>
      </c>
      <c r="EX81" s="42">
        <f>'Datos totales'!EY49</f>
        <v>8.84</v>
      </c>
      <c r="EY81" s="42">
        <f>'Datos totales'!EZ49</f>
        <v>16.760000000000002</v>
      </c>
    </row>
    <row r="82" spans="1:155" x14ac:dyDescent="0.25">
      <c r="A82" s="10" t="s">
        <v>173</v>
      </c>
      <c r="B82" s="10" t="s">
        <v>14</v>
      </c>
      <c r="C82" s="10">
        <v>255358</v>
      </c>
      <c r="D82" s="10">
        <v>340536</v>
      </c>
      <c r="E82" s="92"/>
      <c r="G82" s="8">
        <v>0.75</v>
      </c>
      <c r="BF82" s="173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>
        <f>'Datos totales'!BV50</f>
        <v>4.21</v>
      </c>
      <c r="BV82" s="42">
        <f>'Datos totales'!BW50</f>
        <v>4.49</v>
      </c>
      <c r="BY82" s="42">
        <f>'Datos totales'!BZ50</f>
        <v>2.35</v>
      </c>
      <c r="BZ82" s="42">
        <f>'Datos totales'!CA50</f>
        <v>2.63</v>
      </c>
      <c r="CR82">
        <v>5.69</v>
      </c>
      <c r="CS82" s="42">
        <f>'Datos totales'!CT50</f>
        <v>3.84</v>
      </c>
      <c r="CT82" s="42">
        <f>'Datos totales'!CU50</f>
        <v>2.78</v>
      </c>
      <c r="CU82" s="42">
        <f>'Datos totales'!CV50</f>
        <v>3.24</v>
      </c>
      <c r="DA82" s="42">
        <f>'Datos totales'!DB50</f>
        <v>4.09</v>
      </c>
      <c r="DF82" s="42">
        <f>'Datos totales'!DG50</f>
        <v>4.5</v>
      </c>
      <c r="DJ82" s="42">
        <f>'Datos totales'!DK50</f>
        <v>2.64</v>
      </c>
      <c r="DK82" s="42">
        <f>'Datos totales'!DL50</f>
        <v>3.8099999999999996</v>
      </c>
      <c r="DL82" s="42">
        <f>'Datos totales'!DM50</f>
        <v>3.4400000000000004</v>
      </c>
      <c r="EQ82" s="42">
        <f>'Datos totales'!ER50</f>
        <v>2.39</v>
      </c>
      <c r="ET82" s="42">
        <f>'Datos totales'!EU50</f>
        <v>1.7599999999999998</v>
      </c>
    </row>
    <row r="83" spans="1:155" x14ac:dyDescent="0.25">
      <c r="A83" s="10" t="s">
        <v>173</v>
      </c>
      <c r="B83" s="10" t="s">
        <v>14</v>
      </c>
      <c r="C83" s="10">
        <v>255358</v>
      </c>
      <c r="D83" s="10">
        <v>340536</v>
      </c>
      <c r="E83" s="92"/>
      <c r="G83" s="8">
        <v>0.75</v>
      </c>
      <c r="BG83" s="42"/>
      <c r="BH83" s="42"/>
      <c r="BI83" s="42"/>
      <c r="BJ83" s="42"/>
      <c r="BK83" s="42">
        <f>'Datos totales'!BL50</f>
        <v>5.6</v>
      </c>
      <c r="BL83" s="42">
        <f>'Datos totales'!BM50</f>
        <v>5.61</v>
      </c>
      <c r="BM83" s="42"/>
      <c r="BN83" s="42">
        <f>'Datos totales'!BO50</f>
        <v>5.35</v>
      </c>
      <c r="BO83" s="42"/>
      <c r="BP83" s="42"/>
      <c r="BQ83" s="42"/>
      <c r="BR83" s="42"/>
      <c r="BS83" s="42">
        <f>'Datos totales'!BT50</f>
        <v>5.52</v>
      </c>
      <c r="BT83" s="42"/>
      <c r="BW83" s="42">
        <f>'Datos totales'!BX50</f>
        <v>5.72</v>
      </c>
      <c r="BX83" s="42">
        <f>'Datos totales'!BY50</f>
        <v>9.91</v>
      </c>
      <c r="CA83" s="42">
        <f>'Datos totales'!CB50</f>
        <v>3.7699999999999996</v>
      </c>
      <c r="CB83" s="42">
        <f>'Datos totales'!CC50</f>
        <v>9.35</v>
      </c>
      <c r="CC83" s="42">
        <f>'Datos totales'!CD50</f>
        <v>7.9499999999999993</v>
      </c>
      <c r="CD83" s="42">
        <f>'Datos totales'!CE50</f>
        <v>10.27</v>
      </c>
      <c r="CE83" s="42">
        <f>'Datos totales'!CF50</f>
        <v>10.58</v>
      </c>
      <c r="CF83" s="42">
        <f>'Datos totales'!CG50</f>
        <v>11.24</v>
      </c>
      <c r="CG83" s="42">
        <f>'Datos totales'!CH50</f>
        <v>5.51</v>
      </c>
      <c r="CH83" s="42">
        <f>'Datos totales'!CI50</f>
        <v>9.67</v>
      </c>
      <c r="CI83" s="42">
        <f>'Datos totales'!CJ50</f>
        <v>5.6</v>
      </c>
      <c r="CJ83" s="42">
        <f>'Datos totales'!CK50</f>
        <v>5.49</v>
      </c>
      <c r="CK83" s="42">
        <f>'Datos totales'!CL50</f>
        <v>6.05</v>
      </c>
      <c r="CL83" s="42">
        <f>'Datos totales'!CM50</f>
        <v>5.43</v>
      </c>
      <c r="CM83" s="42">
        <f>'Datos totales'!CN50</f>
        <v>8.85</v>
      </c>
      <c r="CN83" s="42">
        <f>'Datos totales'!CO50</f>
        <v>5.95</v>
      </c>
      <c r="CO83" s="42">
        <f>'Datos totales'!CP50</f>
        <v>9.23</v>
      </c>
      <c r="CP83" s="42">
        <f>'Datos totales'!CQ50</f>
        <v>7.73</v>
      </c>
      <c r="CQ83" s="42">
        <f>'Datos totales'!CR50</f>
        <v>8.15</v>
      </c>
      <c r="CV83" s="42">
        <f>'Datos totales'!CW50</f>
        <v>5.5100000000000016</v>
      </c>
      <c r="CW83" s="42">
        <f>'Datos totales'!CX50</f>
        <v>5.6</v>
      </c>
      <c r="CX83" s="42">
        <f>'Datos totales'!CY50</f>
        <v>5.4</v>
      </c>
      <c r="CY83" s="42">
        <f>'Datos totales'!CZ50</f>
        <v>0.12</v>
      </c>
      <c r="CZ83" s="42">
        <f>'Datos totales'!DA50</f>
        <v>5.61</v>
      </c>
      <c r="DB83" s="42">
        <f>'Datos totales'!DC50</f>
        <v>5.63</v>
      </c>
      <c r="DC83" s="42">
        <f>'Datos totales'!DD50</f>
        <v>5.65</v>
      </c>
      <c r="DD83" s="42">
        <f>'Datos totales'!DE50</f>
        <v>10.59</v>
      </c>
      <c r="DE83" s="42"/>
      <c r="DG83" s="42">
        <f>'Datos totales'!DH50</f>
        <v>9.61</v>
      </c>
      <c r="DH83" s="42">
        <f>'Datos totales'!DI50</f>
        <v>8.9700000000000006</v>
      </c>
      <c r="DI83" s="42"/>
      <c r="DM83" s="42">
        <f>'Datos totales'!DN50</f>
        <v>10.87</v>
      </c>
      <c r="DN83" s="42">
        <f>'Datos totales'!DO50</f>
        <v>11.45</v>
      </c>
      <c r="DO83" s="42">
        <f>'Datos totales'!DP50</f>
        <v>15.600000000000001</v>
      </c>
      <c r="DP83" s="42">
        <f>'Datos totales'!DQ50</f>
        <v>10.49</v>
      </c>
      <c r="DQ83" s="42">
        <f>'Datos totales'!DR50</f>
        <v>6.89</v>
      </c>
      <c r="DR83" s="42">
        <f>'Datos totales'!DS50</f>
        <v>5.71</v>
      </c>
      <c r="DS83" s="42">
        <f>'Datos totales'!DT50</f>
        <v>7.5</v>
      </c>
      <c r="DT83" s="42">
        <f>'Datos totales'!DU50</f>
        <v>7.48</v>
      </c>
      <c r="DU83" s="42">
        <f>'Datos totales'!DV50</f>
        <v>8.42</v>
      </c>
      <c r="DV83" s="42">
        <f>'Datos totales'!DW50</f>
        <v>8.0500000000000007</v>
      </c>
      <c r="DW83" s="42">
        <f>'Datos totales'!DX50</f>
        <v>7.93</v>
      </c>
      <c r="DX83" s="42">
        <f>'Datos totales'!DY50</f>
        <v>10.46</v>
      </c>
      <c r="DY83" s="42">
        <f>'Datos totales'!DZ50</f>
        <v>5.45</v>
      </c>
      <c r="DZ83" s="42">
        <f>'Datos totales'!EA50</f>
        <v>11.37</v>
      </c>
      <c r="EA83" s="42">
        <f>'Datos totales'!EB50</f>
        <v>11.11</v>
      </c>
      <c r="EB83" s="42">
        <f>'Datos totales'!EC50</f>
        <v>11.95</v>
      </c>
      <c r="EC83" s="42">
        <f>'Datos totales'!ED50</f>
        <v>5.32</v>
      </c>
      <c r="ED83" s="42">
        <f>'Datos totales'!EE50</f>
        <v>10.95</v>
      </c>
      <c r="EE83" s="42">
        <f>'Datos totales'!EF50</f>
        <v>6.89</v>
      </c>
      <c r="EF83" s="42">
        <f>'Datos totales'!EG50</f>
        <v>9.25</v>
      </c>
      <c r="EG83" s="42">
        <f>'Datos totales'!EH50</f>
        <v>9.39</v>
      </c>
      <c r="EH83" s="42">
        <f>'Datos totales'!EI50</f>
        <v>5.74</v>
      </c>
      <c r="EI83" s="42">
        <f>'Datos totales'!EJ50</f>
        <v>5.51</v>
      </c>
      <c r="EJ83" s="42">
        <f>'Datos totales'!EK50</f>
        <v>9</v>
      </c>
      <c r="EK83" s="42">
        <f>'Datos totales'!EL50</f>
        <v>11.96</v>
      </c>
      <c r="EL83" s="42">
        <f>'Datos totales'!EM50</f>
        <v>13.46</v>
      </c>
      <c r="EM83" s="42">
        <f>'Datos totales'!EN50</f>
        <v>12.34</v>
      </c>
      <c r="EN83" s="42">
        <f>'Datos totales'!EO50</f>
        <v>11.83</v>
      </c>
      <c r="EO83" s="42">
        <f>'Datos totales'!EP50</f>
        <v>6.3</v>
      </c>
      <c r="EP83" s="42">
        <f>'Datos totales'!EQ50</f>
        <v>5.35</v>
      </c>
      <c r="ER83" s="42">
        <f>'Datos totales'!ES50</f>
        <v>6.42</v>
      </c>
      <c r="ES83" s="42">
        <f>'Datos totales'!ET50</f>
        <v>5.47</v>
      </c>
      <c r="EU83" s="42">
        <f>'Datos totales'!EV50</f>
        <v>6.84</v>
      </c>
      <c r="EV83" s="42">
        <f>'Datos totales'!EW50</f>
        <v>5.53</v>
      </c>
      <c r="EW83" s="42">
        <f>'Datos totales'!EX50</f>
        <v>10.25</v>
      </c>
      <c r="EX83" s="42">
        <f>'Datos totales'!EY50</f>
        <v>9.19</v>
      </c>
      <c r="EY83" s="42">
        <f>'Datos totales'!EZ50</f>
        <v>12.04</v>
      </c>
    </row>
    <row r="84" spans="1:155" x14ac:dyDescent="0.25">
      <c r="A84" s="10" t="s">
        <v>174</v>
      </c>
      <c r="B84" s="10" t="s">
        <v>14</v>
      </c>
      <c r="C84" s="10">
        <v>255189</v>
      </c>
      <c r="D84" s="10">
        <v>340704</v>
      </c>
      <c r="E84" s="92"/>
      <c r="G84" s="8">
        <v>0.7</v>
      </c>
      <c r="BG84" s="42"/>
      <c r="BH84" s="42"/>
      <c r="BI84" s="42"/>
      <c r="BJ84" s="42"/>
      <c r="BK84" s="42"/>
      <c r="BL84" s="42">
        <f>'Datos totales'!BM51</f>
        <v>2.88</v>
      </c>
      <c r="BM84" s="42"/>
      <c r="BN84" s="42">
        <f>'Datos totales'!BO51</f>
        <v>3.0300000000000002</v>
      </c>
      <c r="BO84" s="42">
        <f>'Datos totales'!BP51</f>
        <v>3.09</v>
      </c>
      <c r="BP84" s="42"/>
      <c r="BQ84" s="42"/>
      <c r="BR84" s="42"/>
      <c r="BS84" s="42"/>
      <c r="BT84" s="42">
        <f>'Datos totales'!BU51</f>
        <v>1</v>
      </c>
      <c r="BU84" s="42">
        <f>'Datos totales'!BV51</f>
        <v>4.21</v>
      </c>
      <c r="BV84" s="42">
        <f>'Datos totales'!BW51</f>
        <v>3.91</v>
      </c>
      <c r="CG84" s="42">
        <f>'Datos totales'!CH51</f>
        <v>3.3</v>
      </c>
      <c r="CH84" s="42">
        <f>'Datos totales'!CI51</f>
        <v>3.7</v>
      </c>
      <c r="CI84" s="42">
        <f>'Datos totales'!CJ51</f>
        <v>3.6799999999999997</v>
      </c>
      <c r="CJ84" s="42">
        <f>'Datos totales'!CK51</f>
        <v>3.62</v>
      </c>
      <c r="CN84" s="42">
        <f>'Datos totales'!CO51</f>
        <v>3.45</v>
      </c>
      <c r="CO84" s="42">
        <f>'Datos totales'!CP51</f>
        <v>3.79</v>
      </c>
      <c r="CR84">
        <v>4.93</v>
      </c>
      <c r="CS84" s="42">
        <f>'Datos totales'!CT51</f>
        <v>3.3899999999999997</v>
      </c>
      <c r="CW84" s="42">
        <f>'Datos totales'!CX51</f>
        <v>3.09</v>
      </c>
      <c r="CY84" s="42">
        <f>'Datos totales'!CZ51</f>
        <v>3.2700000000000005</v>
      </c>
      <c r="CZ84" s="42">
        <f>'Datos totales'!DA51</f>
        <v>3.34</v>
      </c>
      <c r="DA84" s="42">
        <f>'Datos totales'!DB51</f>
        <v>3.34</v>
      </c>
      <c r="DB84" s="42">
        <f>'Datos totales'!DC51</f>
        <v>3.5300000000000002</v>
      </c>
      <c r="DC84" s="42">
        <f>'Datos totales'!DD51</f>
        <v>3.5199999999999996</v>
      </c>
      <c r="DD84" s="42">
        <f>'Datos totales'!DE51</f>
        <v>3.88</v>
      </c>
      <c r="DE84" s="42"/>
      <c r="DF84" s="42">
        <f>'Datos totales'!DG51</f>
        <v>3.7699999999999996</v>
      </c>
      <c r="DG84" s="42">
        <f>'Datos totales'!DH51</f>
        <v>3.4699999999999998</v>
      </c>
      <c r="DH84" s="42">
        <f>'Datos totales'!DI51</f>
        <v>3.3599999999999994</v>
      </c>
      <c r="DI84" s="42"/>
      <c r="DJ84" s="42">
        <f>'Datos totales'!DK51</f>
        <v>3.24</v>
      </c>
      <c r="DK84" s="42">
        <f>'Datos totales'!DL51</f>
        <v>3.38</v>
      </c>
      <c r="DL84" s="42">
        <f>'Datos totales'!DM51</f>
        <v>4.3499999999999996</v>
      </c>
      <c r="DM84" s="42">
        <f>'Datos totales'!DN51</f>
        <v>3.55</v>
      </c>
      <c r="DN84" s="42">
        <f>'Datos totales'!DO51</f>
        <v>4.25</v>
      </c>
      <c r="DO84" s="42">
        <f>'Datos totales'!DP51</f>
        <v>5.0999999999999996</v>
      </c>
      <c r="DP84" s="42">
        <f>'Datos totales'!DQ51</f>
        <v>4.4399999999999995</v>
      </c>
      <c r="DQ84" s="42">
        <f>'Datos totales'!DR51</f>
        <v>3.2700000000000005</v>
      </c>
      <c r="DR84" s="42">
        <f>'Datos totales'!DS51</f>
        <v>2.99</v>
      </c>
      <c r="DS84" s="42">
        <f>'Datos totales'!DT51</f>
        <v>3.0300000000000002</v>
      </c>
      <c r="DT84" s="42">
        <f>'Datos totales'!DU51</f>
        <v>3.09</v>
      </c>
      <c r="DU84" s="42">
        <f>'Datos totales'!DV51</f>
        <v>2.7300000000000004</v>
      </c>
      <c r="DV84" s="42">
        <f>'Datos totales'!DW51</f>
        <v>4.16</v>
      </c>
      <c r="DW84" s="42">
        <f>'Datos totales'!DX51</f>
        <v>3.3</v>
      </c>
      <c r="DX84" s="42">
        <f>'Datos totales'!DY51</f>
        <v>3.4299999999999997</v>
      </c>
      <c r="DY84" s="42">
        <f>'Datos totales'!DZ51</f>
        <v>3.45</v>
      </c>
      <c r="DZ84" s="42">
        <f>'Datos totales'!EA51</f>
        <v>3.4699999999999998</v>
      </c>
      <c r="EA84" s="42">
        <f>'Datos totales'!EB51</f>
        <v>3.8</v>
      </c>
      <c r="EB84" s="42">
        <f>'Datos totales'!EC51</f>
        <v>4.42</v>
      </c>
      <c r="EC84" s="42">
        <f>'Datos totales'!ED51</f>
        <v>3.5599999999999996</v>
      </c>
      <c r="ED84" s="42">
        <f>'Datos totales'!EE51</f>
        <v>3.5</v>
      </c>
      <c r="EE84" s="42">
        <f>'Datos totales'!EF51</f>
        <v>3.33</v>
      </c>
      <c r="EF84" s="42">
        <f>'Datos totales'!EG51</f>
        <v>3.29</v>
      </c>
      <c r="EG84" s="42">
        <f>'Datos totales'!EH51</f>
        <v>3.2700000000000005</v>
      </c>
      <c r="EH84" s="42">
        <f>'Datos totales'!EI51</f>
        <v>3.25</v>
      </c>
      <c r="EI84" s="42">
        <f>'Datos totales'!EJ51</f>
        <v>3.45</v>
      </c>
      <c r="EJ84" s="42">
        <f>'Datos totales'!EK51</f>
        <v>3.55</v>
      </c>
      <c r="EK84" s="42">
        <f>'Datos totales'!EL51</f>
        <v>3.5699999999999994</v>
      </c>
      <c r="EL84" s="42">
        <f>'Datos totales'!EM51</f>
        <v>3.66</v>
      </c>
      <c r="EM84" s="42">
        <f>'Datos totales'!EN51</f>
        <v>4.66</v>
      </c>
      <c r="EN84" s="42">
        <f>'Datos totales'!EO51</f>
        <v>4.43</v>
      </c>
      <c r="EO84" s="42">
        <f>'Datos totales'!EP51</f>
        <v>3.26</v>
      </c>
      <c r="EP84" s="42">
        <f>'Datos totales'!EQ51</f>
        <v>3.0999999999999996</v>
      </c>
      <c r="EQ84" s="42">
        <f>'Datos totales'!ER51</f>
        <v>3.3599999999999994</v>
      </c>
      <c r="ER84" s="42">
        <f>'Datos totales'!ES51</f>
        <v>3.1900000000000004</v>
      </c>
      <c r="ES84" s="42">
        <f>'Datos totales'!ET51</f>
        <v>3.3</v>
      </c>
      <c r="ET84" s="42">
        <f>'Datos totales'!EU51</f>
        <v>5.37</v>
      </c>
      <c r="EU84" s="42">
        <f>'Datos totales'!EV51</f>
        <v>3.4299999999999997</v>
      </c>
      <c r="EV84" s="42">
        <f>'Datos totales'!EW51</f>
        <v>3.6399999999999997</v>
      </c>
      <c r="EW84" s="42">
        <f>'Datos totales'!EX51</f>
        <v>3.63</v>
      </c>
      <c r="EX84" s="42">
        <f>'Datos totales'!EY51</f>
        <v>3.7</v>
      </c>
      <c r="EY84" s="42">
        <f>'Datos totales'!EZ51</f>
        <v>3.9399999999999995</v>
      </c>
    </row>
    <row r="85" spans="1:155" x14ac:dyDescent="0.25">
      <c r="A85" s="10" t="s">
        <v>174</v>
      </c>
      <c r="B85" s="10" t="s">
        <v>14</v>
      </c>
      <c r="C85" s="10">
        <v>255189</v>
      </c>
      <c r="D85" s="10">
        <v>340704</v>
      </c>
      <c r="E85" s="92"/>
      <c r="G85" s="8">
        <v>0.7</v>
      </c>
      <c r="BG85" s="42"/>
      <c r="BH85" s="42"/>
      <c r="BI85" s="42"/>
      <c r="BJ85" s="42"/>
      <c r="BK85" s="42">
        <f>'Datos totales'!BL51</f>
        <v>2.5599999999999996</v>
      </c>
      <c r="BM85" s="42"/>
      <c r="BP85" s="42">
        <f>'Datos totales'!BQ51</f>
        <v>3.76</v>
      </c>
      <c r="BQ85" s="42">
        <f>'Datos totales'!BR51</f>
        <v>5.52</v>
      </c>
      <c r="BR85" s="42">
        <f>'Datos totales'!BS51</f>
        <v>2.83</v>
      </c>
      <c r="BS85" s="42">
        <f>'Datos totales'!BT51</f>
        <v>3.3999999999999995</v>
      </c>
      <c r="BW85" s="42">
        <f>'Datos totales'!BX51</f>
        <v>5.01</v>
      </c>
      <c r="BX85" s="42">
        <f>'Datos totales'!BY51</f>
        <v>4.24</v>
      </c>
      <c r="BY85" s="42">
        <f>'Datos totales'!BZ51</f>
        <v>3.8999999999999995</v>
      </c>
      <c r="BZ85" s="42">
        <f>'Datos totales'!CA51</f>
        <v>3.6099999999999994</v>
      </c>
      <c r="CA85" s="42">
        <f>'Datos totales'!CB51</f>
        <v>3.9699999999999998</v>
      </c>
      <c r="CB85" s="42">
        <f>'Datos totales'!CC51</f>
        <v>4.3899999999999997</v>
      </c>
      <c r="CC85" s="42">
        <f>'Datos totales'!CD51</f>
        <v>4.46</v>
      </c>
      <c r="CE85" s="42">
        <f>'Datos totales'!CF51</f>
        <v>9.4300000000000015</v>
      </c>
      <c r="CF85" s="42">
        <f>'Datos totales'!CG51</f>
        <v>11.040000000000001</v>
      </c>
      <c r="CK85" s="42">
        <f>'Datos totales'!CL51</f>
        <v>5.74</v>
      </c>
      <c r="CL85" s="42">
        <f>'Datos totales'!CM51</f>
        <v>5.1899999999999995</v>
      </c>
      <c r="CM85" s="42">
        <f>'Datos totales'!CN51</f>
        <v>4.9000000000000004</v>
      </c>
      <c r="CP85" s="42">
        <f>'Datos totales'!CQ51</f>
        <v>10.120000000000001</v>
      </c>
      <c r="CQ85" s="42">
        <f>'Datos totales'!CR51</f>
        <v>6.87</v>
      </c>
      <c r="CT85" s="42">
        <f>'Datos totales'!CU51</f>
        <v>6.14</v>
      </c>
      <c r="CU85" s="42"/>
      <c r="CV85" s="42">
        <f>'Datos totales'!CW51</f>
        <v>4.7600000000000007</v>
      </c>
      <c r="CX85" s="42">
        <f>'Datos totales'!CY51</f>
        <v>3.3599999999999994</v>
      </c>
    </row>
    <row r="86" spans="1:155" x14ac:dyDescent="0.25">
      <c r="BG86" s="42"/>
    </row>
    <row r="88" spans="1:155" x14ac:dyDescent="0.25">
      <c r="BP88" s="171" t="s">
        <v>190</v>
      </c>
      <c r="BQ88" s="171" t="s">
        <v>191</v>
      </c>
      <c r="BR88" s="171" t="s">
        <v>192</v>
      </c>
      <c r="BS88" s="171" t="s">
        <v>193</v>
      </c>
      <c r="BT88" s="171" t="s">
        <v>194</v>
      </c>
      <c r="BU88" s="171" t="s">
        <v>195</v>
      </c>
      <c r="BV88" s="171" t="s">
        <v>196</v>
      </c>
      <c r="BW88" s="171" t="s">
        <v>197</v>
      </c>
      <c r="BX88" s="171" t="s">
        <v>198</v>
      </c>
      <c r="BY88" s="171" t="s">
        <v>199</v>
      </c>
      <c r="BZ88" s="171" t="s">
        <v>200</v>
      </c>
      <c r="CA88" s="171" t="s">
        <v>201</v>
      </c>
    </row>
  </sheetData>
  <mergeCells count="14">
    <mergeCell ref="EV1:FG1"/>
    <mergeCell ref="CB1:CM1"/>
    <mergeCell ref="A1:G1"/>
    <mergeCell ref="BD1:BO1"/>
    <mergeCell ref="BP1:CA1"/>
    <mergeCell ref="H1:S1"/>
    <mergeCell ref="T1:AE1"/>
    <mergeCell ref="AF1:AQ1"/>
    <mergeCell ref="AR1:BC1"/>
    <mergeCell ref="EJ1:EU1"/>
    <mergeCell ref="DX1:EI1"/>
    <mergeCell ref="DL1:DW1"/>
    <mergeCell ref="CZ1:DK1"/>
    <mergeCell ref="CN1:CY1"/>
  </mergeCells>
  <pageMargins left="0.7" right="0.7" top="0.75" bottom="0.75" header="0.3" footer="0.3"/>
  <pageSetup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2:L3"/>
  <sheetViews>
    <sheetView tabSelected="1" topLeftCell="A784" zoomScale="70" zoomScaleNormal="70" workbookViewId="0">
      <selection activeCell="H808" sqref="H808"/>
    </sheetView>
  </sheetViews>
  <sheetFormatPr baseColWidth="10" defaultColWidth="9.1796875" defaultRowHeight="12.5" x14ac:dyDescent="0.25"/>
  <cols>
    <col min="1" max="256" width="11.453125" customWidth="1"/>
  </cols>
  <sheetData>
    <row r="2" spans="1:12" ht="18" x14ac:dyDescent="0.25">
      <c r="A2" s="315" t="s">
        <v>129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</row>
    <row r="3" spans="1:12" ht="42" customHeight="1" x14ac:dyDescent="0.25">
      <c r="A3" s="316" t="s">
        <v>133</v>
      </c>
      <c r="B3" s="316"/>
      <c r="C3" s="316"/>
      <c r="D3" s="316"/>
      <c r="E3" s="316"/>
      <c r="F3" s="316"/>
      <c r="G3" s="316" t="s">
        <v>134</v>
      </c>
      <c r="H3" s="316"/>
      <c r="I3" s="316"/>
      <c r="J3" s="316"/>
      <c r="K3" s="316"/>
      <c r="L3" s="316"/>
    </row>
  </sheetData>
  <mergeCells count="3">
    <mergeCell ref="A2:L2"/>
    <mergeCell ref="A3:F3"/>
    <mergeCell ref="G3:L3"/>
  </mergeCells>
  <printOptions horizontalCentered="1"/>
  <pageMargins left="0.70866141732283472" right="0.70866141732283472" top="1.7322834645669292" bottom="0.74803149606299213" header="0.31496062992125984" footer="0.31496062992125984"/>
  <pageSetup scale="67" orientation="portrait" r:id="rId1"/>
  <rowBreaks count="9" manualBreakCount="9">
    <brk id="71" max="11" man="1"/>
    <brk id="156" max="11" man="1"/>
    <brk id="224" max="11" man="1"/>
    <brk id="292" max="11" man="1"/>
    <brk id="360" max="11" man="1"/>
    <brk id="428" max="11" man="1"/>
    <brk id="496" max="11" man="1"/>
    <brk id="564" max="11" man="1"/>
    <brk id="632" max="11" man="1"/>
  </rowBreaks>
  <colBreaks count="1" manualBreakCount="1">
    <brk id="12" max="1048575" man="1"/>
  </colBreaks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P53"/>
  <sheetViews>
    <sheetView topLeftCell="A18" zoomScaleNormal="100" workbookViewId="0">
      <selection sqref="A1:J53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8" width="11.54296875" customWidth="1"/>
    <col min="9" max="10" width="11.453125" customWidth="1"/>
    <col min="11" max="11" width="17.26953125" customWidth="1"/>
    <col min="12" max="13" width="11.453125" customWidth="1"/>
    <col min="14" max="14" width="37.81640625" bestFit="1" customWidth="1"/>
    <col min="15" max="256" width="11.453125" customWidth="1"/>
  </cols>
  <sheetData>
    <row r="1" spans="1:16" ht="20" x14ac:dyDescent="0.4">
      <c r="A1" s="1" t="s">
        <v>40</v>
      </c>
      <c r="B1" s="1"/>
      <c r="C1" s="1"/>
      <c r="D1" s="1"/>
      <c r="E1" s="1"/>
      <c r="F1" s="1"/>
      <c r="G1" s="1"/>
      <c r="H1" s="1"/>
    </row>
    <row r="2" spans="1:16" ht="20" x14ac:dyDescent="0.4">
      <c r="A2" s="2" t="s">
        <v>113</v>
      </c>
      <c r="B2" s="1"/>
      <c r="C2" s="1"/>
      <c r="D2" s="1"/>
      <c r="E2" s="1"/>
      <c r="F2" s="1"/>
      <c r="G2" s="1"/>
      <c r="H2" s="1"/>
    </row>
    <row r="3" spans="1:16" ht="20.5" thickBot="1" x14ac:dyDescent="0.45">
      <c r="A3" s="49"/>
      <c r="B3" s="1"/>
      <c r="C3" s="1"/>
      <c r="D3" s="1"/>
      <c r="E3" s="1"/>
      <c r="F3" s="1"/>
      <c r="G3" s="1"/>
      <c r="H3" s="1"/>
    </row>
    <row r="4" spans="1:16" s="4" customFormat="1" ht="42" customHeight="1" thickBot="1" x14ac:dyDescent="0.3">
      <c r="A4" s="18" t="s">
        <v>6</v>
      </c>
      <c r="B4" s="23" t="s">
        <v>275</v>
      </c>
      <c r="C4" s="19" t="s">
        <v>2</v>
      </c>
      <c r="D4" s="19" t="s">
        <v>0</v>
      </c>
      <c r="E4" s="19" t="s">
        <v>8</v>
      </c>
      <c r="F4" s="19" t="s">
        <v>9</v>
      </c>
      <c r="G4" s="19" t="s">
        <v>1</v>
      </c>
      <c r="H4" s="19" t="s">
        <v>3</v>
      </c>
      <c r="I4" s="19" t="s">
        <v>4</v>
      </c>
      <c r="J4" s="20" t="s">
        <v>5</v>
      </c>
      <c r="K4" s="4" t="s">
        <v>271</v>
      </c>
    </row>
    <row r="5" spans="1:16" s="4" customFormat="1" ht="15.75" customHeight="1" thickBot="1" x14ac:dyDescent="0.3">
      <c r="A5" s="11">
        <v>1</v>
      </c>
      <c r="B5" s="12" t="s">
        <v>18</v>
      </c>
      <c r="C5" s="13" t="s">
        <v>50</v>
      </c>
      <c r="D5" s="12" t="s">
        <v>14</v>
      </c>
      <c r="E5" s="12">
        <v>255134</v>
      </c>
      <c r="F5" s="14">
        <v>337474</v>
      </c>
      <c r="G5" s="78">
        <v>0.45</v>
      </c>
      <c r="H5" s="13" t="s">
        <v>17</v>
      </c>
      <c r="I5" s="317" t="s">
        <v>269</v>
      </c>
      <c r="J5" s="318"/>
    </row>
    <row r="6" spans="1:16" s="4" customFormat="1" ht="15.75" customHeight="1" x14ac:dyDescent="0.25">
      <c r="A6" s="21">
        <v>2</v>
      </c>
      <c r="B6" s="10" t="s">
        <v>19</v>
      </c>
      <c r="C6" s="16" t="s">
        <v>50</v>
      </c>
      <c r="D6" s="10" t="s">
        <v>14</v>
      </c>
      <c r="E6" s="6">
        <v>255381</v>
      </c>
      <c r="F6" s="6">
        <v>337593</v>
      </c>
      <c r="G6" s="24">
        <v>0.33</v>
      </c>
      <c r="H6" s="16" t="s">
        <v>17</v>
      </c>
      <c r="I6" s="31"/>
      <c r="J6" s="30"/>
    </row>
    <row r="7" spans="1:16" s="4" customFormat="1" ht="15.75" customHeight="1" thickBot="1" x14ac:dyDescent="0.3">
      <c r="A7" s="21">
        <v>3</v>
      </c>
      <c r="B7" s="10" t="s">
        <v>42</v>
      </c>
      <c r="C7" s="16" t="s">
        <v>50</v>
      </c>
      <c r="D7" s="10" t="s">
        <v>14</v>
      </c>
      <c r="E7" s="6">
        <v>255744</v>
      </c>
      <c r="F7" s="6">
        <v>337763</v>
      </c>
      <c r="G7" s="24">
        <v>0.5</v>
      </c>
      <c r="H7" s="16" t="s">
        <v>17</v>
      </c>
      <c r="I7" s="259" t="s">
        <v>87</v>
      </c>
      <c r="J7" s="260"/>
    </row>
    <row r="8" spans="1:16" s="4" customFormat="1" ht="15.75" customHeight="1" thickBot="1" x14ac:dyDescent="0.3">
      <c r="A8" s="21">
        <v>4</v>
      </c>
      <c r="B8" s="10" t="s">
        <v>20</v>
      </c>
      <c r="C8" s="16" t="s">
        <v>50</v>
      </c>
      <c r="D8" s="10" t="s">
        <v>14</v>
      </c>
      <c r="E8" s="6">
        <v>255800</v>
      </c>
      <c r="F8" s="6">
        <v>337245</v>
      </c>
      <c r="G8" s="24">
        <v>0.6</v>
      </c>
      <c r="H8" s="16" t="s">
        <v>17</v>
      </c>
      <c r="I8" s="31"/>
      <c r="J8" s="30"/>
      <c r="M8" s="18" t="s">
        <v>6</v>
      </c>
      <c r="N8" s="23" t="s">
        <v>275</v>
      </c>
      <c r="O8" s="23" t="s">
        <v>282</v>
      </c>
      <c r="P8" s="23" t="s">
        <v>283</v>
      </c>
    </row>
    <row r="9" spans="1:16" ht="15" customHeight="1" thickBot="1" x14ac:dyDescent="0.3">
      <c r="A9" s="21">
        <v>5</v>
      </c>
      <c r="B9" s="10" t="s">
        <v>21</v>
      </c>
      <c r="C9" s="16" t="s">
        <v>52</v>
      </c>
      <c r="D9" s="10" t="s">
        <v>15</v>
      </c>
      <c r="E9" s="6">
        <v>256087</v>
      </c>
      <c r="F9" s="6">
        <v>338253</v>
      </c>
      <c r="G9" s="24">
        <v>0.84</v>
      </c>
      <c r="H9" s="16" t="s">
        <v>17</v>
      </c>
      <c r="I9" s="31"/>
      <c r="J9" s="30"/>
      <c r="M9" s="211">
        <v>35</v>
      </c>
      <c r="N9" s="12" t="s">
        <v>80</v>
      </c>
      <c r="P9">
        <v>1</v>
      </c>
    </row>
    <row r="10" spans="1:16" s="4" customFormat="1" ht="15.75" customHeight="1" thickBot="1" x14ac:dyDescent="0.3">
      <c r="A10" s="21">
        <v>6</v>
      </c>
      <c r="B10" s="10" t="s">
        <v>47</v>
      </c>
      <c r="C10" s="16" t="s">
        <v>53</v>
      </c>
      <c r="D10" s="10" t="s">
        <v>14</v>
      </c>
      <c r="E10" s="6">
        <v>255568</v>
      </c>
      <c r="F10" s="6">
        <v>338229</v>
      </c>
      <c r="G10" s="24">
        <v>0.5</v>
      </c>
      <c r="H10" s="7">
        <v>18</v>
      </c>
      <c r="I10" s="31"/>
      <c r="J10" s="30"/>
      <c r="K10" s="319" t="s">
        <v>270</v>
      </c>
      <c r="M10" s="21">
        <v>22</v>
      </c>
      <c r="N10" s="16" t="s">
        <v>31</v>
      </c>
      <c r="O10"/>
      <c r="P10">
        <v>2</v>
      </c>
    </row>
    <row r="11" spans="1:16" s="4" customFormat="1" ht="15.75" customHeight="1" x14ac:dyDescent="0.25">
      <c r="A11" s="21">
        <v>7</v>
      </c>
      <c r="B11" s="10" t="s">
        <v>48</v>
      </c>
      <c r="C11" s="16" t="s">
        <v>53</v>
      </c>
      <c r="D11" s="10" t="s">
        <v>14</v>
      </c>
      <c r="E11" s="6">
        <v>255566</v>
      </c>
      <c r="F11" s="6">
        <v>338212</v>
      </c>
      <c r="G11" s="24">
        <v>0.5</v>
      </c>
      <c r="H11" s="7">
        <v>18</v>
      </c>
      <c r="I11" s="31"/>
      <c r="J11" s="30"/>
      <c r="K11" s="319"/>
      <c r="M11" s="21">
        <v>23</v>
      </c>
      <c r="N11" s="16" t="s">
        <v>32</v>
      </c>
      <c r="O11"/>
      <c r="P11">
        <v>3</v>
      </c>
    </row>
    <row r="12" spans="1:16" s="4" customFormat="1" ht="15.75" customHeight="1" thickBot="1" x14ac:dyDescent="0.3">
      <c r="A12" s="21">
        <v>8</v>
      </c>
      <c r="B12" s="10" t="s">
        <v>49</v>
      </c>
      <c r="C12" s="16" t="s">
        <v>53</v>
      </c>
      <c r="D12" s="10" t="s">
        <v>14</v>
      </c>
      <c r="E12" s="6">
        <v>255605</v>
      </c>
      <c r="F12" s="6">
        <v>338552</v>
      </c>
      <c r="G12" s="24">
        <v>1.57</v>
      </c>
      <c r="H12" s="7">
        <v>19</v>
      </c>
      <c r="I12" s="247" t="s">
        <v>64</v>
      </c>
      <c r="J12" s="248"/>
      <c r="M12" s="21">
        <v>36</v>
      </c>
      <c r="N12" s="10" t="s">
        <v>81</v>
      </c>
      <c r="O12"/>
      <c r="P12">
        <v>4</v>
      </c>
    </row>
    <row r="13" spans="1:16" s="4" customFormat="1" ht="15.75" customHeight="1" thickBot="1" x14ac:dyDescent="0.3">
      <c r="A13" s="21">
        <v>9</v>
      </c>
      <c r="B13" s="10" t="s">
        <v>22</v>
      </c>
      <c r="C13" s="16" t="s">
        <v>54</v>
      </c>
      <c r="D13" s="10" t="s">
        <v>15</v>
      </c>
      <c r="E13" s="6">
        <v>255576</v>
      </c>
      <c r="F13" s="6">
        <v>338998</v>
      </c>
      <c r="G13" s="24">
        <v>0.73</v>
      </c>
      <c r="H13" s="16" t="s">
        <v>17</v>
      </c>
      <c r="I13" s="31"/>
      <c r="J13" s="30"/>
      <c r="M13" s="21">
        <v>37</v>
      </c>
      <c r="N13" s="10" t="s">
        <v>100</v>
      </c>
      <c r="O13"/>
      <c r="P13">
        <v>5</v>
      </c>
    </row>
    <row r="14" spans="1:16" s="4" customFormat="1" ht="15.75" customHeight="1" thickBot="1" x14ac:dyDescent="0.3">
      <c r="A14" s="21">
        <v>10</v>
      </c>
      <c r="B14" s="10" t="s">
        <v>23</v>
      </c>
      <c r="C14" s="16" t="s">
        <v>55</v>
      </c>
      <c r="D14" s="10" t="s">
        <v>14</v>
      </c>
      <c r="E14" s="6">
        <v>255198</v>
      </c>
      <c r="F14" s="6">
        <v>340143</v>
      </c>
      <c r="G14" s="24">
        <v>0.8</v>
      </c>
      <c r="H14" s="16" t="s">
        <v>17</v>
      </c>
      <c r="I14" s="31"/>
      <c r="J14" s="30"/>
      <c r="K14" s="4" t="s">
        <v>272</v>
      </c>
      <c r="M14" s="21">
        <v>24</v>
      </c>
      <c r="N14" s="16" t="s">
        <v>33</v>
      </c>
      <c r="O14"/>
      <c r="P14">
        <v>6</v>
      </c>
    </row>
    <row r="15" spans="1:16" s="4" customFormat="1" ht="15.75" customHeight="1" x14ac:dyDescent="0.25">
      <c r="A15" s="21">
        <v>11</v>
      </c>
      <c r="B15" s="10" t="s">
        <v>24</v>
      </c>
      <c r="C15" s="16" t="s">
        <v>55</v>
      </c>
      <c r="D15" s="10" t="s">
        <v>14</v>
      </c>
      <c r="E15" s="6">
        <v>255275</v>
      </c>
      <c r="F15" s="6">
        <v>340960</v>
      </c>
      <c r="G15" s="24">
        <v>0.38</v>
      </c>
      <c r="H15" s="16" t="s">
        <v>17</v>
      </c>
      <c r="I15" s="31"/>
      <c r="J15" s="30"/>
      <c r="M15" s="21">
        <v>25</v>
      </c>
      <c r="N15" s="16" t="s">
        <v>34</v>
      </c>
      <c r="O15"/>
      <c r="P15">
        <v>7</v>
      </c>
    </row>
    <row r="16" spans="1:16" ht="15.75" customHeight="1" thickBot="1" x14ac:dyDescent="0.3">
      <c r="A16" s="21">
        <v>12</v>
      </c>
      <c r="B16" s="16" t="s">
        <v>25</v>
      </c>
      <c r="C16" s="16" t="s">
        <v>55</v>
      </c>
      <c r="D16" s="10" t="s">
        <v>15</v>
      </c>
      <c r="E16" s="10">
        <v>255293</v>
      </c>
      <c r="F16" s="6">
        <v>340970</v>
      </c>
      <c r="G16" s="24">
        <v>0.84</v>
      </c>
      <c r="H16" s="16" t="s">
        <v>17</v>
      </c>
      <c r="I16" s="247" t="s">
        <v>160</v>
      </c>
      <c r="J16" s="248"/>
      <c r="M16" s="21">
        <v>26</v>
      </c>
      <c r="N16" s="16" t="s">
        <v>35</v>
      </c>
      <c r="P16">
        <v>8</v>
      </c>
    </row>
    <row r="17" spans="1:16" ht="15.75" customHeight="1" thickBot="1" x14ac:dyDescent="0.3">
      <c r="A17" s="21">
        <v>13</v>
      </c>
      <c r="B17" s="16" t="s">
        <v>26</v>
      </c>
      <c r="C17" s="16" t="s">
        <v>56</v>
      </c>
      <c r="D17" s="10" t="s">
        <v>14</v>
      </c>
      <c r="E17" s="7">
        <v>258648</v>
      </c>
      <c r="F17" s="7">
        <v>339015</v>
      </c>
      <c r="G17" s="16">
        <v>1.18</v>
      </c>
      <c r="H17" s="16">
        <v>26</v>
      </c>
      <c r="I17" s="31"/>
      <c r="J17" s="30"/>
      <c r="M17" s="21">
        <v>27</v>
      </c>
      <c r="N17" s="16" t="s">
        <v>36</v>
      </c>
      <c r="P17">
        <v>9</v>
      </c>
    </row>
    <row r="18" spans="1:16" ht="15.75" customHeight="1" thickBot="1" x14ac:dyDescent="0.3">
      <c r="A18" s="21">
        <v>14</v>
      </c>
      <c r="B18" s="16" t="s">
        <v>43</v>
      </c>
      <c r="C18" s="16" t="s">
        <v>56</v>
      </c>
      <c r="D18" s="10" t="s">
        <v>15</v>
      </c>
      <c r="E18" s="7">
        <v>259080</v>
      </c>
      <c r="F18" s="7">
        <v>338723</v>
      </c>
      <c r="G18" s="16">
        <v>0.8</v>
      </c>
      <c r="H18" s="29" t="s">
        <v>63</v>
      </c>
      <c r="I18" s="31"/>
      <c r="J18" s="30"/>
      <c r="M18" s="21">
        <v>28</v>
      </c>
      <c r="N18" s="16" t="s">
        <v>37</v>
      </c>
      <c r="P18">
        <v>10</v>
      </c>
    </row>
    <row r="19" spans="1:16" ht="15.75" customHeight="1" thickBot="1" x14ac:dyDescent="0.3">
      <c r="A19" s="21">
        <v>15</v>
      </c>
      <c r="B19" s="10" t="s">
        <v>27</v>
      </c>
      <c r="C19" s="16" t="s">
        <v>57</v>
      </c>
      <c r="D19" s="10" t="s">
        <v>15</v>
      </c>
      <c r="E19" s="10">
        <v>258912</v>
      </c>
      <c r="F19" s="6">
        <v>337278</v>
      </c>
      <c r="G19" s="24">
        <v>1</v>
      </c>
      <c r="H19" s="16" t="s">
        <v>17</v>
      </c>
      <c r="I19" s="31"/>
      <c r="J19" s="30"/>
      <c r="M19" s="21">
        <v>29</v>
      </c>
      <c r="N19" s="16" t="s">
        <v>39</v>
      </c>
      <c r="P19">
        <v>11</v>
      </c>
    </row>
    <row r="20" spans="1:16" ht="15.75" customHeight="1" thickBot="1" x14ac:dyDescent="0.3">
      <c r="A20" s="21">
        <v>16</v>
      </c>
      <c r="B20" s="16" t="s">
        <v>44</v>
      </c>
      <c r="C20" s="16" t="s">
        <v>58</v>
      </c>
      <c r="D20" s="10" t="s">
        <v>15</v>
      </c>
      <c r="E20" s="7">
        <v>261652</v>
      </c>
      <c r="F20" s="7">
        <v>341432</v>
      </c>
      <c r="G20" s="16">
        <v>0.78</v>
      </c>
      <c r="H20" s="16" t="s">
        <v>17</v>
      </c>
      <c r="I20" s="31"/>
      <c r="J20" s="30"/>
      <c r="M20" s="21">
        <v>30</v>
      </c>
      <c r="N20" s="16" t="s">
        <v>38</v>
      </c>
      <c r="P20">
        <v>12</v>
      </c>
    </row>
    <row r="21" spans="1:16" ht="15.75" customHeight="1" thickBot="1" x14ac:dyDescent="0.3">
      <c r="A21" s="21">
        <v>17</v>
      </c>
      <c r="B21" s="16" t="s">
        <v>28</v>
      </c>
      <c r="C21" s="16" t="s">
        <v>59</v>
      </c>
      <c r="D21" s="10" t="s">
        <v>15</v>
      </c>
      <c r="E21" s="7">
        <v>260355</v>
      </c>
      <c r="F21" s="7">
        <v>339957</v>
      </c>
      <c r="G21" s="16">
        <v>0.8</v>
      </c>
      <c r="H21" s="7">
        <v>8</v>
      </c>
      <c r="I21" s="31"/>
      <c r="J21" s="30"/>
      <c r="M21" s="21">
        <v>40</v>
      </c>
      <c r="N21" s="10" t="s">
        <v>96</v>
      </c>
      <c r="P21">
        <v>13</v>
      </c>
    </row>
    <row r="22" spans="1:16" ht="15.75" customHeight="1" thickBot="1" x14ac:dyDescent="0.3">
      <c r="A22" s="21">
        <v>18</v>
      </c>
      <c r="B22" s="16" t="s">
        <v>29</v>
      </c>
      <c r="C22" s="16" t="s">
        <v>60</v>
      </c>
      <c r="D22" s="10" t="s">
        <v>15</v>
      </c>
      <c r="E22" s="16">
        <v>259558</v>
      </c>
      <c r="F22" s="7">
        <v>340347</v>
      </c>
      <c r="G22" s="16">
        <v>0.8</v>
      </c>
      <c r="H22" s="16" t="s">
        <v>17</v>
      </c>
      <c r="I22" s="31"/>
      <c r="J22" s="30"/>
      <c r="M22" s="21">
        <v>4</v>
      </c>
      <c r="N22" s="10" t="s">
        <v>20</v>
      </c>
      <c r="P22">
        <v>14</v>
      </c>
    </row>
    <row r="23" spans="1:16" ht="13" thickBot="1" x14ac:dyDescent="0.3">
      <c r="A23" s="21">
        <v>19</v>
      </c>
      <c r="B23" s="16" t="s">
        <v>45</v>
      </c>
      <c r="C23" s="16" t="s">
        <v>61</v>
      </c>
      <c r="D23" s="10" t="s">
        <v>15</v>
      </c>
      <c r="E23" s="7">
        <v>260753</v>
      </c>
      <c r="F23" s="7">
        <v>340739</v>
      </c>
      <c r="G23" s="16">
        <v>0.9</v>
      </c>
      <c r="H23" s="16">
        <v>14</v>
      </c>
      <c r="I23" s="31"/>
      <c r="J23" s="30"/>
      <c r="M23" s="21">
        <v>2</v>
      </c>
      <c r="N23" s="10" t="s">
        <v>19</v>
      </c>
      <c r="P23">
        <v>15</v>
      </c>
    </row>
    <row r="24" spans="1:16" ht="15.75" customHeight="1" x14ac:dyDescent="0.25">
      <c r="A24" s="21">
        <v>20</v>
      </c>
      <c r="B24" s="16" t="s">
        <v>46</v>
      </c>
      <c r="C24" s="16" t="s">
        <v>62</v>
      </c>
      <c r="D24" s="10" t="s">
        <v>15</v>
      </c>
      <c r="E24" s="7">
        <v>258283</v>
      </c>
      <c r="F24" s="7">
        <v>340098</v>
      </c>
      <c r="G24" s="16">
        <v>1.1499999999999999</v>
      </c>
      <c r="H24" s="16" t="s">
        <v>17</v>
      </c>
      <c r="I24" s="31"/>
      <c r="J24" s="30"/>
      <c r="M24" s="21">
        <v>13</v>
      </c>
      <c r="N24" s="16" t="s">
        <v>26</v>
      </c>
      <c r="P24">
        <v>16</v>
      </c>
    </row>
    <row r="25" spans="1:16" ht="15" customHeight="1" thickBot="1" x14ac:dyDescent="0.3">
      <c r="A25" s="21">
        <v>21</v>
      </c>
      <c r="B25" s="16" t="s">
        <v>30</v>
      </c>
      <c r="C25" s="16" t="s">
        <v>50</v>
      </c>
      <c r="D25" s="10" t="s">
        <v>14</v>
      </c>
      <c r="E25" s="7">
        <v>255183</v>
      </c>
      <c r="F25" s="7">
        <v>336781</v>
      </c>
      <c r="G25" s="28">
        <v>0</v>
      </c>
      <c r="H25" s="16" t="s">
        <v>17</v>
      </c>
      <c r="I25" s="262" t="s">
        <v>228</v>
      </c>
      <c r="J25" s="263"/>
      <c r="M25" s="21">
        <v>14</v>
      </c>
      <c r="N25" s="16" t="s">
        <v>43</v>
      </c>
      <c r="P25">
        <v>17</v>
      </c>
    </row>
    <row r="26" spans="1:16" ht="15" customHeight="1" thickBot="1" x14ac:dyDescent="0.3">
      <c r="A26" s="21">
        <v>22</v>
      </c>
      <c r="B26" s="16" t="s">
        <v>31</v>
      </c>
      <c r="C26" s="16" t="s">
        <v>51</v>
      </c>
      <c r="D26" s="10" t="s">
        <v>14</v>
      </c>
      <c r="E26" s="7">
        <v>253117</v>
      </c>
      <c r="F26" s="7">
        <v>335553</v>
      </c>
      <c r="G26" s="16">
        <v>0.43</v>
      </c>
      <c r="H26" s="16" t="s">
        <v>17</v>
      </c>
      <c r="I26" s="31"/>
      <c r="J26" s="30"/>
      <c r="M26" s="21">
        <v>15</v>
      </c>
      <c r="N26" s="10" t="s">
        <v>27</v>
      </c>
      <c r="P26">
        <v>18</v>
      </c>
    </row>
    <row r="27" spans="1:16" ht="15" customHeight="1" thickBot="1" x14ac:dyDescent="0.3">
      <c r="A27" s="21">
        <v>23</v>
      </c>
      <c r="B27" s="16" t="s">
        <v>32</v>
      </c>
      <c r="C27" s="16" t="s">
        <v>51</v>
      </c>
      <c r="D27" s="10" t="s">
        <v>14</v>
      </c>
      <c r="E27" s="7">
        <v>252961</v>
      </c>
      <c r="F27" s="7">
        <v>335388</v>
      </c>
      <c r="G27" s="16">
        <v>1.1299999999999999</v>
      </c>
      <c r="H27" s="16" t="s">
        <v>17</v>
      </c>
      <c r="I27" s="31"/>
      <c r="J27" s="30"/>
      <c r="M27" s="21">
        <v>43</v>
      </c>
      <c r="N27" s="10" t="s">
        <v>164</v>
      </c>
      <c r="P27">
        <v>19</v>
      </c>
    </row>
    <row r="28" spans="1:16" ht="15.75" customHeight="1" thickBot="1" x14ac:dyDescent="0.3">
      <c r="A28" s="21">
        <v>24</v>
      </c>
      <c r="B28" s="16" t="s">
        <v>33</v>
      </c>
      <c r="C28" s="16" t="s">
        <v>50</v>
      </c>
      <c r="D28" s="10" t="s">
        <v>14</v>
      </c>
      <c r="E28" s="7">
        <v>256011</v>
      </c>
      <c r="F28" s="7">
        <v>336575</v>
      </c>
      <c r="G28" s="16">
        <v>0.28000000000000003</v>
      </c>
      <c r="H28" s="16" t="s">
        <v>17</v>
      </c>
      <c r="I28" s="31"/>
      <c r="J28" s="30"/>
      <c r="M28" s="21">
        <v>42</v>
      </c>
      <c r="N28" s="10" t="s">
        <v>163</v>
      </c>
      <c r="P28">
        <v>20</v>
      </c>
    </row>
    <row r="29" spans="1:16" ht="15.75" customHeight="1" thickBot="1" x14ac:dyDescent="0.3">
      <c r="A29" s="21">
        <v>25</v>
      </c>
      <c r="B29" s="16" t="s">
        <v>34</v>
      </c>
      <c r="C29" s="16" t="s">
        <v>50</v>
      </c>
      <c r="D29" s="10" t="s">
        <v>14</v>
      </c>
      <c r="E29" s="7">
        <v>255983</v>
      </c>
      <c r="F29" s="7">
        <v>336882</v>
      </c>
      <c r="G29" s="16">
        <v>0.55000000000000004</v>
      </c>
      <c r="H29" s="16" t="s">
        <v>17</v>
      </c>
      <c r="I29" s="31"/>
      <c r="J29" s="30"/>
      <c r="M29" s="21">
        <v>45</v>
      </c>
      <c r="N29" s="10" t="s">
        <v>169</v>
      </c>
      <c r="P29">
        <v>21</v>
      </c>
    </row>
    <row r="30" spans="1:16" s="4" customFormat="1" ht="15.75" customHeight="1" thickBot="1" x14ac:dyDescent="0.3">
      <c r="A30" s="21">
        <v>26</v>
      </c>
      <c r="B30" s="16" t="s">
        <v>35</v>
      </c>
      <c r="C30" s="16" t="s">
        <v>50</v>
      </c>
      <c r="D30" s="10" t="s">
        <v>14</v>
      </c>
      <c r="E30" s="16">
        <v>255977</v>
      </c>
      <c r="F30" s="7">
        <v>336890</v>
      </c>
      <c r="G30" s="16">
        <v>0.6</v>
      </c>
      <c r="H30" s="16" t="s">
        <v>17</v>
      </c>
      <c r="I30" s="31"/>
      <c r="J30" s="30"/>
      <c r="M30" s="21">
        <v>44</v>
      </c>
      <c r="N30" s="10" t="s">
        <v>165</v>
      </c>
      <c r="O30"/>
      <c r="P30">
        <v>22</v>
      </c>
    </row>
    <row r="31" spans="1:16" s="4" customFormat="1" ht="15.75" customHeight="1" thickBot="1" x14ac:dyDescent="0.3">
      <c r="A31" s="21">
        <v>27</v>
      </c>
      <c r="B31" s="16" t="s">
        <v>36</v>
      </c>
      <c r="C31" s="16" t="s">
        <v>50</v>
      </c>
      <c r="D31" s="10" t="s">
        <v>14</v>
      </c>
      <c r="E31" s="16">
        <v>255838</v>
      </c>
      <c r="F31" s="7">
        <v>337001</v>
      </c>
      <c r="G31" s="16">
        <v>0.85</v>
      </c>
      <c r="H31" s="16" t="s">
        <v>17</v>
      </c>
      <c r="I31" s="31"/>
      <c r="J31" s="30"/>
      <c r="M31" s="21">
        <v>31</v>
      </c>
      <c r="N31" s="16" t="s">
        <v>71</v>
      </c>
      <c r="O31"/>
      <c r="P31">
        <v>23</v>
      </c>
    </row>
    <row r="32" spans="1:16" s="4" customFormat="1" ht="15.75" customHeight="1" thickBot="1" x14ac:dyDescent="0.3">
      <c r="A32" s="21">
        <v>28</v>
      </c>
      <c r="B32" s="16" t="s">
        <v>37</v>
      </c>
      <c r="C32" s="16" t="s">
        <v>50</v>
      </c>
      <c r="D32" s="10" t="s">
        <v>14</v>
      </c>
      <c r="E32" s="7">
        <v>255461</v>
      </c>
      <c r="F32" s="7">
        <v>336874</v>
      </c>
      <c r="G32" s="16">
        <v>0.45</v>
      </c>
      <c r="H32" s="16" t="s">
        <v>17</v>
      </c>
      <c r="I32" s="31"/>
      <c r="J32" s="30"/>
      <c r="M32" s="21">
        <v>41</v>
      </c>
      <c r="N32" s="10" t="s">
        <v>144</v>
      </c>
      <c r="O32"/>
      <c r="P32">
        <v>24</v>
      </c>
    </row>
    <row r="33" spans="1:16" ht="15" customHeight="1" thickBot="1" x14ac:dyDescent="0.3">
      <c r="A33" s="21">
        <v>29</v>
      </c>
      <c r="B33" s="16" t="s">
        <v>39</v>
      </c>
      <c r="C33" s="16" t="s">
        <v>50</v>
      </c>
      <c r="D33" s="10" t="s">
        <v>14</v>
      </c>
      <c r="E33" s="7">
        <v>255442</v>
      </c>
      <c r="F33" s="7">
        <v>336873</v>
      </c>
      <c r="G33" s="16">
        <v>0.45</v>
      </c>
      <c r="H33" s="16" t="s">
        <v>17</v>
      </c>
      <c r="I33" s="31"/>
      <c r="J33" s="30"/>
      <c r="M33" s="21">
        <v>33</v>
      </c>
      <c r="N33" s="10" t="s">
        <v>67</v>
      </c>
      <c r="P33">
        <v>25</v>
      </c>
    </row>
    <row r="34" spans="1:16" ht="15" customHeight="1" x14ac:dyDescent="0.25">
      <c r="A34" s="21">
        <v>30</v>
      </c>
      <c r="B34" s="16" t="s">
        <v>38</v>
      </c>
      <c r="C34" s="16" t="s">
        <v>50</v>
      </c>
      <c r="D34" s="10" t="s">
        <v>14</v>
      </c>
      <c r="E34" s="7">
        <v>255486</v>
      </c>
      <c r="F34" s="7">
        <v>337068</v>
      </c>
      <c r="G34" s="16">
        <v>0.2</v>
      </c>
      <c r="H34" s="16" t="s">
        <v>17</v>
      </c>
      <c r="I34" s="31"/>
      <c r="J34" s="30"/>
      <c r="M34" s="21">
        <v>32</v>
      </c>
      <c r="N34" s="10" t="s">
        <v>66</v>
      </c>
      <c r="P34">
        <v>26</v>
      </c>
    </row>
    <row r="35" spans="1:16" ht="15" customHeight="1" thickBot="1" x14ac:dyDescent="0.3">
      <c r="A35" s="21">
        <v>31</v>
      </c>
      <c r="B35" s="16" t="s">
        <v>71</v>
      </c>
      <c r="C35" s="16" t="s">
        <v>68</v>
      </c>
      <c r="D35" s="10" t="s">
        <v>15</v>
      </c>
      <c r="E35" s="7">
        <v>260752</v>
      </c>
      <c r="F35" s="7">
        <v>337937</v>
      </c>
      <c r="G35" s="16">
        <v>0.68</v>
      </c>
      <c r="H35" s="16" t="s">
        <v>17</v>
      </c>
      <c r="I35" s="259" t="s">
        <v>160</v>
      </c>
      <c r="J35" s="260"/>
      <c r="M35" s="21">
        <v>34</v>
      </c>
      <c r="N35" s="10" t="s">
        <v>74</v>
      </c>
      <c r="P35">
        <v>27</v>
      </c>
    </row>
    <row r="36" spans="1:16" ht="15" customHeight="1" thickBot="1" x14ac:dyDescent="0.3">
      <c r="A36" s="21">
        <v>32</v>
      </c>
      <c r="B36" s="10" t="s">
        <v>66</v>
      </c>
      <c r="C36" s="16" t="s">
        <v>68</v>
      </c>
      <c r="D36" s="10" t="s">
        <v>14</v>
      </c>
      <c r="E36" s="6">
        <v>260776</v>
      </c>
      <c r="F36" s="6">
        <v>338205</v>
      </c>
      <c r="G36" s="24">
        <v>0.38</v>
      </c>
      <c r="H36" s="16" t="s">
        <v>17</v>
      </c>
      <c r="I36" s="31"/>
      <c r="J36" s="30"/>
      <c r="K36" s="319" t="s">
        <v>273</v>
      </c>
      <c r="M36" s="21">
        <v>17</v>
      </c>
      <c r="N36" s="16" t="s">
        <v>28</v>
      </c>
      <c r="P36">
        <v>28</v>
      </c>
    </row>
    <row r="37" spans="1:16" s="4" customFormat="1" ht="15.75" customHeight="1" thickBot="1" x14ac:dyDescent="0.3">
      <c r="A37" s="21">
        <v>33</v>
      </c>
      <c r="B37" s="10" t="s">
        <v>67</v>
      </c>
      <c r="C37" s="16" t="s">
        <v>68</v>
      </c>
      <c r="D37" s="10" t="s">
        <v>14</v>
      </c>
      <c r="E37" s="6">
        <v>260777</v>
      </c>
      <c r="F37" s="6">
        <v>338205</v>
      </c>
      <c r="G37" s="24">
        <v>0.52</v>
      </c>
      <c r="H37" s="16" t="s">
        <v>17</v>
      </c>
      <c r="I37" s="31"/>
      <c r="J37" s="30"/>
      <c r="K37" s="319"/>
      <c r="M37" s="21">
        <v>19</v>
      </c>
      <c r="N37" s="16" t="s">
        <v>45</v>
      </c>
      <c r="O37"/>
      <c r="P37">
        <v>29</v>
      </c>
    </row>
    <row r="38" spans="1:16" s="4" customFormat="1" ht="15.75" customHeight="1" thickBot="1" x14ac:dyDescent="0.3">
      <c r="A38" s="21">
        <v>34</v>
      </c>
      <c r="B38" s="10" t="s">
        <v>74</v>
      </c>
      <c r="C38" s="16" t="s">
        <v>68</v>
      </c>
      <c r="D38" s="10" t="s">
        <v>14</v>
      </c>
      <c r="E38" s="6">
        <v>260082</v>
      </c>
      <c r="F38" s="6">
        <v>338509</v>
      </c>
      <c r="G38" s="24">
        <v>0.75</v>
      </c>
      <c r="H38" s="16" t="s">
        <v>17</v>
      </c>
      <c r="I38" s="31"/>
      <c r="J38" s="30"/>
      <c r="K38" s="319"/>
      <c r="M38" s="21">
        <v>18</v>
      </c>
      <c r="N38" s="16" t="s">
        <v>29</v>
      </c>
      <c r="O38"/>
      <c r="P38">
        <v>30</v>
      </c>
    </row>
    <row r="39" spans="1:16" s="4" customFormat="1" ht="15.75" customHeight="1" thickBot="1" x14ac:dyDescent="0.3">
      <c r="A39" s="21">
        <v>35</v>
      </c>
      <c r="B39" s="10" t="s">
        <v>80</v>
      </c>
      <c r="C39" s="16" t="s">
        <v>68</v>
      </c>
      <c r="D39" s="10" t="s">
        <v>14</v>
      </c>
      <c r="E39" s="7">
        <v>253133</v>
      </c>
      <c r="F39" s="7">
        <v>335803</v>
      </c>
      <c r="G39" s="24">
        <v>0.95</v>
      </c>
      <c r="H39" s="16" t="s">
        <v>17</v>
      </c>
      <c r="I39" s="31"/>
      <c r="J39" s="30"/>
      <c r="M39" s="21">
        <v>20</v>
      </c>
      <c r="N39" s="16" t="s">
        <v>46</v>
      </c>
      <c r="O39"/>
      <c r="P39">
        <v>31</v>
      </c>
    </row>
    <row r="40" spans="1:16" s="4" customFormat="1" ht="15.75" customHeight="1" thickBot="1" x14ac:dyDescent="0.3">
      <c r="A40" s="21">
        <v>36</v>
      </c>
      <c r="B40" s="10" t="s">
        <v>81</v>
      </c>
      <c r="C40" s="16" t="s">
        <v>68</v>
      </c>
      <c r="D40" s="10" t="s">
        <v>14</v>
      </c>
      <c r="E40" s="6">
        <v>254951</v>
      </c>
      <c r="F40" s="6">
        <v>336160</v>
      </c>
      <c r="G40" s="16">
        <v>0.6</v>
      </c>
      <c r="H40" s="16" t="s">
        <v>17</v>
      </c>
      <c r="I40" s="31"/>
      <c r="J40" s="30"/>
      <c r="M40" s="21">
        <v>6</v>
      </c>
      <c r="N40" s="10" t="s">
        <v>47</v>
      </c>
      <c r="O40"/>
      <c r="P40">
        <v>32</v>
      </c>
    </row>
    <row r="41" spans="1:16" s="4" customFormat="1" ht="15.75" customHeight="1" thickBot="1" x14ac:dyDescent="0.3">
      <c r="A41" s="21">
        <v>37</v>
      </c>
      <c r="B41" s="10" t="s">
        <v>100</v>
      </c>
      <c r="C41" s="16" t="s">
        <v>68</v>
      </c>
      <c r="D41" s="10" t="s">
        <v>14</v>
      </c>
      <c r="E41" s="6">
        <v>255121</v>
      </c>
      <c r="F41" s="6">
        <v>336224</v>
      </c>
      <c r="G41" s="24">
        <v>0.25</v>
      </c>
      <c r="H41" s="16" t="s">
        <v>17</v>
      </c>
      <c r="I41" s="31"/>
      <c r="J41" s="30"/>
      <c r="M41" s="21">
        <v>7</v>
      </c>
      <c r="N41" s="10" t="s">
        <v>48</v>
      </c>
      <c r="O41"/>
      <c r="P41">
        <v>33</v>
      </c>
    </row>
    <row r="42" spans="1:16" s="4" customFormat="1" ht="15.75" customHeight="1" thickBot="1" x14ac:dyDescent="0.3">
      <c r="A42" s="21">
        <v>38</v>
      </c>
      <c r="B42" s="10" t="s">
        <v>83</v>
      </c>
      <c r="C42" s="16" t="s">
        <v>68</v>
      </c>
      <c r="D42" s="10" t="s">
        <v>14</v>
      </c>
      <c r="E42" s="6">
        <v>256943</v>
      </c>
      <c r="F42" s="6">
        <v>337838</v>
      </c>
      <c r="G42" s="24">
        <v>0.15</v>
      </c>
      <c r="H42" s="16" t="s">
        <v>17</v>
      </c>
      <c r="I42" s="31" t="s">
        <v>147</v>
      </c>
      <c r="J42" s="30"/>
      <c r="M42" s="21">
        <v>39</v>
      </c>
      <c r="N42" s="10" t="s">
        <v>84</v>
      </c>
      <c r="O42"/>
      <c r="P42">
        <v>34</v>
      </c>
    </row>
    <row r="43" spans="1:16" s="4" customFormat="1" ht="15.75" customHeight="1" thickBot="1" x14ac:dyDescent="0.3">
      <c r="A43" s="21">
        <v>39</v>
      </c>
      <c r="B43" s="10" t="s">
        <v>84</v>
      </c>
      <c r="C43" s="16" t="s">
        <v>68</v>
      </c>
      <c r="D43" s="10" t="s">
        <v>14</v>
      </c>
      <c r="E43" s="6">
        <v>256929</v>
      </c>
      <c r="F43" s="6">
        <v>337845</v>
      </c>
      <c r="G43" s="24">
        <v>0.93</v>
      </c>
      <c r="H43" s="16" t="s">
        <v>17</v>
      </c>
      <c r="I43" s="31"/>
      <c r="J43" s="30"/>
      <c r="M43" s="21">
        <v>5</v>
      </c>
      <c r="N43" s="10" t="s">
        <v>21</v>
      </c>
      <c r="O43"/>
      <c r="P43">
        <v>35</v>
      </c>
    </row>
    <row r="44" spans="1:16" ht="15" customHeight="1" thickBot="1" x14ac:dyDescent="0.3">
      <c r="A44" s="21">
        <v>40</v>
      </c>
      <c r="B44" s="10" t="s">
        <v>96</v>
      </c>
      <c r="C44" s="16" t="s">
        <v>50</v>
      </c>
      <c r="D44" s="10" t="s">
        <v>14</v>
      </c>
      <c r="E44" s="6">
        <v>255483</v>
      </c>
      <c r="F44" s="6">
        <v>337077</v>
      </c>
      <c r="G44" s="24">
        <v>0.34</v>
      </c>
      <c r="H44" s="16" t="s">
        <v>17</v>
      </c>
      <c r="I44" s="31"/>
      <c r="J44" s="30"/>
      <c r="M44" s="21">
        <v>9</v>
      </c>
      <c r="N44" s="10" t="s">
        <v>22</v>
      </c>
      <c r="P44">
        <v>36</v>
      </c>
    </row>
    <row r="45" spans="1:16" ht="13" thickBot="1" x14ac:dyDescent="0.3">
      <c r="A45" s="21">
        <v>41</v>
      </c>
      <c r="B45" s="10" t="s">
        <v>144</v>
      </c>
      <c r="C45" s="16" t="s">
        <v>68</v>
      </c>
      <c r="D45" s="10" t="s">
        <v>14</v>
      </c>
      <c r="E45" s="6">
        <v>262116</v>
      </c>
      <c r="F45" s="6">
        <v>338576</v>
      </c>
      <c r="G45" s="24">
        <v>0.67</v>
      </c>
      <c r="H45" s="16">
        <v>24</v>
      </c>
      <c r="I45" s="31"/>
      <c r="J45" s="30"/>
      <c r="M45" s="21">
        <v>10</v>
      </c>
      <c r="N45" s="10" t="s">
        <v>23</v>
      </c>
      <c r="P45">
        <v>37</v>
      </c>
    </row>
    <row r="46" spans="1:16" ht="13" thickBot="1" x14ac:dyDescent="0.3">
      <c r="A46" s="21">
        <v>42</v>
      </c>
      <c r="B46" s="10" t="s">
        <v>163</v>
      </c>
      <c r="C46" s="16" t="s">
        <v>166</v>
      </c>
      <c r="D46" s="10" t="s">
        <v>15</v>
      </c>
      <c r="E46" s="6">
        <v>258411</v>
      </c>
      <c r="F46" s="6">
        <v>334235</v>
      </c>
      <c r="G46" s="24">
        <v>1</v>
      </c>
      <c r="H46" s="16"/>
      <c r="I46" s="31"/>
      <c r="J46" s="30"/>
      <c r="M46" s="21">
        <v>47</v>
      </c>
      <c r="N46" s="10" t="s">
        <v>162</v>
      </c>
      <c r="P46">
        <v>38</v>
      </c>
    </row>
    <row r="47" spans="1:16" ht="13" thickBot="1" x14ac:dyDescent="0.3">
      <c r="A47" s="21">
        <v>43</v>
      </c>
      <c r="B47" s="10" t="s">
        <v>164</v>
      </c>
      <c r="C47" s="16" t="s">
        <v>166</v>
      </c>
      <c r="D47" s="10" t="s">
        <v>14</v>
      </c>
      <c r="E47" s="6">
        <v>258721</v>
      </c>
      <c r="F47" s="6">
        <v>334368</v>
      </c>
      <c r="G47" s="24">
        <v>0.24</v>
      </c>
      <c r="H47" s="16">
        <v>9</v>
      </c>
      <c r="I47" s="31"/>
      <c r="J47" s="30"/>
      <c r="K47" s="319" t="s">
        <v>273</v>
      </c>
      <c r="M47" s="21">
        <v>46</v>
      </c>
      <c r="N47" s="10" t="s">
        <v>161</v>
      </c>
      <c r="P47">
        <v>39</v>
      </c>
    </row>
    <row r="48" spans="1:16" ht="13" thickBot="1" x14ac:dyDescent="0.3">
      <c r="A48" s="21">
        <v>44</v>
      </c>
      <c r="B48" s="10" t="s">
        <v>165</v>
      </c>
      <c r="C48" s="16" t="s">
        <v>166</v>
      </c>
      <c r="D48" s="10" t="s">
        <v>14</v>
      </c>
      <c r="E48" s="6">
        <v>259014</v>
      </c>
      <c r="F48" s="6">
        <v>335214</v>
      </c>
      <c r="G48" s="24">
        <v>0.5</v>
      </c>
      <c r="H48" s="16">
        <v>21</v>
      </c>
      <c r="I48" s="31"/>
      <c r="J48" s="30"/>
      <c r="K48" s="319"/>
      <c r="M48" s="21">
        <v>48</v>
      </c>
      <c r="N48" s="10" t="s">
        <v>173</v>
      </c>
      <c r="P48">
        <v>40</v>
      </c>
    </row>
    <row r="49" spans="1:16" ht="13" thickBot="1" x14ac:dyDescent="0.3">
      <c r="A49" s="21">
        <v>45</v>
      </c>
      <c r="B49" s="10" t="s">
        <v>169</v>
      </c>
      <c r="C49" s="16" t="s">
        <v>166</v>
      </c>
      <c r="D49" s="10" t="s">
        <v>14</v>
      </c>
      <c r="E49" s="6">
        <v>258407</v>
      </c>
      <c r="F49" s="6">
        <v>333921</v>
      </c>
      <c r="G49" s="24">
        <v>0.85</v>
      </c>
      <c r="H49" s="16">
        <v>27</v>
      </c>
      <c r="I49" s="31"/>
      <c r="J49" s="30"/>
      <c r="K49" s="319"/>
      <c r="M49" s="21">
        <v>49</v>
      </c>
      <c r="N49" s="10" t="s">
        <v>174</v>
      </c>
      <c r="P49">
        <v>41</v>
      </c>
    </row>
    <row r="50" spans="1:16" ht="13" thickBot="1" x14ac:dyDescent="0.3">
      <c r="A50" s="21">
        <v>46</v>
      </c>
      <c r="B50" s="10" t="s">
        <v>161</v>
      </c>
      <c r="C50" s="16" t="s">
        <v>55</v>
      </c>
      <c r="D50" s="10" t="s">
        <v>14</v>
      </c>
      <c r="E50" s="6">
        <v>255159</v>
      </c>
      <c r="F50" s="6">
        <v>340339</v>
      </c>
      <c r="G50" s="24">
        <v>0.60000000000000009</v>
      </c>
      <c r="H50" s="16">
        <v>30</v>
      </c>
      <c r="I50" s="31"/>
      <c r="J50" s="30"/>
      <c r="M50" s="21">
        <v>11</v>
      </c>
      <c r="N50" s="10" t="s">
        <v>24</v>
      </c>
      <c r="P50">
        <v>42</v>
      </c>
    </row>
    <row r="51" spans="1:16" ht="13" thickBot="1" x14ac:dyDescent="0.3">
      <c r="A51" s="21">
        <v>47</v>
      </c>
      <c r="B51" s="10" t="s">
        <v>162</v>
      </c>
      <c r="C51" s="16" t="s">
        <v>55</v>
      </c>
      <c r="D51" s="10" t="s">
        <v>14</v>
      </c>
      <c r="E51" s="6">
        <v>255118</v>
      </c>
      <c r="F51" s="6">
        <v>340287</v>
      </c>
      <c r="G51" s="24">
        <v>0.95</v>
      </c>
      <c r="H51" s="16"/>
      <c r="I51" s="31"/>
      <c r="J51" s="30"/>
      <c r="M51" s="21">
        <v>16</v>
      </c>
      <c r="N51" s="16" t="s">
        <v>44</v>
      </c>
      <c r="P51">
        <v>43</v>
      </c>
    </row>
    <row r="52" spans="1:16" ht="13" thickBot="1" x14ac:dyDescent="0.3">
      <c r="A52" s="21">
        <v>48</v>
      </c>
      <c r="B52" s="10" t="s">
        <v>173</v>
      </c>
      <c r="C52" s="16" t="s">
        <v>55</v>
      </c>
      <c r="D52" s="10" t="s">
        <v>14</v>
      </c>
      <c r="E52" s="6">
        <v>255383</v>
      </c>
      <c r="F52" s="6">
        <v>340548</v>
      </c>
      <c r="G52" s="24">
        <v>0.75</v>
      </c>
      <c r="H52" s="16"/>
      <c r="I52" s="31"/>
      <c r="J52" s="30"/>
    </row>
    <row r="53" spans="1:16" x14ac:dyDescent="0.25">
      <c r="A53" s="21">
        <v>49</v>
      </c>
      <c r="B53" s="10" t="s">
        <v>174</v>
      </c>
      <c r="C53" s="16" t="s">
        <v>55</v>
      </c>
      <c r="D53" s="10" t="s">
        <v>14</v>
      </c>
      <c r="E53" s="6">
        <v>255202</v>
      </c>
      <c r="F53" s="6">
        <v>340717</v>
      </c>
      <c r="G53" s="24">
        <v>0.7</v>
      </c>
      <c r="H53" s="16"/>
      <c r="I53" s="31"/>
      <c r="J53" s="30"/>
    </row>
  </sheetData>
  <mergeCells count="9">
    <mergeCell ref="I5:J5"/>
    <mergeCell ref="K10:K11"/>
    <mergeCell ref="K36:K38"/>
    <mergeCell ref="K47:K49"/>
    <mergeCell ref="I25:J25"/>
    <mergeCell ref="I7:J7"/>
    <mergeCell ref="I12:J12"/>
    <mergeCell ref="I16:J16"/>
    <mergeCell ref="I35:J35"/>
  </mergeCells>
  <pageMargins left="0.70866141732283472" right="0.70866141732283472" top="0.74803149606299213" bottom="0.74803149606299213" header="0.31496062992125984" footer="0.31496062992125984"/>
  <pageSetup scale="92" fitToHeight="0" orientation="landscape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150</vt:i4>
      </vt:variant>
      <vt:variant>
        <vt:lpstr>Rangos con nombre</vt:lpstr>
      </vt:variant>
      <vt:variant>
        <vt:i4>45</vt:i4>
      </vt:variant>
    </vt:vector>
  </HeadingPairs>
  <TitlesOfParts>
    <vt:vector size="195" baseType="lpstr">
      <vt:lpstr>Enero 2013</vt:lpstr>
      <vt:lpstr>Febrero 2013</vt:lpstr>
      <vt:lpstr>Marzo 2013</vt:lpstr>
      <vt:lpstr>Abril 2013</vt:lpstr>
      <vt:lpstr>Mayo 2013</vt:lpstr>
      <vt:lpstr>Junio 2013</vt:lpstr>
      <vt:lpstr>Julio 2013</vt:lpstr>
      <vt:lpstr>Agosto 2013</vt:lpstr>
      <vt:lpstr>Setiembre 2013</vt:lpstr>
      <vt:lpstr>octubre 2013</vt:lpstr>
      <vt:lpstr>noviembre 2013</vt:lpstr>
      <vt:lpstr>diciembre 2013</vt:lpstr>
      <vt:lpstr>enero 2014</vt:lpstr>
      <vt:lpstr>febrero 2014</vt:lpstr>
      <vt:lpstr>abril 2014</vt:lpstr>
      <vt:lpstr>mayo 2014</vt:lpstr>
      <vt:lpstr>junio 2014</vt:lpstr>
      <vt:lpstr>julio 2014</vt:lpstr>
      <vt:lpstr>Agosto 2014</vt:lpstr>
      <vt:lpstr>Octubre 1 2014</vt:lpstr>
      <vt:lpstr>Octubre 2 2014</vt:lpstr>
      <vt:lpstr>Noviembre 2014</vt:lpstr>
      <vt:lpstr>Enero 2015</vt:lpstr>
      <vt:lpstr>Febrero 2015</vt:lpstr>
      <vt:lpstr>Marzo 2015</vt:lpstr>
      <vt:lpstr>Abril 2015</vt:lpstr>
      <vt:lpstr>Mayo 2015</vt:lpstr>
      <vt:lpstr>Junio 2015</vt:lpstr>
      <vt:lpstr>Julio 2015</vt:lpstr>
      <vt:lpstr>Agosto 2015</vt:lpstr>
      <vt:lpstr>Setiembre 2015</vt:lpstr>
      <vt:lpstr>Octubre 2015</vt:lpstr>
      <vt:lpstr>Noviembre 2015</vt:lpstr>
      <vt:lpstr>Diciembre 2015</vt:lpstr>
      <vt:lpstr>Enero 2016</vt:lpstr>
      <vt:lpstr>Febrero 2016</vt:lpstr>
      <vt:lpstr>Marzo 2016</vt:lpstr>
      <vt:lpstr>Abril 2016</vt:lpstr>
      <vt:lpstr>Mayo 2016</vt:lpstr>
      <vt:lpstr>Junio  2016</vt:lpstr>
      <vt:lpstr>Julio  2016</vt:lpstr>
      <vt:lpstr>Agosto 2016</vt:lpstr>
      <vt:lpstr>Setiembre 2016</vt:lpstr>
      <vt:lpstr>Octubre 2016</vt:lpstr>
      <vt:lpstr>Noviembre 2016</vt:lpstr>
      <vt:lpstr>Diciembre 2016</vt:lpstr>
      <vt:lpstr>Enero 2017</vt:lpstr>
      <vt:lpstr>Febrero 2017</vt:lpstr>
      <vt:lpstr>Marzo 2017</vt:lpstr>
      <vt:lpstr>Abril 2017</vt:lpstr>
      <vt:lpstr>Mayo 2017</vt:lpstr>
      <vt:lpstr>Junio 2017</vt:lpstr>
      <vt:lpstr>Julio 2017</vt:lpstr>
      <vt:lpstr>Agosto 2017</vt:lpstr>
      <vt:lpstr>Setiembre 2017</vt:lpstr>
      <vt:lpstr>Octubre 2017</vt:lpstr>
      <vt:lpstr>Noviembre 2017</vt:lpstr>
      <vt:lpstr>Diciembre 2017</vt:lpstr>
      <vt:lpstr>Enero 2018</vt:lpstr>
      <vt:lpstr>Febrero 2018</vt:lpstr>
      <vt:lpstr>Marzo 2018</vt:lpstr>
      <vt:lpstr>Abril 2018</vt:lpstr>
      <vt:lpstr>Mayo 2018</vt:lpstr>
      <vt:lpstr>Junio 2018</vt:lpstr>
      <vt:lpstr>Julio 2018</vt:lpstr>
      <vt:lpstr>Agosto 2018</vt:lpstr>
      <vt:lpstr>Setiembre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Setiembre 2019</vt:lpstr>
      <vt:lpstr>Octubre 2019</vt:lpstr>
      <vt:lpstr>Noviembre 2019</vt:lpstr>
      <vt:lpstr>Diciembre 2019</vt:lpstr>
      <vt:lpstr>Enero 2020</vt:lpstr>
      <vt:lpstr>Febrero 2020</vt:lpstr>
      <vt:lpstr>Marzo 2020</vt:lpstr>
      <vt:lpstr>Abril 2020</vt:lpstr>
      <vt:lpstr>Mayo 2020</vt:lpstr>
      <vt:lpstr>Junio 2020</vt:lpstr>
      <vt:lpstr>Julio 2020</vt:lpstr>
      <vt:lpstr>Agosto 2020</vt:lpstr>
      <vt:lpstr>Setiembre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</vt:lpstr>
      <vt:lpstr>Mayo 2021</vt:lpstr>
      <vt:lpstr>Junio 2021</vt:lpstr>
      <vt:lpstr>Julio 2021</vt:lpstr>
      <vt:lpstr>Agosto 2021</vt:lpstr>
      <vt:lpstr>Setiembre 2021</vt:lpstr>
      <vt:lpstr>Octubre 2021</vt:lpstr>
      <vt:lpstr>Noviembre 2021</vt:lpstr>
      <vt:lpstr>Diciembre 2021</vt:lpstr>
      <vt:lpstr>Enero 2022</vt:lpstr>
      <vt:lpstr>Febrero 2022</vt:lpstr>
      <vt:lpstr>Marzo 2022</vt:lpstr>
      <vt:lpstr>Abril 2022</vt:lpstr>
      <vt:lpstr>Mayo 2022</vt:lpstr>
      <vt:lpstr>Junio 2022</vt:lpstr>
      <vt:lpstr>Julio 2022</vt:lpstr>
      <vt:lpstr>Agosto 2022</vt:lpstr>
      <vt:lpstr>Setiembre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Datos totales</vt:lpstr>
      <vt:lpstr>Datos para Graficos</vt:lpstr>
      <vt:lpstr>Graficos</vt:lpstr>
      <vt:lpstr>PARA GIRA</vt:lpstr>
      <vt:lpstr>'Abril 2013'!Área_de_impresión</vt:lpstr>
      <vt:lpstr>'abril 2014'!Área_de_impresión</vt:lpstr>
      <vt:lpstr>'Abril 2015'!Área_de_impresión</vt:lpstr>
      <vt:lpstr>'Abril 2016'!Área_de_impresión</vt:lpstr>
      <vt:lpstr>'Agosto 2013'!Área_de_impresión</vt:lpstr>
      <vt:lpstr>'Agosto 2014'!Área_de_impresión</vt:lpstr>
      <vt:lpstr>'Agosto 2015'!Área_de_impresión</vt:lpstr>
      <vt:lpstr>'Agosto 2016'!Área_de_impresión</vt:lpstr>
      <vt:lpstr>'diciembre 2013'!Área_de_impresión</vt:lpstr>
      <vt:lpstr>'Diciembre 2015'!Área_de_impresión</vt:lpstr>
      <vt:lpstr>'Enero 2013'!Área_de_impresión</vt:lpstr>
      <vt:lpstr>'enero 2014'!Área_de_impresión</vt:lpstr>
      <vt:lpstr>'Enero 2015'!Área_de_impresión</vt:lpstr>
      <vt:lpstr>'Enero 2016'!Área_de_impresión</vt:lpstr>
      <vt:lpstr>'Febrero 2013'!Área_de_impresión</vt:lpstr>
      <vt:lpstr>'febrero 2014'!Área_de_impresión</vt:lpstr>
      <vt:lpstr>'Febrero 2015'!Área_de_impresión</vt:lpstr>
      <vt:lpstr>'Febrero 2016'!Área_de_impresión</vt:lpstr>
      <vt:lpstr>Graficos!Área_de_impresión</vt:lpstr>
      <vt:lpstr>'Julio  2016'!Área_de_impresión</vt:lpstr>
      <vt:lpstr>'Julio 2013'!Área_de_impresión</vt:lpstr>
      <vt:lpstr>'julio 2014'!Área_de_impresión</vt:lpstr>
      <vt:lpstr>'Julio 2015'!Área_de_impresión</vt:lpstr>
      <vt:lpstr>'Junio  2016'!Área_de_impresión</vt:lpstr>
      <vt:lpstr>'Junio 2013'!Área_de_impresión</vt:lpstr>
      <vt:lpstr>'junio 2014'!Área_de_impresión</vt:lpstr>
      <vt:lpstr>'Junio 2015'!Área_de_impresión</vt:lpstr>
      <vt:lpstr>'Marzo 2013'!Área_de_impresión</vt:lpstr>
      <vt:lpstr>'Marzo 2015'!Área_de_impresión</vt:lpstr>
      <vt:lpstr>'Marzo 2016'!Área_de_impresión</vt:lpstr>
      <vt:lpstr>'Mayo 2013'!Área_de_impresión</vt:lpstr>
      <vt:lpstr>'mayo 2014'!Área_de_impresión</vt:lpstr>
      <vt:lpstr>'Mayo 2015'!Área_de_impresión</vt:lpstr>
      <vt:lpstr>'Mayo 2016'!Área_de_impresión</vt:lpstr>
      <vt:lpstr>'noviembre 2013'!Área_de_impresión</vt:lpstr>
      <vt:lpstr>'Noviembre 2014'!Área_de_impresión</vt:lpstr>
      <vt:lpstr>'Noviembre 2015'!Área_de_impresión</vt:lpstr>
      <vt:lpstr>'Octubre 1 2014'!Área_de_impresión</vt:lpstr>
      <vt:lpstr>'Octubre 2 2014'!Área_de_impresión</vt:lpstr>
      <vt:lpstr>'octubre 2013'!Área_de_impresión</vt:lpstr>
      <vt:lpstr>'Octubre 2015'!Área_de_impresión</vt:lpstr>
      <vt:lpstr>'PARA GIRA'!Área_de_impresión</vt:lpstr>
      <vt:lpstr>'Setiembre 2013'!Área_de_impresión</vt:lpstr>
      <vt:lpstr>'Setiembre 2015'!Área_de_impresión</vt:lpstr>
      <vt:lpstr>'Setiembre 2016'!Área_de_impresión</vt:lpstr>
    </vt:vector>
  </TitlesOfParts>
  <Company>SENARA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rramirez</dc:creator>
  <cp:lastModifiedBy>Jose Manuel Jimenez Murillo</cp:lastModifiedBy>
  <cp:lastPrinted>2025-03-24T13:12:53Z</cp:lastPrinted>
  <dcterms:created xsi:type="dcterms:W3CDTF">2011-05-10T15:42:02Z</dcterms:created>
  <dcterms:modified xsi:type="dcterms:W3CDTF">2025-05-02T20:07:08Z</dcterms:modified>
</cp:coreProperties>
</file>