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tranetaya-my.sharepoint.com/personal/josjimenez_aya_go_cr/Documents/Documentos AYA Jose/Monitoreo Pozos/Monitoreo_Pac_Central-Guanacaste_DA-AYA-SENARA/"/>
    </mc:Choice>
  </mc:AlternateContent>
  <xr:revisionPtr revIDLastSave="1948" documentId="13_ncr:1_{C73744A1-5C89-47DF-897E-F4C9354B904F}" xr6:coauthVersionLast="47" xr6:coauthVersionMax="47" xr10:uidLastSave="{4F7C8D40-AF2C-4D04-8AD2-C96FA6AF27A4}"/>
  <bookViews>
    <workbookView xWindow="9510" yWindow="0" windowWidth="9780" windowHeight="10170" tabRatio="735" firstSheet="156" activeTab="157" xr2:uid="{00000000-000D-0000-FFFF-FFFF00000000}"/>
  </bookViews>
  <sheets>
    <sheet name="Junio 2012" sheetId="7" r:id="rId1"/>
    <sheet name="Julio 2012" sheetId="8" r:id="rId2"/>
    <sheet name="Agosto 2012" sheetId="9" r:id="rId3"/>
    <sheet name="Setiembre 2012" sheetId="10" r:id="rId4"/>
    <sheet name="Octubre 2012" sheetId="11" r:id="rId5"/>
    <sheet name="Noviembre 2012" sheetId="12" r:id="rId6"/>
    <sheet name="Diciembre 2012" sheetId="13" r:id="rId7"/>
    <sheet name="Enero 2013" sheetId="14" r:id="rId8"/>
    <sheet name="Febrero 2013" sheetId="15" r:id="rId9"/>
    <sheet name="Marzo 2013" sheetId="16" r:id="rId10"/>
    <sheet name="Abril 2013" sheetId="17" r:id="rId11"/>
    <sheet name="Mayo 2013" sheetId="18" r:id="rId12"/>
    <sheet name="Junio 2013" sheetId="19" r:id="rId13"/>
    <sheet name="Julio 2013" sheetId="20" r:id="rId14"/>
    <sheet name="agosto 2013" sheetId="21" r:id="rId15"/>
    <sheet name="Setiembre 2013" sheetId="22" r:id="rId16"/>
    <sheet name="octubre 2013" sheetId="23" r:id="rId17"/>
    <sheet name="Noviembre 2013" sheetId="33" r:id="rId18"/>
    <sheet name="diciembre 2013" sheetId="24" r:id="rId19"/>
    <sheet name="enero 2014" sheetId="25" r:id="rId20"/>
    <sheet name="febrero 2014" sheetId="26" r:id="rId21"/>
    <sheet name="marzo 2014" sheetId="32" r:id="rId22"/>
    <sheet name="Abril 2014" sheetId="34" r:id="rId23"/>
    <sheet name="mayo 2014" sheetId="28" r:id="rId24"/>
    <sheet name="Junio 2014" sheetId="29" r:id="rId25"/>
    <sheet name="Julio 2014" sheetId="30" r:id="rId26"/>
    <sheet name="Agosto 2014" sheetId="35" r:id="rId27"/>
    <sheet name="Setiembre 2014" sheetId="36" r:id="rId28"/>
    <sheet name="Octubre 2014" sheetId="38" r:id="rId29"/>
    <sheet name="Noviembre 2014" sheetId="40" r:id="rId30"/>
    <sheet name="Diciembre 2014" sheetId="51" r:id="rId31"/>
    <sheet name="Enero 2015" sheetId="41" r:id="rId32"/>
    <sheet name="Febrero 2015" sheetId="42" r:id="rId33"/>
    <sheet name="Marzo 2015" sheetId="44" r:id="rId34"/>
    <sheet name="Abril 2015" sheetId="50" r:id="rId35"/>
    <sheet name="Mayo 2015" sheetId="48" r:id="rId36"/>
    <sheet name="Junio 2015" sheetId="46" r:id="rId37"/>
    <sheet name="Julio 2015" sheetId="49" r:id="rId38"/>
    <sheet name="Agosto 2015" sheetId="53" r:id="rId39"/>
    <sheet name="setiembre 2015" sheetId="54" r:id="rId40"/>
    <sheet name="octubre 2015" sheetId="58" r:id="rId41"/>
    <sheet name="Noviembre 2015" sheetId="59" r:id="rId42"/>
    <sheet name="Diciembre 2015" sheetId="60" r:id="rId43"/>
    <sheet name="Enero 2016" sheetId="61" r:id="rId44"/>
    <sheet name="Febrero 2016" sheetId="62" r:id="rId45"/>
    <sheet name="Marzo 2016" sheetId="63" r:id="rId46"/>
    <sheet name="Abril 2016" sheetId="64" r:id="rId47"/>
    <sheet name="Mayo 2016" sheetId="66" r:id="rId48"/>
    <sheet name="Junio 2016" sheetId="65" r:id="rId49"/>
    <sheet name="Julio 2016" sheetId="67" r:id="rId50"/>
    <sheet name="Agosto 2016" sheetId="68" r:id="rId51"/>
    <sheet name="Setiembre 2016" sheetId="69" r:id="rId52"/>
    <sheet name="Octubre 2016" sheetId="70" r:id="rId53"/>
    <sheet name="Noviembre 2016" sheetId="71" r:id="rId54"/>
    <sheet name="Diciembre 2016" sheetId="72" r:id="rId55"/>
    <sheet name="Enero 2017" sheetId="73" r:id="rId56"/>
    <sheet name="Febrero 2017" sheetId="74" r:id="rId57"/>
    <sheet name="Marzo 2017" sheetId="75" r:id="rId58"/>
    <sheet name="Abril 2017" sheetId="76" r:id="rId59"/>
    <sheet name="Mayo 2017" sheetId="77" r:id="rId60"/>
    <sheet name="Junio 2017" sheetId="78" r:id="rId61"/>
    <sheet name="Julio 2017" sheetId="79" r:id="rId62"/>
    <sheet name="Agosto 2017" sheetId="80" r:id="rId63"/>
    <sheet name="Setiembre 2017" sheetId="81" r:id="rId64"/>
    <sheet name="Octubre 2017" sheetId="82" r:id="rId65"/>
    <sheet name="Noviembre 2017" sheetId="83" r:id="rId66"/>
    <sheet name="Diciembre 2017" sheetId="84" r:id="rId67"/>
    <sheet name="Enero 2018" sheetId="85" r:id="rId68"/>
    <sheet name="Febrero 2018" sheetId="86" r:id="rId69"/>
    <sheet name="Marzo 2018" sheetId="87" r:id="rId70"/>
    <sheet name="Abril 2018" sheetId="88" r:id="rId71"/>
    <sheet name="Mayo 2018" sheetId="89" r:id="rId72"/>
    <sheet name="Junio 2018" sheetId="90" r:id="rId73"/>
    <sheet name="Julio 2018" sheetId="91" r:id="rId74"/>
    <sheet name="Agosto 2018" sheetId="92" r:id="rId75"/>
    <sheet name="Setiembre 2018" sheetId="93" r:id="rId76"/>
    <sheet name="Octubre 2018" sheetId="94" r:id="rId77"/>
    <sheet name="Noviembre 2018" sheetId="95" r:id="rId78"/>
    <sheet name="Diciembre 2018" sheetId="96" r:id="rId79"/>
    <sheet name="Enero 2019" sheetId="97" r:id="rId80"/>
    <sheet name="Febrero 2019" sheetId="98" r:id="rId81"/>
    <sheet name="Marzo 2019" sheetId="99" r:id="rId82"/>
    <sheet name="Abril 2019" sheetId="100" r:id="rId83"/>
    <sheet name="Mayo 2019" sheetId="101" r:id="rId84"/>
    <sheet name="Junio 2019" sheetId="102" r:id="rId85"/>
    <sheet name="Julio 2019" sheetId="103" r:id="rId86"/>
    <sheet name="Agosto 2019" sheetId="104" r:id="rId87"/>
    <sheet name="Setiembre 2019" sheetId="105" r:id="rId88"/>
    <sheet name="Octubre 2019" sheetId="106" r:id="rId89"/>
    <sheet name="Noviembre 2019" sheetId="107" r:id="rId90"/>
    <sheet name="Diciembre 2019" sheetId="108" r:id="rId91"/>
    <sheet name="Enero 2020" sheetId="109" r:id="rId92"/>
    <sheet name="Febrero 2020" sheetId="110" r:id="rId93"/>
    <sheet name="Marzo 2020" sheetId="111" r:id="rId94"/>
    <sheet name="Abril 2020" sheetId="112" r:id="rId95"/>
    <sheet name="Mayo 2020" sheetId="113" r:id="rId96"/>
    <sheet name="Junio 2020" sheetId="114" r:id="rId97"/>
    <sheet name="Julio 2020" sheetId="115" r:id="rId98"/>
    <sheet name="Agosto 2020" sheetId="116" r:id="rId99"/>
    <sheet name="Setiembre 2020" sheetId="117" r:id="rId100"/>
    <sheet name="Octubre 2020" sheetId="118" r:id="rId101"/>
    <sheet name="Noviembre 2020" sheetId="119" r:id="rId102"/>
    <sheet name="Diciembre 2020" sheetId="120" r:id="rId103"/>
    <sheet name="Enero 2021" sheetId="121" r:id="rId104"/>
    <sheet name="Febrero 2021" sheetId="122" r:id="rId105"/>
    <sheet name="Marzo 2021" sheetId="123" r:id="rId106"/>
    <sheet name="Abril 2021" sheetId="124" r:id="rId107"/>
    <sheet name="Mayo 2021" sheetId="125" r:id="rId108"/>
    <sheet name="Junio 2021" sheetId="126" r:id="rId109"/>
    <sheet name="Julio 2021" sheetId="127" r:id="rId110"/>
    <sheet name="Agosto 2021" sheetId="128" r:id="rId111"/>
    <sheet name="Setiembre 2021" sheetId="129" r:id="rId112"/>
    <sheet name="Octubre 2021" sheetId="130" r:id="rId113"/>
    <sheet name="Noviembre 2021" sheetId="131" r:id="rId114"/>
    <sheet name="Diciembre 2021" sheetId="132" r:id="rId115"/>
    <sheet name="Enero 2022" sheetId="133" r:id="rId116"/>
    <sheet name="Febrero 2022" sheetId="134" r:id="rId117"/>
    <sheet name="Marzo 2022" sheetId="135" r:id="rId118"/>
    <sheet name="Abril 2022" sheetId="136" r:id="rId119"/>
    <sheet name="Mayo 2022" sheetId="137" r:id="rId120"/>
    <sheet name="Junio 2022" sheetId="138" r:id="rId121"/>
    <sheet name="Julio 2022" sheetId="139" r:id="rId122"/>
    <sheet name="Agosto 2022" sheetId="140" r:id="rId123"/>
    <sheet name="Setiembre 2022" sheetId="141" r:id="rId124"/>
    <sheet name="Octubre 2022" sheetId="142" r:id="rId125"/>
    <sheet name="Noviembre 2022" sheetId="143" r:id="rId126"/>
    <sheet name="Diciembre 2022" sheetId="144" r:id="rId127"/>
    <sheet name="Enero 2023" sheetId="145" r:id="rId128"/>
    <sheet name="Febrero 2023" sheetId="146" r:id="rId129"/>
    <sheet name="Marzo 2023" sheetId="147" r:id="rId130"/>
    <sheet name="Abril 2023" sheetId="148" r:id="rId131"/>
    <sheet name="Mayo 2023" sheetId="149" r:id="rId132"/>
    <sheet name="Junio 2023" sheetId="150" r:id="rId133"/>
    <sheet name="Julio 2023" sheetId="151" r:id="rId134"/>
    <sheet name="Agosto 2023" sheetId="152" r:id="rId135"/>
    <sheet name="Setiembre 2023" sheetId="153" r:id="rId136"/>
    <sheet name="Octubre 2023" sheetId="154" r:id="rId137"/>
    <sheet name="Noviembre 2023" sheetId="155" r:id="rId138"/>
    <sheet name="Diciembre 2023" sheetId="156" r:id="rId139"/>
    <sheet name="Enero 2024" sheetId="157" r:id="rId140"/>
    <sheet name="Febrero 2024" sheetId="158" r:id="rId141"/>
    <sheet name="Marzo 2024" sheetId="159" r:id="rId142"/>
    <sheet name="Abril 2024" sheetId="160" r:id="rId143"/>
    <sheet name="Mayo 2024" sheetId="161" r:id="rId144"/>
    <sheet name="Junio 2024" sheetId="162" r:id="rId145"/>
    <sheet name="Julio 2024" sheetId="163" r:id="rId146"/>
    <sheet name="Agosto 2024" sheetId="164" r:id="rId147"/>
    <sheet name="Setiembre 2024" sheetId="165" r:id="rId148"/>
    <sheet name="Octubre 2024" sheetId="166" r:id="rId149"/>
    <sheet name="Noviembre 2024" sheetId="168" r:id="rId150"/>
    <sheet name="Diciembre 2024" sheetId="167" r:id="rId151"/>
    <sheet name="Enero 2025" sheetId="169" r:id="rId152"/>
    <sheet name="Febrero 2025" sheetId="170" r:id="rId153"/>
    <sheet name="Marzo 2025" sheetId="171" r:id="rId154"/>
    <sheet name="Abril 2025" sheetId="172" r:id="rId155"/>
    <sheet name="Total Datos" sheetId="55" r:id="rId156"/>
    <sheet name="Datos Grafico" sheetId="57" r:id="rId157"/>
    <sheet name="Graficos" sheetId="56" r:id="rId158"/>
    <sheet name="PARA GIRA" sheetId="43" r:id="rId159"/>
  </sheets>
  <definedNames>
    <definedName name="_xlnm.Print_Area" localSheetId="10">'Abril 2013'!$A$1:$L$41</definedName>
    <definedName name="_xlnm.Print_Area" localSheetId="22">'Abril 2014'!$A$1:$L$40</definedName>
    <definedName name="_xlnm.Print_Area" localSheetId="34">'Abril 2015'!$A$1:$L$41</definedName>
    <definedName name="_xlnm.Print_Area" localSheetId="46">'Abril 2016'!$A$1:$L$41</definedName>
    <definedName name="_xlnm.Print_Area" localSheetId="2">'Agosto 2012'!$A$1:$L$37</definedName>
    <definedName name="_xlnm.Print_Area" localSheetId="14">'agosto 2013'!$A$1:$L$40</definedName>
    <definedName name="_xlnm.Print_Area" localSheetId="26">'Agosto 2014'!$A$1:$L$40</definedName>
    <definedName name="_xlnm.Print_Area" localSheetId="38">'Agosto 2015'!$A$1:$L$41</definedName>
    <definedName name="_xlnm.Print_Area" localSheetId="50">'Agosto 2016'!$A$1:$L$41</definedName>
    <definedName name="_xlnm.Print_Area" localSheetId="6">'Diciembre 2012'!$A$1:$L$40</definedName>
    <definedName name="_xlnm.Print_Area" localSheetId="18">'diciembre 2013'!$A$1:$L$40</definedName>
    <definedName name="_xlnm.Print_Area" localSheetId="30">'Diciembre 2014'!$A$1:$L$41</definedName>
    <definedName name="_xlnm.Print_Area" localSheetId="42">'Diciembre 2015'!$A$1:$L$41</definedName>
    <definedName name="_xlnm.Print_Area" localSheetId="7">'Enero 2013'!$A$1:$L$40</definedName>
    <definedName name="_xlnm.Print_Area" localSheetId="19">'enero 2014'!$A$1:$L$40</definedName>
    <definedName name="_xlnm.Print_Area" localSheetId="31">'Enero 2015'!$A$1:$L$41</definedName>
    <definedName name="_xlnm.Print_Area" localSheetId="43">'Enero 2016'!$A$1:$L$41</definedName>
    <definedName name="_xlnm.Print_Area" localSheetId="8">'Febrero 2013'!$A$1:$L$41</definedName>
    <definedName name="_xlnm.Print_Area" localSheetId="20">'febrero 2014'!$A$1:$L$40</definedName>
    <definedName name="_xlnm.Print_Area" localSheetId="32">'Febrero 2015'!$A$1:$L$41</definedName>
    <definedName name="_xlnm.Print_Area" localSheetId="44">'Febrero 2016'!$A$1:$L$41</definedName>
    <definedName name="_xlnm.Print_Area" localSheetId="157">Graficos!$A$1:$L$603</definedName>
    <definedName name="_xlnm.Print_Area" localSheetId="1">'Julio 2012'!$A$1:$L$37</definedName>
    <definedName name="_xlnm.Print_Area" localSheetId="13">'Julio 2013'!$A$1:$L$41</definedName>
    <definedName name="_xlnm.Print_Area" localSheetId="25">'Julio 2014'!$A$1:$L$40</definedName>
    <definedName name="_xlnm.Print_Area" localSheetId="37">'Julio 2015'!$A$1:$L$41</definedName>
    <definedName name="_xlnm.Print_Area" localSheetId="49">'Julio 2016'!$A$1:$L$41</definedName>
    <definedName name="_xlnm.Print_Area" localSheetId="0">'Junio 2012'!$A$1:$L$26</definedName>
    <definedName name="_xlnm.Print_Area" localSheetId="12">'Junio 2013'!$A$1:$L$41</definedName>
    <definedName name="_xlnm.Print_Area" localSheetId="24">'Junio 2014'!$A$1:$L$40</definedName>
    <definedName name="_xlnm.Print_Area" localSheetId="36">'Junio 2015'!$A$1:$L$41</definedName>
    <definedName name="_xlnm.Print_Area" localSheetId="48">'Junio 2016'!$A$1:$L$41</definedName>
    <definedName name="_xlnm.Print_Area" localSheetId="9">'Marzo 2013'!$A$1:$L$41</definedName>
    <definedName name="_xlnm.Print_Area" localSheetId="21">'marzo 2014'!$A$1:$L$40</definedName>
    <definedName name="_xlnm.Print_Area" localSheetId="33">'Marzo 2015'!$A$1:$L$41</definedName>
    <definedName name="_xlnm.Print_Area" localSheetId="45">'Marzo 2016'!$A$1:$L$41</definedName>
    <definedName name="_xlnm.Print_Area" localSheetId="11">'Mayo 2013'!$A$1:$L$41</definedName>
    <definedName name="_xlnm.Print_Area" localSheetId="23">'mayo 2014'!$A$1:$L$40</definedName>
    <definedName name="_xlnm.Print_Area" localSheetId="35">'Mayo 2015'!$A$1:$L$41</definedName>
    <definedName name="_xlnm.Print_Area" localSheetId="47">'Mayo 2016'!$A$1:$L$41</definedName>
    <definedName name="_xlnm.Print_Area" localSheetId="5">'Noviembre 2012'!$A$1:$L$40</definedName>
    <definedName name="_xlnm.Print_Area" localSheetId="17">'Noviembre 2013'!$A$1:$L$40</definedName>
    <definedName name="_xlnm.Print_Area" localSheetId="29">'Noviembre 2014'!$A$1:$L$41</definedName>
    <definedName name="_xlnm.Print_Area" localSheetId="41">'Noviembre 2015'!$A$1:$L$41</definedName>
    <definedName name="_xlnm.Print_Area" localSheetId="4">'Octubre 2012'!$A$1:$L$40</definedName>
    <definedName name="_xlnm.Print_Area" localSheetId="16">'octubre 2013'!$A$1:$L$40</definedName>
    <definedName name="_xlnm.Print_Area" localSheetId="28">'Octubre 2014'!$A$1:$L$41</definedName>
    <definedName name="_xlnm.Print_Area" localSheetId="40">'octubre 2015'!$A$1:$L$41</definedName>
    <definedName name="_xlnm.Print_Area" localSheetId="158">'PARA GIRA'!$A$1:$J$41</definedName>
    <definedName name="_xlnm.Print_Area" localSheetId="3">'Setiembre 2012'!$A$1:$L$37</definedName>
    <definedName name="_xlnm.Print_Area" localSheetId="15">'Setiembre 2013'!$A$1:$L$40</definedName>
    <definedName name="_xlnm.Print_Area" localSheetId="27">'Setiembre 2014'!$A$1:$L$41</definedName>
    <definedName name="_xlnm.Print_Area" localSheetId="39">'setiembre 2015'!$A$1:$L$41</definedName>
    <definedName name="_xlnm.Print_Area" localSheetId="51">'Setiembre 2016'!$A$1:$L$41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L57" i="57" l="1"/>
  <c r="FL59" i="57"/>
  <c r="FL54" i="57"/>
  <c r="FL48" i="57"/>
  <c r="FL49" i="57"/>
  <c r="FL50" i="57"/>
  <c r="FL52" i="57"/>
  <c r="FL43" i="57"/>
  <c r="FL44" i="57"/>
  <c r="FL46" i="57"/>
  <c r="FL31" i="57"/>
  <c r="FL32" i="57"/>
  <c r="FL33" i="57"/>
  <c r="FL35" i="57"/>
  <c r="FL36" i="57"/>
  <c r="FL37" i="57"/>
  <c r="FL40" i="57"/>
  <c r="FL27" i="57"/>
  <c r="FL29" i="57"/>
  <c r="FL18" i="57"/>
  <c r="FL20" i="57"/>
  <c r="FL22" i="57"/>
  <c r="FL3" i="57"/>
  <c r="FL5" i="57"/>
  <c r="FL7" i="57"/>
  <c r="FL9" i="57"/>
  <c r="FL12" i="57"/>
  <c r="FL13" i="57"/>
  <c r="FL16" i="57"/>
  <c r="FG4" i="55"/>
  <c r="FG5" i="55"/>
  <c r="FG6" i="55"/>
  <c r="FG7" i="55"/>
  <c r="FG8" i="55"/>
  <c r="FG9" i="55"/>
  <c r="FG10" i="55"/>
  <c r="FG11" i="55"/>
  <c r="FG12" i="55"/>
  <c r="FG13" i="55"/>
  <c r="FG14" i="55"/>
  <c r="FG15" i="55"/>
  <c r="FG17" i="55"/>
  <c r="FG18" i="55"/>
  <c r="FG19" i="55"/>
  <c r="FG20" i="55"/>
  <c r="FG21" i="55"/>
  <c r="FG22" i="55"/>
  <c r="FG23" i="55"/>
  <c r="FG24" i="55"/>
  <c r="FG25" i="55"/>
  <c r="FG26" i="55"/>
  <c r="FG27" i="55"/>
  <c r="FG28" i="55"/>
  <c r="FG29" i="55"/>
  <c r="FG30" i="55"/>
  <c r="FG31" i="55"/>
  <c r="FG32" i="55"/>
  <c r="FG34" i="55"/>
  <c r="FG35" i="55"/>
  <c r="FG36" i="55"/>
  <c r="FG37" i="55"/>
  <c r="FG38" i="55"/>
  <c r="FG39" i="55"/>
  <c r="FG40" i="55"/>
  <c r="FG41" i="55"/>
  <c r="FG42" i="55"/>
  <c r="FG43" i="55"/>
  <c r="FG3" i="55"/>
  <c r="L44" i="172"/>
  <c r="K44" i="172"/>
  <c r="L43" i="172"/>
  <c r="K43" i="172"/>
  <c r="L42" i="172"/>
  <c r="K42" i="172"/>
  <c r="L40" i="172"/>
  <c r="K40" i="172"/>
  <c r="L38" i="172"/>
  <c r="K38" i="172"/>
  <c r="L37" i="172"/>
  <c r="K37" i="172"/>
  <c r="L36" i="172"/>
  <c r="K36" i="172"/>
  <c r="L35" i="172"/>
  <c r="K35" i="172"/>
  <c r="L34" i="172"/>
  <c r="K34" i="172"/>
  <c r="L33" i="172"/>
  <c r="K33" i="172"/>
  <c r="L31" i="172"/>
  <c r="K31" i="172"/>
  <c r="L30" i="172"/>
  <c r="K30" i="172"/>
  <c r="L29" i="172"/>
  <c r="K29" i="172"/>
  <c r="L28" i="172"/>
  <c r="K28" i="172"/>
  <c r="L27" i="172"/>
  <c r="K27" i="172"/>
  <c r="L26" i="172"/>
  <c r="K26" i="172"/>
  <c r="L25" i="172"/>
  <c r="K25" i="172"/>
  <c r="L23" i="172"/>
  <c r="K23" i="172"/>
  <c r="L22" i="172"/>
  <c r="K22" i="172"/>
  <c r="L21" i="172"/>
  <c r="K21" i="172"/>
  <c r="L20" i="172"/>
  <c r="K20" i="172"/>
  <c r="L19" i="172"/>
  <c r="K19" i="172"/>
  <c r="L18" i="172"/>
  <c r="K18" i="172"/>
  <c r="L17" i="172"/>
  <c r="K17" i="172"/>
  <c r="L16" i="172"/>
  <c r="K16" i="172"/>
  <c r="L15" i="172"/>
  <c r="K15" i="172"/>
  <c r="L14" i="172"/>
  <c r="K14" i="172"/>
  <c r="L12" i="172"/>
  <c r="K12" i="172"/>
  <c r="L11" i="172"/>
  <c r="K11" i="172"/>
  <c r="L10" i="172"/>
  <c r="K10" i="172"/>
  <c r="L8" i="172"/>
  <c r="K8" i="172"/>
  <c r="L7" i="172"/>
  <c r="K7" i="172"/>
  <c r="L6" i="172"/>
  <c r="K6" i="172"/>
  <c r="L5" i="172"/>
  <c r="K5" i="172"/>
  <c r="FK59" i="57"/>
  <c r="FK57" i="57"/>
  <c r="FK55" i="57"/>
  <c r="FK31" i="57"/>
  <c r="FK32" i="57"/>
  <c r="FK33" i="57"/>
  <c r="FK35" i="57"/>
  <c r="FK36" i="57"/>
  <c r="FK37" i="57"/>
  <c r="FK40" i="57"/>
  <c r="FK43" i="57"/>
  <c r="FK44" i="57"/>
  <c r="FK46" i="57"/>
  <c r="FK48" i="57"/>
  <c r="FK49" i="57"/>
  <c r="FK50" i="57"/>
  <c r="FK51" i="57"/>
  <c r="FK12" i="57"/>
  <c r="FK13" i="57"/>
  <c r="FK16" i="57"/>
  <c r="FK18" i="57"/>
  <c r="FK20" i="57"/>
  <c r="FK22" i="57"/>
  <c r="FK27" i="57"/>
  <c r="FK30" i="57"/>
  <c r="FK3" i="57"/>
  <c r="FK5" i="57"/>
  <c r="FK7" i="57"/>
  <c r="FK10" i="57"/>
  <c r="FF4" i="55"/>
  <c r="FF5" i="55"/>
  <c r="FF6" i="55"/>
  <c r="FF7" i="55"/>
  <c r="FF8" i="55"/>
  <c r="FF9" i="55"/>
  <c r="FF10" i="55"/>
  <c r="FF11" i="55"/>
  <c r="FF12" i="55"/>
  <c r="FF13" i="55"/>
  <c r="FF14" i="55"/>
  <c r="FF15" i="55"/>
  <c r="FF17" i="55"/>
  <c r="FF18" i="55"/>
  <c r="FF19" i="55"/>
  <c r="FF20" i="55"/>
  <c r="FF21" i="55"/>
  <c r="FF22" i="55"/>
  <c r="FF23" i="55"/>
  <c r="FF24" i="55"/>
  <c r="FF25" i="55"/>
  <c r="FF26" i="55"/>
  <c r="FF27" i="55"/>
  <c r="FF28" i="55"/>
  <c r="FF29" i="55"/>
  <c r="FF30" i="55"/>
  <c r="FF31" i="55"/>
  <c r="FF32" i="55"/>
  <c r="FF34" i="55"/>
  <c r="FF35" i="55"/>
  <c r="FF36" i="55"/>
  <c r="FF37" i="55"/>
  <c r="FF38" i="55"/>
  <c r="FF39" i="55"/>
  <c r="FF40" i="55"/>
  <c r="FF41" i="55"/>
  <c r="FF42" i="55"/>
  <c r="FF43" i="55"/>
  <c r="FF3" i="55"/>
  <c r="L44" i="171"/>
  <c r="K44" i="171"/>
  <c r="L43" i="171"/>
  <c r="K43" i="171"/>
  <c r="L42" i="171"/>
  <c r="K42" i="171"/>
  <c r="L40" i="171"/>
  <c r="K40" i="171"/>
  <c r="L38" i="171"/>
  <c r="K38" i="171"/>
  <c r="L37" i="171"/>
  <c r="K37" i="171"/>
  <c r="L36" i="171"/>
  <c r="K36" i="171"/>
  <c r="L35" i="171"/>
  <c r="K35" i="171"/>
  <c r="L34" i="171"/>
  <c r="K34" i="171"/>
  <c r="L33" i="171"/>
  <c r="K33" i="171"/>
  <c r="L31" i="171"/>
  <c r="K31" i="171"/>
  <c r="L30" i="171"/>
  <c r="K30" i="171"/>
  <c r="L29" i="171"/>
  <c r="K29" i="171"/>
  <c r="L28" i="171"/>
  <c r="K28" i="171"/>
  <c r="L27" i="171"/>
  <c r="K27" i="171"/>
  <c r="L26" i="171"/>
  <c r="K26" i="171"/>
  <c r="L25" i="171"/>
  <c r="K25" i="171"/>
  <c r="L23" i="171"/>
  <c r="K23" i="171"/>
  <c r="L22" i="171"/>
  <c r="K22" i="171"/>
  <c r="L21" i="171"/>
  <c r="K21" i="171"/>
  <c r="L20" i="171"/>
  <c r="K20" i="171"/>
  <c r="L19" i="171"/>
  <c r="K19" i="171"/>
  <c r="L18" i="171"/>
  <c r="K18" i="171"/>
  <c r="L17" i="171"/>
  <c r="K17" i="171"/>
  <c r="L16" i="171"/>
  <c r="K16" i="171"/>
  <c r="L15" i="171"/>
  <c r="K15" i="171"/>
  <c r="L14" i="171"/>
  <c r="K14" i="171"/>
  <c r="L12" i="171"/>
  <c r="K12" i="171"/>
  <c r="L11" i="171"/>
  <c r="K11" i="171"/>
  <c r="L10" i="171"/>
  <c r="K10" i="171"/>
  <c r="L8" i="171"/>
  <c r="K8" i="171"/>
  <c r="L7" i="171"/>
  <c r="K7" i="171"/>
  <c r="L6" i="171"/>
  <c r="K6" i="171"/>
  <c r="L5" i="171"/>
  <c r="K5" i="171"/>
  <c r="FJ48" i="57" l="1"/>
  <c r="FJ49" i="57"/>
  <c r="FJ50" i="57"/>
  <c r="FJ52" i="57"/>
  <c r="FJ54" i="57"/>
  <c r="FJ56" i="57"/>
  <c r="FJ59" i="57"/>
  <c r="FJ20" i="57"/>
  <c r="FJ22" i="57"/>
  <c r="FJ27" i="57"/>
  <c r="FJ29" i="57"/>
  <c r="FJ31" i="57"/>
  <c r="FJ32" i="57"/>
  <c r="FJ33" i="57"/>
  <c r="FJ35" i="57"/>
  <c r="FJ36" i="57"/>
  <c r="FJ37" i="57"/>
  <c r="FJ40" i="57"/>
  <c r="FJ43" i="57"/>
  <c r="FJ44" i="57"/>
  <c r="FJ46" i="57"/>
  <c r="FJ9" i="57"/>
  <c r="FJ12" i="57"/>
  <c r="FJ13" i="57"/>
  <c r="FJ16" i="57"/>
  <c r="FJ18" i="57"/>
  <c r="FJ5" i="57"/>
  <c r="FJ7" i="57"/>
  <c r="FJ3" i="57"/>
  <c r="FE4" i="55"/>
  <c r="FE5" i="55"/>
  <c r="FE6" i="55"/>
  <c r="FE7" i="55"/>
  <c r="FE8" i="55"/>
  <c r="FE9" i="55"/>
  <c r="FE10" i="55"/>
  <c r="FE11" i="55"/>
  <c r="FE12" i="55"/>
  <c r="FE13" i="55"/>
  <c r="FE14" i="55"/>
  <c r="FE15" i="55"/>
  <c r="FE17" i="55"/>
  <c r="FE18" i="55"/>
  <c r="FE19" i="55"/>
  <c r="FE20" i="55"/>
  <c r="FE21" i="55"/>
  <c r="FE22" i="55"/>
  <c r="FE23" i="55"/>
  <c r="FE24" i="55"/>
  <c r="FE25" i="55"/>
  <c r="FE26" i="55"/>
  <c r="FE27" i="55"/>
  <c r="FE28" i="55"/>
  <c r="FE29" i="55"/>
  <c r="FE30" i="55"/>
  <c r="FE31" i="55"/>
  <c r="FE32" i="55"/>
  <c r="FE34" i="55"/>
  <c r="FE35" i="55"/>
  <c r="FE36" i="55"/>
  <c r="FE37" i="55"/>
  <c r="FE38" i="55"/>
  <c r="FE39" i="55"/>
  <c r="FE40" i="55"/>
  <c r="FE41" i="55"/>
  <c r="FE42" i="55"/>
  <c r="FE43" i="55"/>
  <c r="FE3" i="55"/>
  <c r="L44" i="170"/>
  <c r="K44" i="170"/>
  <c r="L43" i="170"/>
  <c r="K43" i="170"/>
  <c r="L42" i="170"/>
  <c r="K42" i="170"/>
  <c r="L40" i="170"/>
  <c r="K40" i="170"/>
  <c r="L38" i="170"/>
  <c r="K38" i="170"/>
  <c r="L37" i="170"/>
  <c r="K37" i="170"/>
  <c r="L36" i="170"/>
  <c r="K36" i="170"/>
  <c r="L35" i="170"/>
  <c r="K35" i="170"/>
  <c r="L34" i="170"/>
  <c r="K34" i="170"/>
  <c r="L33" i="170"/>
  <c r="K33" i="170"/>
  <c r="L31" i="170"/>
  <c r="K31" i="170"/>
  <c r="L30" i="170"/>
  <c r="K30" i="170"/>
  <c r="L29" i="170"/>
  <c r="K29" i="170"/>
  <c r="L28" i="170"/>
  <c r="K28" i="170"/>
  <c r="L27" i="170"/>
  <c r="K27" i="170"/>
  <c r="L26" i="170"/>
  <c r="K26" i="170"/>
  <c r="L25" i="170"/>
  <c r="K25" i="170"/>
  <c r="L23" i="170"/>
  <c r="K23" i="170"/>
  <c r="L22" i="170"/>
  <c r="K22" i="170"/>
  <c r="L21" i="170"/>
  <c r="K21" i="170"/>
  <c r="L20" i="170"/>
  <c r="K20" i="170"/>
  <c r="L19" i="170"/>
  <c r="K19" i="170"/>
  <c r="L18" i="170"/>
  <c r="K18" i="170"/>
  <c r="L17" i="170"/>
  <c r="K17" i="170"/>
  <c r="L16" i="170"/>
  <c r="K16" i="170"/>
  <c r="L15" i="170"/>
  <c r="K15" i="170"/>
  <c r="L14" i="170"/>
  <c r="K14" i="170"/>
  <c r="L12" i="170"/>
  <c r="K12" i="170"/>
  <c r="L11" i="170"/>
  <c r="K11" i="170"/>
  <c r="L10" i="170"/>
  <c r="K10" i="170"/>
  <c r="L8" i="170"/>
  <c r="K8" i="170"/>
  <c r="L7" i="170"/>
  <c r="K7" i="170"/>
  <c r="L6" i="170"/>
  <c r="K6" i="170"/>
  <c r="L5" i="170"/>
  <c r="K5" i="170"/>
  <c r="FI54" i="57"/>
  <c r="FI57" i="57"/>
  <c r="FI59" i="57"/>
  <c r="FI48" i="57"/>
  <c r="FI49" i="57"/>
  <c r="FI50" i="57"/>
  <c r="FI52" i="57"/>
  <c r="FI43" i="57"/>
  <c r="FI44" i="57"/>
  <c r="FI47" i="57"/>
  <c r="FI20" i="57"/>
  <c r="FI22" i="57"/>
  <c r="FI27" i="57"/>
  <c r="FI29" i="57"/>
  <c r="FI31" i="57"/>
  <c r="FI32" i="57"/>
  <c r="FI33" i="57"/>
  <c r="FI35" i="57"/>
  <c r="FI36" i="57"/>
  <c r="FI37" i="57"/>
  <c r="FI40" i="57"/>
  <c r="FI16" i="57"/>
  <c r="FI19" i="57"/>
  <c r="FI9" i="57"/>
  <c r="FI12" i="57"/>
  <c r="FI13" i="57"/>
  <c r="FI5" i="57"/>
  <c r="FI8" i="57"/>
  <c r="FI4" i="57"/>
  <c r="FD4" i="55"/>
  <c r="FD5" i="55"/>
  <c r="FD6" i="55"/>
  <c r="FD7" i="55"/>
  <c r="FD8" i="55"/>
  <c r="FD9" i="55"/>
  <c r="FD10" i="55"/>
  <c r="FD11" i="55"/>
  <c r="FD12" i="55"/>
  <c r="FD13" i="55"/>
  <c r="FD14" i="55"/>
  <c r="FD15" i="55"/>
  <c r="FD17" i="55"/>
  <c r="FD18" i="55"/>
  <c r="FD19" i="55"/>
  <c r="FD20" i="55"/>
  <c r="FD21" i="55"/>
  <c r="FD22" i="55"/>
  <c r="FD23" i="55"/>
  <c r="FD24" i="55"/>
  <c r="FD25" i="55"/>
  <c r="FD26" i="55"/>
  <c r="FD27" i="55"/>
  <c r="FD28" i="55"/>
  <c r="FD29" i="55"/>
  <c r="FD30" i="55"/>
  <c r="FD31" i="55"/>
  <c r="FD32" i="55"/>
  <c r="FD34" i="55"/>
  <c r="FD35" i="55"/>
  <c r="FD36" i="55"/>
  <c r="FD37" i="55"/>
  <c r="FD38" i="55"/>
  <c r="FD39" i="55"/>
  <c r="FD40" i="55"/>
  <c r="FD41" i="55"/>
  <c r="FD42" i="55"/>
  <c r="FD43" i="55"/>
  <c r="FD3" i="55"/>
  <c r="L44" i="169"/>
  <c r="K44" i="169"/>
  <c r="L43" i="169"/>
  <c r="K43" i="169"/>
  <c r="L42" i="169"/>
  <c r="K42" i="169"/>
  <c r="L40" i="169"/>
  <c r="K40" i="169"/>
  <c r="L38" i="169"/>
  <c r="K38" i="169"/>
  <c r="L37" i="169"/>
  <c r="K37" i="169"/>
  <c r="L36" i="169"/>
  <c r="K36" i="169"/>
  <c r="L35" i="169"/>
  <c r="K35" i="169"/>
  <c r="L34" i="169"/>
  <c r="K34" i="169"/>
  <c r="L33" i="169"/>
  <c r="K33" i="169"/>
  <c r="L31" i="169"/>
  <c r="K31" i="169"/>
  <c r="L30" i="169"/>
  <c r="K30" i="169"/>
  <c r="L29" i="169"/>
  <c r="K29" i="169"/>
  <c r="L28" i="169"/>
  <c r="K28" i="169"/>
  <c r="L27" i="169"/>
  <c r="K27" i="169"/>
  <c r="L26" i="169"/>
  <c r="K26" i="169"/>
  <c r="L25" i="169"/>
  <c r="K25" i="169"/>
  <c r="L23" i="169"/>
  <c r="K23" i="169"/>
  <c r="L22" i="169"/>
  <c r="K22" i="169"/>
  <c r="L21" i="169"/>
  <c r="K21" i="169"/>
  <c r="L20" i="169"/>
  <c r="K20" i="169"/>
  <c r="L19" i="169"/>
  <c r="K19" i="169"/>
  <c r="L18" i="169"/>
  <c r="K18" i="169"/>
  <c r="L17" i="169"/>
  <c r="K17" i="169"/>
  <c r="L16" i="169"/>
  <c r="K16" i="169"/>
  <c r="L15" i="169"/>
  <c r="K15" i="169"/>
  <c r="L14" i="169"/>
  <c r="K14" i="169"/>
  <c r="L12" i="169"/>
  <c r="K12" i="169"/>
  <c r="L11" i="169"/>
  <c r="K11" i="169"/>
  <c r="L10" i="169"/>
  <c r="K10" i="169"/>
  <c r="L8" i="169"/>
  <c r="K8" i="169"/>
  <c r="L7" i="169"/>
  <c r="K7" i="169"/>
  <c r="L6" i="169"/>
  <c r="K6" i="169"/>
  <c r="L5" i="169"/>
  <c r="K5" i="169"/>
  <c r="FG58" i="57"/>
  <c r="FH59" i="57"/>
  <c r="FG57" i="57"/>
  <c r="FH57" i="57"/>
  <c r="FG54" i="57"/>
  <c r="FH54" i="57"/>
  <c r="FG43" i="57"/>
  <c r="FH43" i="57"/>
  <c r="FG44" i="57"/>
  <c r="FH44" i="57"/>
  <c r="FG45" i="57"/>
  <c r="FH45" i="57"/>
  <c r="FG46" i="57"/>
  <c r="FH46" i="57"/>
  <c r="FG48" i="57"/>
  <c r="FH48" i="57"/>
  <c r="FG49" i="57"/>
  <c r="FH49" i="57"/>
  <c r="FG50" i="57"/>
  <c r="FH50" i="57"/>
  <c r="FG51" i="57"/>
  <c r="FH51" i="57"/>
  <c r="FG39" i="57"/>
  <c r="FH40" i="57"/>
  <c r="FG37" i="57"/>
  <c r="FH37" i="57"/>
  <c r="FG36" i="57"/>
  <c r="FH36" i="57"/>
  <c r="FH34" i="57"/>
  <c r="FG35" i="57"/>
  <c r="FG27" i="57"/>
  <c r="FH27" i="57"/>
  <c r="FG29" i="57"/>
  <c r="FH29" i="57"/>
  <c r="FG31" i="57"/>
  <c r="FH31" i="57"/>
  <c r="FG32" i="57"/>
  <c r="FH32" i="57"/>
  <c r="FG33" i="57"/>
  <c r="FH33" i="57"/>
  <c r="FG20" i="57"/>
  <c r="FH20" i="57"/>
  <c r="FG22" i="57"/>
  <c r="FH22" i="57"/>
  <c r="FG18" i="57"/>
  <c r="FH18" i="57"/>
  <c r="FG16" i="57"/>
  <c r="FH16" i="57"/>
  <c r="FG14" i="57"/>
  <c r="FH14" i="57"/>
  <c r="FG12" i="57"/>
  <c r="FH12" i="57"/>
  <c r="FG9" i="57"/>
  <c r="FH9" i="57"/>
  <c r="FH7" i="57"/>
  <c r="FG8" i="57"/>
  <c r="FG5" i="57"/>
  <c r="FH5" i="57"/>
  <c r="FH3" i="57"/>
  <c r="FG4" i="57"/>
  <c r="FC4" i="55"/>
  <c r="FC5" i="55"/>
  <c r="FC6" i="55"/>
  <c r="FC7" i="55"/>
  <c r="FC8" i="55"/>
  <c r="FC9" i="55"/>
  <c r="FC10" i="55"/>
  <c r="FC11" i="55"/>
  <c r="FC12" i="55"/>
  <c r="FC13" i="55"/>
  <c r="FC14" i="55"/>
  <c r="FC15" i="55"/>
  <c r="FC17" i="55"/>
  <c r="FC18" i="55"/>
  <c r="FC19" i="55"/>
  <c r="FC20" i="55"/>
  <c r="FC21" i="55"/>
  <c r="FC22" i="55"/>
  <c r="FC23" i="55"/>
  <c r="FC24" i="55"/>
  <c r="FC25" i="55"/>
  <c r="FC26" i="55"/>
  <c r="FC27" i="55"/>
  <c r="FC28" i="55"/>
  <c r="FC29" i="55"/>
  <c r="FC30" i="55"/>
  <c r="FC31" i="55"/>
  <c r="FC32" i="55"/>
  <c r="FC33" i="55"/>
  <c r="FC34" i="55"/>
  <c r="FC35" i="55"/>
  <c r="FC36" i="55"/>
  <c r="FC37" i="55"/>
  <c r="FC38" i="55"/>
  <c r="FC39" i="55"/>
  <c r="FC40" i="55"/>
  <c r="FC41" i="55"/>
  <c r="FC42" i="55"/>
  <c r="FC43" i="55"/>
  <c r="FC3" i="55"/>
  <c r="FB4" i="55"/>
  <c r="FB5" i="55"/>
  <c r="FB6" i="55"/>
  <c r="FB7" i="55"/>
  <c r="FB8" i="55"/>
  <c r="FB9" i="55"/>
  <c r="FB10" i="55"/>
  <c r="FB11" i="55"/>
  <c r="FB12" i="55"/>
  <c r="FB13" i="55"/>
  <c r="FB14" i="55"/>
  <c r="FB15" i="55"/>
  <c r="FB17" i="55"/>
  <c r="FB18" i="55"/>
  <c r="FB19" i="55"/>
  <c r="FB20" i="55"/>
  <c r="FB21" i="55"/>
  <c r="FB22" i="55"/>
  <c r="FB23" i="55"/>
  <c r="FB24" i="55"/>
  <c r="FB25" i="55"/>
  <c r="FB26" i="55"/>
  <c r="FB27" i="55"/>
  <c r="FB28" i="55"/>
  <c r="FB29" i="55"/>
  <c r="FB30" i="55"/>
  <c r="FB31" i="55"/>
  <c r="FB32" i="55"/>
  <c r="FB33" i="55"/>
  <c r="FB34" i="55"/>
  <c r="FB35" i="55"/>
  <c r="FB36" i="55"/>
  <c r="FB37" i="55"/>
  <c r="FB38" i="55"/>
  <c r="FB39" i="55"/>
  <c r="FB40" i="55"/>
  <c r="FB41" i="55"/>
  <c r="FB42" i="55"/>
  <c r="FB43" i="55"/>
  <c r="FB3" i="55"/>
  <c r="L44" i="167"/>
  <c r="K44" i="167"/>
  <c r="L43" i="167"/>
  <c r="K43" i="167"/>
  <c r="L42" i="167"/>
  <c r="K42" i="167"/>
  <c r="L40" i="167"/>
  <c r="K40" i="167"/>
  <c r="L38" i="167"/>
  <c r="K38" i="167"/>
  <c r="L37" i="167"/>
  <c r="K37" i="167"/>
  <c r="L36" i="167"/>
  <c r="K36" i="167"/>
  <c r="L35" i="167"/>
  <c r="K35" i="167"/>
  <c r="L34" i="167"/>
  <c r="K34" i="167"/>
  <c r="L33" i="167"/>
  <c r="K33" i="167"/>
  <c r="L31" i="167"/>
  <c r="K31" i="167"/>
  <c r="L30" i="167"/>
  <c r="K30" i="167"/>
  <c r="L29" i="167"/>
  <c r="K29" i="167"/>
  <c r="L28" i="167"/>
  <c r="K28" i="167"/>
  <c r="L27" i="167"/>
  <c r="K27" i="167"/>
  <c r="L26" i="167"/>
  <c r="K26" i="167"/>
  <c r="L25" i="167"/>
  <c r="K25" i="167"/>
  <c r="L23" i="167"/>
  <c r="K23" i="167"/>
  <c r="L22" i="167"/>
  <c r="K22" i="167"/>
  <c r="L21" i="167"/>
  <c r="K21" i="167"/>
  <c r="L20" i="167"/>
  <c r="K20" i="167"/>
  <c r="L19" i="167"/>
  <c r="K19" i="167"/>
  <c r="L18" i="167"/>
  <c r="K18" i="167"/>
  <c r="L17" i="167"/>
  <c r="K17" i="167"/>
  <c r="L16" i="167"/>
  <c r="K16" i="167"/>
  <c r="L15" i="167"/>
  <c r="K15" i="167"/>
  <c r="L14" i="167"/>
  <c r="K14" i="167"/>
  <c r="L12" i="167"/>
  <c r="K12" i="167"/>
  <c r="L11" i="167"/>
  <c r="K11" i="167"/>
  <c r="L10" i="167"/>
  <c r="K10" i="167"/>
  <c r="L8" i="167"/>
  <c r="K8" i="167"/>
  <c r="L7" i="167"/>
  <c r="K7" i="167"/>
  <c r="L6" i="167"/>
  <c r="K6" i="167"/>
  <c r="L5" i="167"/>
  <c r="K5" i="167"/>
  <c r="L44" i="168"/>
  <c r="K44" i="168"/>
  <c r="L43" i="168"/>
  <c r="K43" i="168"/>
  <c r="L42" i="168"/>
  <c r="K42" i="168"/>
  <c r="L40" i="168"/>
  <c r="K40" i="168"/>
  <c r="L38" i="168"/>
  <c r="K38" i="168"/>
  <c r="L37" i="168"/>
  <c r="K37" i="168"/>
  <c r="L36" i="168"/>
  <c r="K36" i="168"/>
  <c r="L35" i="168"/>
  <c r="K35" i="168"/>
  <c r="L34" i="168"/>
  <c r="K34" i="168"/>
  <c r="L33" i="168"/>
  <c r="K33" i="168"/>
  <c r="L31" i="168"/>
  <c r="K31" i="168"/>
  <c r="L30" i="168"/>
  <c r="K30" i="168"/>
  <c r="L29" i="168"/>
  <c r="K29" i="168"/>
  <c r="L28" i="168"/>
  <c r="K28" i="168"/>
  <c r="L27" i="168"/>
  <c r="K27" i="168"/>
  <c r="L26" i="168"/>
  <c r="K26" i="168"/>
  <c r="L25" i="168"/>
  <c r="K25" i="168"/>
  <c r="L23" i="168"/>
  <c r="K23" i="168"/>
  <c r="L22" i="168"/>
  <c r="K22" i="168"/>
  <c r="L21" i="168"/>
  <c r="K21" i="168"/>
  <c r="L20" i="168"/>
  <c r="K20" i="168"/>
  <c r="L19" i="168"/>
  <c r="K19" i="168"/>
  <c r="L18" i="168"/>
  <c r="K18" i="168"/>
  <c r="L17" i="168"/>
  <c r="K17" i="168"/>
  <c r="L16" i="168"/>
  <c r="K16" i="168"/>
  <c r="L15" i="168"/>
  <c r="K15" i="168"/>
  <c r="L14" i="168"/>
  <c r="K14" i="168"/>
  <c r="L12" i="168"/>
  <c r="K12" i="168"/>
  <c r="L11" i="168"/>
  <c r="K11" i="168"/>
  <c r="L10" i="168"/>
  <c r="K10" i="168"/>
  <c r="L8" i="168"/>
  <c r="K8" i="168"/>
  <c r="L7" i="168"/>
  <c r="K7" i="168"/>
  <c r="L6" i="168"/>
  <c r="K6" i="168"/>
  <c r="L5" i="168"/>
  <c r="K5" i="168"/>
  <c r="FF48" i="57"/>
  <c r="FF49" i="57"/>
  <c r="FF50" i="57"/>
  <c r="FF51" i="57"/>
  <c r="FF54" i="57"/>
  <c r="FF56" i="57"/>
  <c r="FF58" i="57"/>
  <c r="FF39" i="57"/>
  <c r="FF43" i="57"/>
  <c r="FF44" i="57"/>
  <c r="FF45" i="57"/>
  <c r="FF46" i="57"/>
  <c r="FF36" i="57"/>
  <c r="FF3" i="57"/>
  <c r="FF5" i="57"/>
  <c r="FF7" i="57"/>
  <c r="FF9" i="57"/>
  <c r="FF12" i="57"/>
  <c r="FF14" i="57"/>
  <c r="FF16" i="57"/>
  <c r="FF18" i="57"/>
  <c r="FF20" i="57"/>
  <c r="FF22" i="57"/>
  <c r="FF24" i="57"/>
  <c r="FF27" i="57"/>
  <c r="FF29" i="57"/>
  <c r="FF31" i="57"/>
  <c r="FF32" i="57"/>
  <c r="FF33" i="57"/>
  <c r="FF35" i="57"/>
  <c r="FA4" i="55"/>
  <c r="FA5" i="55"/>
  <c r="FA6" i="55"/>
  <c r="FA7" i="55"/>
  <c r="FA8" i="55"/>
  <c r="FA9" i="55"/>
  <c r="FA10" i="55"/>
  <c r="FA11" i="55"/>
  <c r="FA12" i="55"/>
  <c r="FA13" i="55"/>
  <c r="FA14" i="55"/>
  <c r="FA15" i="55"/>
  <c r="FA16" i="55"/>
  <c r="FA17" i="55"/>
  <c r="FA18" i="55"/>
  <c r="FA19" i="55"/>
  <c r="FA20" i="55"/>
  <c r="FA21" i="55"/>
  <c r="FA22" i="55"/>
  <c r="FA23" i="55"/>
  <c r="FA24" i="55"/>
  <c r="FA25" i="55"/>
  <c r="FA27" i="55"/>
  <c r="FA28" i="55"/>
  <c r="FA29" i="55"/>
  <c r="FA30" i="55"/>
  <c r="FA31" i="55"/>
  <c r="FA32" i="55"/>
  <c r="FA33" i="55"/>
  <c r="FA34" i="55"/>
  <c r="FA35" i="55"/>
  <c r="FA36" i="55"/>
  <c r="FA37" i="55"/>
  <c r="FA38" i="55"/>
  <c r="FA39" i="55"/>
  <c r="FA40" i="55"/>
  <c r="FA41" i="55"/>
  <c r="FA42" i="55"/>
  <c r="FA43" i="55"/>
  <c r="FA3" i="55"/>
  <c r="L44" i="166"/>
  <c r="K44" i="166"/>
  <c r="L43" i="166"/>
  <c r="K43" i="166"/>
  <c r="L42" i="166"/>
  <c r="K42" i="166"/>
  <c r="L40" i="166"/>
  <c r="K40" i="166"/>
  <c r="L38" i="166"/>
  <c r="K38" i="166"/>
  <c r="L37" i="166"/>
  <c r="K37" i="166"/>
  <c r="L36" i="166"/>
  <c r="K36" i="166"/>
  <c r="L35" i="166"/>
  <c r="K35" i="166"/>
  <c r="L34" i="166"/>
  <c r="K34" i="166"/>
  <c r="L33" i="166"/>
  <c r="K33" i="166"/>
  <c r="L31" i="166"/>
  <c r="K31" i="166"/>
  <c r="L30" i="166"/>
  <c r="K30" i="166"/>
  <c r="L29" i="166"/>
  <c r="K29" i="166"/>
  <c r="L28" i="166"/>
  <c r="K28" i="166"/>
  <c r="L27" i="166"/>
  <c r="K27" i="166"/>
  <c r="L26" i="166"/>
  <c r="K26" i="166"/>
  <c r="L25" i="166"/>
  <c r="K25" i="166"/>
  <c r="L23" i="166"/>
  <c r="K23" i="166"/>
  <c r="L22" i="166"/>
  <c r="K22" i="166"/>
  <c r="L21" i="166"/>
  <c r="K21" i="166"/>
  <c r="L20" i="166"/>
  <c r="K20" i="166"/>
  <c r="L19" i="166"/>
  <c r="K19" i="166"/>
  <c r="L18" i="166"/>
  <c r="K18" i="166"/>
  <c r="L17" i="166"/>
  <c r="K17" i="166"/>
  <c r="L16" i="166"/>
  <c r="K16" i="166"/>
  <c r="L15" i="166"/>
  <c r="K15" i="166"/>
  <c r="L14" i="166"/>
  <c r="K14" i="166"/>
  <c r="L12" i="166"/>
  <c r="K12" i="166"/>
  <c r="L11" i="166"/>
  <c r="K11" i="166"/>
  <c r="L10" i="166"/>
  <c r="K10" i="166"/>
  <c r="L8" i="166"/>
  <c r="K8" i="166"/>
  <c r="L7" i="166"/>
  <c r="K7" i="166"/>
  <c r="L6" i="166"/>
  <c r="K6" i="166"/>
  <c r="L5" i="166"/>
  <c r="K5" i="166"/>
  <c r="FE48" i="57" l="1"/>
  <c r="FE49" i="57"/>
  <c r="FE50" i="57"/>
  <c r="FE51" i="57"/>
  <c r="FE54" i="57"/>
  <c r="FE56" i="57"/>
  <c r="FE58" i="57"/>
  <c r="FE18" i="57"/>
  <c r="FE20" i="57"/>
  <c r="FE22" i="57"/>
  <c r="FE24" i="57"/>
  <c r="FE27" i="57"/>
  <c r="FE29" i="57"/>
  <c r="FE31" i="57"/>
  <c r="FE32" i="57"/>
  <c r="FE33" i="57"/>
  <c r="FE34" i="57"/>
  <c r="FE36" i="57"/>
  <c r="FE37" i="57"/>
  <c r="FE39" i="57"/>
  <c r="FE43" i="57"/>
  <c r="FE44" i="57"/>
  <c r="FE45" i="57"/>
  <c r="FE47" i="57"/>
  <c r="FE9" i="57"/>
  <c r="FE12" i="57"/>
  <c r="FE14" i="57"/>
  <c r="FE16" i="57"/>
  <c r="FE5" i="57"/>
  <c r="FE7" i="57"/>
  <c r="FE3" i="57"/>
  <c r="EZ4" i="55"/>
  <c r="EZ5" i="55"/>
  <c r="EZ6" i="55"/>
  <c r="EZ7" i="55"/>
  <c r="EZ8" i="55"/>
  <c r="EZ9" i="55"/>
  <c r="EZ10" i="55"/>
  <c r="EZ11" i="55"/>
  <c r="EZ12" i="55"/>
  <c r="EZ13" i="55"/>
  <c r="EZ14" i="55"/>
  <c r="EZ15" i="55"/>
  <c r="EZ16" i="55"/>
  <c r="EZ17" i="55"/>
  <c r="EZ18" i="55"/>
  <c r="EZ19" i="55"/>
  <c r="EZ20" i="55"/>
  <c r="EZ21" i="55"/>
  <c r="EZ22" i="55"/>
  <c r="EZ23" i="55"/>
  <c r="EZ24" i="55"/>
  <c r="EZ25" i="55"/>
  <c r="EZ26" i="55"/>
  <c r="EZ27" i="55"/>
  <c r="EZ28" i="55"/>
  <c r="EZ29" i="55"/>
  <c r="EZ30" i="55"/>
  <c r="EZ31" i="55"/>
  <c r="EZ32" i="55"/>
  <c r="EZ33" i="55"/>
  <c r="EZ34" i="55"/>
  <c r="EZ35" i="55"/>
  <c r="EZ36" i="55"/>
  <c r="EZ37" i="55"/>
  <c r="EZ38" i="55"/>
  <c r="EZ39" i="55"/>
  <c r="EZ40" i="55"/>
  <c r="EZ41" i="55"/>
  <c r="EZ42" i="55"/>
  <c r="EZ43" i="55"/>
  <c r="EZ3" i="55"/>
  <c r="L44" i="165"/>
  <c r="K44" i="165"/>
  <c r="L43" i="165"/>
  <c r="K43" i="165"/>
  <c r="L42" i="165"/>
  <c r="K42" i="165"/>
  <c r="L40" i="165"/>
  <c r="K40" i="165"/>
  <c r="L38" i="165"/>
  <c r="K38" i="165"/>
  <c r="L37" i="165"/>
  <c r="K37" i="165"/>
  <c r="L36" i="165"/>
  <c r="K36" i="165"/>
  <c r="L35" i="165"/>
  <c r="K35" i="165"/>
  <c r="L34" i="165"/>
  <c r="K34" i="165"/>
  <c r="L33" i="165"/>
  <c r="K33" i="165"/>
  <c r="L31" i="165"/>
  <c r="K31" i="165"/>
  <c r="L30" i="165"/>
  <c r="K30" i="165"/>
  <c r="L29" i="165"/>
  <c r="K29" i="165"/>
  <c r="L28" i="165"/>
  <c r="K28" i="165"/>
  <c r="L27" i="165"/>
  <c r="K27" i="165"/>
  <c r="L26" i="165"/>
  <c r="K26" i="165"/>
  <c r="L25" i="165"/>
  <c r="K25" i="165"/>
  <c r="L23" i="165"/>
  <c r="K23" i="165"/>
  <c r="L22" i="165"/>
  <c r="K22" i="165"/>
  <c r="L21" i="165"/>
  <c r="K21" i="165"/>
  <c r="L20" i="165"/>
  <c r="K20" i="165"/>
  <c r="L19" i="165"/>
  <c r="K19" i="165"/>
  <c r="L18" i="165"/>
  <c r="K18" i="165"/>
  <c r="L17" i="165"/>
  <c r="K17" i="165"/>
  <c r="L16" i="165"/>
  <c r="K16" i="165"/>
  <c r="L15" i="165"/>
  <c r="K15" i="165"/>
  <c r="L14" i="165"/>
  <c r="K14" i="165"/>
  <c r="L12" i="165"/>
  <c r="K12" i="165"/>
  <c r="L11" i="165"/>
  <c r="K11" i="165"/>
  <c r="L10" i="165"/>
  <c r="K10" i="165"/>
  <c r="L8" i="165"/>
  <c r="K8" i="165"/>
  <c r="L7" i="165"/>
  <c r="K7" i="165"/>
  <c r="L6" i="165"/>
  <c r="K6" i="165"/>
  <c r="L5" i="165"/>
  <c r="K5" i="165"/>
  <c r="FD48" i="57" l="1"/>
  <c r="FD49" i="57"/>
  <c r="FD50" i="57"/>
  <c r="FD51" i="57"/>
  <c r="FD54" i="57"/>
  <c r="FD57" i="57"/>
  <c r="FD59" i="57"/>
  <c r="FD16" i="57"/>
  <c r="FD18" i="57"/>
  <c r="FD20" i="57"/>
  <c r="FD22" i="57"/>
  <c r="FD24" i="57"/>
  <c r="FD27" i="57"/>
  <c r="FD29" i="57"/>
  <c r="FD31" i="57"/>
  <c r="FD32" i="57"/>
  <c r="FD33" i="57"/>
  <c r="FD34" i="57"/>
  <c r="FD36" i="57"/>
  <c r="FD37" i="57"/>
  <c r="FD39" i="57"/>
  <c r="FD43" i="57"/>
  <c r="FD44" i="57"/>
  <c r="FD45" i="57"/>
  <c r="FD47" i="57"/>
  <c r="FD9" i="57"/>
  <c r="FD12" i="57"/>
  <c r="FD14" i="57"/>
  <c r="FD5" i="57"/>
  <c r="FD8" i="57"/>
  <c r="FD4" i="57"/>
  <c r="EY16" i="55"/>
  <c r="EY4" i="55"/>
  <c r="EY5" i="55"/>
  <c r="EY6" i="55"/>
  <c r="EY7" i="55"/>
  <c r="EY8" i="55"/>
  <c r="EY9" i="55"/>
  <c r="EY10" i="55"/>
  <c r="EY11" i="55"/>
  <c r="EY12" i="55"/>
  <c r="EY13" i="55"/>
  <c r="EY14" i="55"/>
  <c r="EY15" i="55"/>
  <c r="EY17" i="55"/>
  <c r="EY18" i="55"/>
  <c r="EY19" i="55"/>
  <c r="EY20" i="55"/>
  <c r="EY21" i="55"/>
  <c r="EY22" i="55"/>
  <c r="EY23" i="55"/>
  <c r="EY24" i="55"/>
  <c r="EY25" i="55"/>
  <c r="EY26" i="55"/>
  <c r="EY27" i="55"/>
  <c r="EY28" i="55"/>
  <c r="EY29" i="55"/>
  <c r="EY30" i="55"/>
  <c r="EY31" i="55"/>
  <c r="EY32" i="55"/>
  <c r="EY33" i="55"/>
  <c r="EY34" i="55"/>
  <c r="EY35" i="55"/>
  <c r="EY36" i="55"/>
  <c r="EY37" i="55"/>
  <c r="EY38" i="55"/>
  <c r="EY39" i="55"/>
  <c r="EY40" i="55"/>
  <c r="EY41" i="55"/>
  <c r="EY42" i="55"/>
  <c r="EY3" i="55"/>
  <c r="L44" i="164"/>
  <c r="K44" i="164"/>
  <c r="L43" i="164"/>
  <c r="K43" i="164"/>
  <c r="L42" i="164"/>
  <c r="K42" i="164"/>
  <c r="L40" i="164"/>
  <c r="K40" i="164"/>
  <c r="L38" i="164"/>
  <c r="K38" i="164"/>
  <c r="L37" i="164"/>
  <c r="K37" i="164"/>
  <c r="L36" i="164"/>
  <c r="K36" i="164"/>
  <c r="L35" i="164"/>
  <c r="K35" i="164"/>
  <c r="L34" i="164"/>
  <c r="K34" i="164"/>
  <c r="L33" i="164"/>
  <c r="K33" i="164"/>
  <c r="L31" i="164"/>
  <c r="K31" i="164"/>
  <c r="L30" i="164"/>
  <c r="K30" i="164"/>
  <c r="L29" i="164"/>
  <c r="K29" i="164"/>
  <c r="L28" i="164"/>
  <c r="K28" i="164"/>
  <c r="L27" i="164"/>
  <c r="K27" i="164"/>
  <c r="L26" i="164"/>
  <c r="K26" i="164"/>
  <c r="L25" i="164"/>
  <c r="K25" i="164"/>
  <c r="L23" i="164"/>
  <c r="K23" i="164"/>
  <c r="L22" i="164"/>
  <c r="K22" i="164"/>
  <c r="L21" i="164"/>
  <c r="K21" i="164"/>
  <c r="L20" i="164"/>
  <c r="K20" i="164"/>
  <c r="L19" i="164"/>
  <c r="K19" i="164"/>
  <c r="L18" i="164"/>
  <c r="K18" i="164"/>
  <c r="L17" i="164"/>
  <c r="K17" i="164"/>
  <c r="L16" i="164"/>
  <c r="K16" i="164"/>
  <c r="L15" i="164"/>
  <c r="K15" i="164"/>
  <c r="L14" i="164"/>
  <c r="K14" i="164"/>
  <c r="L12" i="164"/>
  <c r="K12" i="164"/>
  <c r="L11" i="164"/>
  <c r="K11" i="164"/>
  <c r="L10" i="164"/>
  <c r="K10" i="164"/>
  <c r="L8" i="164"/>
  <c r="K8" i="164"/>
  <c r="L7" i="164"/>
  <c r="K7" i="164"/>
  <c r="L6" i="164"/>
  <c r="K6" i="164"/>
  <c r="L5" i="164"/>
  <c r="K5" i="164"/>
  <c r="FB45" i="57"/>
  <c r="FC45" i="57"/>
  <c r="FC36" i="57"/>
  <c r="FC37" i="57"/>
  <c r="FC39" i="57"/>
  <c r="FC43" i="57"/>
  <c r="FC44" i="57"/>
  <c r="FC46" i="57"/>
  <c r="FC48" i="57"/>
  <c r="FC49" i="57"/>
  <c r="FC50" i="57"/>
  <c r="FC51" i="57"/>
  <c r="FC54" i="57"/>
  <c r="FC57" i="57"/>
  <c r="FC58" i="57"/>
  <c r="FC20" i="57"/>
  <c r="FC22" i="57"/>
  <c r="FC27" i="57"/>
  <c r="FC29" i="57"/>
  <c r="FC31" i="57"/>
  <c r="FC32" i="57"/>
  <c r="FC33" i="57"/>
  <c r="FC34" i="57"/>
  <c r="FC3" i="57"/>
  <c r="FC5" i="57"/>
  <c r="FC7" i="57"/>
  <c r="FC9" i="57"/>
  <c r="FC12" i="57"/>
  <c r="FC13" i="57"/>
  <c r="FC16" i="57"/>
  <c r="FC18" i="57"/>
  <c r="EX4" i="55"/>
  <c r="EX5" i="55"/>
  <c r="EX6" i="55"/>
  <c r="EX7" i="55"/>
  <c r="EX8" i="55"/>
  <c r="EX9" i="55"/>
  <c r="EX10" i="55"/>
  <c r="EX11" i="55"/>
  <c r="EX12" i="55"/>
  <c r="EX13" i="55"/>
  <c r="EX14" i="55"/>
  <c r="EX15" i="55"/>
  <c r="EX17" i="55"/>
  <c r="EX18" i="55"/>
  <c r="EX19" i="55"/>
  <c r="EX20" i="55"/>
  <c r="EX21" i="55"/>
  <c r="EX22" i="55"/>
  <c r="EX23" i="55"/>
  <c r="EX24" i="55"/>
  <c r="EX25" i="55"/>
  <c r="EX26" i="55"/>
  <c r="EX27" i="55"/>
  <c r="EX28" i="55"/>
  <c r="EX29" i="55"/>
  <c r="EX30" i="55"/>
  <c r="EX31" i="55"/>
  <c r="EX32" i="55"/>
  <c r="EX33" i="55"/>
  <c r="EX34" i="55"/>
  <c r="EX35" i="55"/>
  <c r="EX36" i="55"/>
  <c r="EX37" i="55"/>
  <c r="EX38" i="55"/>
  <c r="EX39" i="55"/>
  <c r="EX40" i="55"/>
  <c r="EX41" i="55"/>
  <c r="EX42" i="55"/>
  <c r="EX43" i="55"/>
  <c r="EX3" i="55"/>
  <c r="L44" i="163"/>
  <c r="K44" i="163"/>
  <c r="L43" i="163"/>
  <c r="K43" i="163"/>
  <c r="L42" i="163"/>
  <c r="K42" i="163"/>
  <c r="L40" i="163"/>
  <c r="K40" i="163"/>
  <c r="L38" i="163"/>
  <c r="K38" i="163"/>
  <c r="L37" i="163"/>
  <c r="K37" i="163"/>
  <c r="L36" i="163"/>
  <c r="K36" i="163"/>
  <c r="L35" i="163"/>
  <c r="K35" i="163"/>
  <c r="L34" i="163"/>
  <c r="K34" i="163"/>
  <c r="L33" i="163"/>
  <c r="K33" i="163"/>
  <c r="L31" i="163"/>
  <c r="K31" i="163"/>
  <c r="L30" i="163"/>
  <c r="K30" i="163"/>
  <c r="L29" i="163"/>
  <c r="K29" i="163"/>
  <c r="L28" i="163"/>
  <c r="K28" i="163"/>
  <c r="L27" i="163"/>
  <c r="K27" i="163"/>
  <c r="L26" i="163"/>
  <c r="K26" i="163"/>
  <c r="L25" i="163"/>
  <c r="K25" i="163"/>
  <c r="L23" i="163"/>
  <c r="K23" i="163"/>
  <c r="L22" i="163"/>
  <c r="K22" i="163"/>
  <c r="L21" i="163"/>
  <c r="K21" i="163"/>
  <c r="L20" i="163"/>
  <c r="K20" i="163"/>
  <c r="L19" i="163"/>
  <c r="K19" i="163"/>
  <c r="L18" i="163"/>
  <c r="K18" i="163"/>
  <c r="L17" i="163"/>
  <c r="K17" i="163"/>
  <c r="L16" i="163"/>
  <c r="K16" i="163"/>
  <c r="L15" i="163"/>
  <c r="K15" i="163"/>
  <c r="L14" i="163"/>
  <c r="K14" i="163"/>
  <c r="L12" i="163"/>
  <c r="K12" i="163"/>
  <c r="L11" i="163"/>
  <c r="K11" i="163"/>
  <c r="L10" i="163"/>
  <c r="K10" i="163"/>
  <c r="L8" i="163"/>
  <c r="K8" i="163"/>
  <c r="L7" i="163"/>
  <c r="K7" i="163"/>
  <c r="L6" i="163"/>
  <c r="K6" i="163"/>
  <c r="L5" i="163"/>
  <c r="K5" i="163"/>
  <c r="FB54" i="57"/>
  <c r="FB56" i="57"/>
  <c r="FB59" i="57"/>
  <c r="FB46" i="57"/>
  <c r="FB48" i="57"/>
  <c r="FB49" i="57"/>
  <c r="FB50" i="57"/>
  <c r="FB51" i="57"/>
  <c r="FB44" i="57"/>
  <c r="FB36" i="57"/>
  <c r="FB37" i="57"/>
  <c r="FB39" i="57"/>
  <c r="FB43" i="57"/>
  <c r="FB35" i="57"/>
  <c r="FB27" i="57"/>
  <c r="FB29" i="57"/>
  <c r="FB31" i="57"/>
  <c r="FB32" i="57"/>
  <c r="FB33" i="57"/>
  <c r="FB24" i="57"/>
  <c r="FB20" i="57"/>
  <c r="FB22" i="57"/>
  <c r="FB3" i="57"/>
  <c r="FB5" i="57"/>
  <c r="FB7" i="57"/>
  <c r="FB9" i="57"/>
  <c r="FB12" i="57"/>
  <c r="FB13" i="57"/>
  <c r="FB16" i="57"/>
  <c r="FB19" i="57"/>
  <c r="EW4" i="55"/>
  <c r="EW5" i="55"/>
  <c r="EW6" i="55"/>
  <c r="EW7" i="55"/>
  <c r="EW8" i="55"/>
  <c r="EW9" i="55"/>
  <c r="EW10" i="55"/>
  <c r="EW11" i="55"/>
  <c r="EW12" i="55"/>
  <c r="EW13" i="55"/>
  <c r="EW14" i="55"/>
  <c r="EW15" i="55"/>
  <c r="EW16" i="55"/>
  <c r="EW17" i="55"/>
  <c r="EW18" i="55"/>
  <c r="EW19" i="55"/>
  <c r="EW20" i="55"/>
  <c r="EW21" i="55"/>
  <c r="EW22" i="55"/>
  <c r="EW23" i="55"/>
  <c r="EW24" i="55"/>
  <c r="EW25" i="55"/>
  <c r="EW26" i="55"/>
  <c r="EW27" i="55"/>
  <c r="EW28" i="55"/>
  <c r="EW29" i="55"/>
  <c r="EW30" i="55"/>
  <c r="EW31" i="55"/>
  <c r="EW32" i="55"/>
  <c r="EW33" i="55"/>
  <c r="EW34" i="55"/>
  <c r="EW35" i="55"/>
  <c r="EW36" i="55"/>
  <c r="EW37" i="55"/>
  <c r="EW38" i="55"/>
  <c r="EW39" i="55"/>
  <c r="EW40" i="55"/>
  <c r="EW41" i="55"/>
  <c r="EW42" i="55"/>
  <c r="EW43" i="55"/>
  <c r="EW3" i="55"/>
  <c r="L44" i="162"/>
  <c r="K44" i="162"/>
  <c r="L43" i="162"/>
  <c r="K43" i="162"/>
  <c r="L42" i="162"/>
  <c r="K42" i="162"/>
  <c r="L40" i="162"/>
  <c r="K40" i="162"/>
  <c r="L38" i="162"/>
  <c r="K38" i="162"/>
  <c r="L37" i="162"/>
  <c r="K37" i="162"/>
  <c r="L36" i="162"/>
  <c r="K36" i="162"/>
  <c r="L35" i="162"/>
  <c r="K35" i="162"/>
  <c r="L34" i="162"/>
  <c r="K34" i="162"/>
  <c r="L33" i="162"/>
  <c r="K33" i="162"/>
  <c r="L31" i="162"/>
  <c r="K31" i="162"/>
  <c r="L30" i="162"/>
  <c r="K30" i="162"/>
  <c r="L29" i="162"/>
  <c r="K29" i="162"/>
  <c r="L28" i="162"/>
  <c r="K28" i="162"/>
  <c r="L27" i="162"/>
  <c r="K27" i="162"/>
  <c r="L26" i="162"/>
  <c r="K26" i="162"/>
  <c r="L25" i="162"/>
  <c r="K25" i="162"/>
  <c r="L23" i="162"/>
  <c r="K23" i="162"/>
  <c r="L22" i="162"/>
  <c r="K22" i="162"/>
  <c r="L21" i="162"/>
  <c r="K21" i="162"/>
  <c r="L20" i="162"/>
  <c r="K20" i="162"/>
  <c r="L19" i="162"/>
  <c r="K19" i="162"/>
  <c r="L18" i="162"/>
  <c r="K18" i="162"/>
  <c r="L17" i="162"/>
  <c r="K17" i="162"/>
  <c r="L16" i="162"/>
  <c r="K16" i="162"/>
  <c r="L15" i="162"/>
  <c r="K15" i="162"/>
  <c r="L14" i="162"/>
  <c r="K14" i="162"/>
  <c r="L12" i="162"/>
  <c r="K12" i="162"/>
  <c r="L11" i="162"/>
  <c r="K11" i="162"/>
  <c r="L10" i="162"/>
  <c r="K10" i="162"/>
  <c r="L8" i="162"/>
  <c r="K8" i="162"/>
  <c r="L7" i="162"/>
  <c r="K7" i="162"/>
  <c r="L6" i="162"/>
  <c r="K6" i="162"/>
  <c r="L5" i="162"/>
  <c r="K5" i="162"/>
  <c r="FA59" i="57"/>
  <c r="FA56" i="57"/>
  <c r="FA54" i="57"/>
  <c r="FA43" i="57"/>
  <c r="FA46" i="57"/>
  <c r="FA48" i="57"/>
  <c r="FA49" i="57"/>
  <c r="FA50" i="57"/>
  <c r="FA51" i="57"/>
  <c r="FA36" i="57"/>
  <c r="FA37" i="57"/>
  <c r="FA39" i="57"/>
  <c r="FA27" i="57"/>
  <c r="FA29" i="57"/>
  <c r="FA31" i="57"/>
  <c r="FA32" i="57"/>
  <c r="FA33" i="57"/>
  <c r="FA12" i="57"/>
  <c r="FA13" i="57"/>
  <c r="FA16" i="57"/>
  <c r="FA18" i="57"/>
  <c r="FA20" i="57"/>
  <c r="FA22" i="57"/>
  <c r="FA9" i="57"/>
  <c r="FA5" i="57"/>
  <c r="FA7" i="57"/>
  <c r="FA3" i="57"/>
  <c r="EV4" i="55"/>
  <c r="EV5" i="55"/>
  <c r="EV6" i="55"/>
  <c r="EV7" i="55"/>
  <c r="EV8" i="55"/>
  <c r="EV9" i="55"/>
  <c r="EV10" i="55"/>
  <c r="EV11" i="55"/>
  <c r="EV12" i="55"/>
  <c r="EV13" i="55"/>
  <c r="EV14" i="55"/>
  <c r="EV17" i="55"/>
  <c r="EV18" i="55"/>
  <c r="EV19" i="55"/>
  <c r="EV20" i="55"/>
  <c r="EV21" i="55"/>
  <c r="EV22" i="55"/>
  <c r="EV23" i="55"/>
  <c r="EV25" i="55"/>
  <c r="EV26" i="55"/>
  <c r="EV27" i="55"/>
  <c r="EV28" i="55"/>
  <c r="EV29" i="55"/>
  <c r="EV30" i="55"/>
  <c r="EV31" i="55"/>
  <c r="EV34" i="55"/>
  <c r="EV35" i="55"/>
  <c r="EV36" i="55"/>
  <c r="EV37" i="55"/>
  <c r="EV38" i="55"/>
  <c r="EV39" i="55"/>
  <c r="EV40" i="55"/>
  <c r="EV41" i="55"/>
  <c r="EV42" i="55"/>
  <c r="EV43" i="55"/>
  <c r="EV3" i="55"/>
  <c r="L44" i="161"/>
  <c r="K44" i="161"/>
  <c r="L43" i="161"/>
  <c r="K43" i="161"/>
  <c r="L42" i="161"/>
  <c r="K42" i="161"/>
  <c r="L40" i="161"/>
  <c r="K40" i="161"/>
  <c r="L38" i="161"/>
  <c r="K38" i="161"/>
  <c r="L37" i="161"/>
  <c r="K37" i="161"/>
  <c r="L36" i="161"/>
  <c r="K36" i="161"/>
  <c r="L35" i="161"/>
  <c r="K35" i="161"/>
  <c r="L34" i="161"/>
  <c r="K34" i="161"/>
  <c r="L33" i="161"/>
  <c r="K33" i="161"/>
  <c r="L31" i="161"/>
  <c r="K31" i="161"/>
  <c r="L30" i="161"/>
  <c r="K30" i="161"/>
  <c r="L29" i="161"/>
  <c r="K29" i="161"/>
  <c r="L28" i="161"/>
  <c r="K28" i="161"/>
  <c r="L27" i="161"/>
  <c r="K27" i="161"/>
  <c r="L26" i="161"/>
  <c r="K26" i="161"/>
  <c r="L25" i="161"/>
  <c r="K25" i="161"/>
  <c r="L23" i="161"/>
  <c r="K23" i="161"/>
  <c r="L22" i="161"/>
  <c r="K22" i="161"/>
  <c r="L21" i="161"/>
  <c r="K21" i="161"/>
  <c r="L20" i="161"/>
  <c r="K20" i="161"/>
  <c r="L19" i="161"/>
  <c r="K19" i="161"/>
  <c r="L18" i="161"/>
  <c r="K18" i="161"/>
  <c r="L17" i="161"/>
  <c r="K17" i="161"/>
  <c r="L16" i="161"/>
  <c r="K16" i="161"/>
  <c r="L15" i="161"/>
  <c r="K15" i="161"/>
  <c r="L14" i="161"/>
  <c r="K14" i="161"/>
  <c r="L12" i="161"/>
  <c r="K12" i="161"/>
  <c r="L11" i="161"/>
  <c r="K11" i="161"/>
  <c r="L10" i="161"/>
  <c r="K10" i="161"/>
  <c r="L8" i="161"/>
  <c r="K8" i="161"/>
  <c r="L7" i="161"/>
  <c r="K7" i="161"/>
  <c r="L6" i="161"/>
  <c r="K6" i="161"/>
  <c r="L5" i="161"/>
  <c r="K5" i="161"/>
  <c r="EZ55" i="57" l="1"/>
  <c r="EZ57" i="57"/>
  <c r="EZ59" i="57"/>
  <c r="EZ48" i="57"/>
  <c r="EZ49" i="57"/>
  <c r="EZ50" i="57"/>
  <c r="EZ51" i="57"/>
  <c r="EZ20" i="57"/>
  <c r="EZ22" i="57"/>
  <c r="EZ27" i="57"/>
  <c r="EZ29" i="57"/>
  <c r="EZ31" i="57"/>
  <c r="EZ32" i="57"/>
  <c r="EZ33" i="57"/>
  <c r="EZ35" i="57"/>
  <c r="EZ36" i="57"/>
  <c r="EZ37" i="57"/>
  <c r="EZ40" i="57"/>
  <c r="EZ43" i="57"/>
  <c r="EZ46" i="57"/>
  <c r="EZ4" i="57"/>
  <c r="EZ5" i="57"/>
  <c r="EZ8" i="57"/>
  <c r="EZ10" i="57"/>
  <c r="EZ11" i="57"/>
  <c r="EZ12" i="57"/>
  <c r="EZ13" i="57"/>
  <c r="EZ16" i="57"/>
  <c r="EZ18" i="57"/>
  <c r="EU4" i="55"/>
  <c r="EU5" i="55"/>
  <c r="EU6" i="55"/>
  <c r="EU7" i="55"/>
  <c r="EU8" i="55"/>
  <c r="EU9" i="55"/>
  <c r="EU10" i="55"/>
  <c r="EU11" i="55"/>
  <c r="EU12" i="55"/>
  <c r="EU13" i="55"/>
  <c r="EU14" i="55"/>
  <c r="EU17" i="55"/>
  <c r="EU18" i="55"/>
  <c r="EU19" i="55"/>
  <c r="EU20" i="55"/>
  <c r="EU21" i="55"/>
  <c r="EU22" i="55"/>
  <c r="EU23" i="55"/>
  <c r="EU24" i="55"/>
  <c r="EU25" i="55"/>
  <c r="EU26" i="55"/>
  <c r="EU27" i="55"/>
  <c r="EU28" i="55"/>
  <c r="EU29" i="55"/>
  <c r="EU30" i="55"/>
  <c r="EU31" i="55"/>
  <c r="EU34" i="55"/>
  <c r="EU35" i="55"/>
  <c r="EU36" i="55"/>
  <c r="EU37" i="55"/>
  <c r="EU38" i="55"/>
  <c r="EU39" i="55"/>
  <c r="EU40" i="55"/>
  <c r="EU41" i="55"/>
  <c r="EU42" i="55"/>
  <c r="EU3" i="55"/>
  <c r="L44" i="160"/>
  <c r="K44" i="160"/>
  <c r="L43" i="160"/>
  <c r="K43" i="160"/>
  <c r="L42" i="160"/>
  <c r="K42" i="160"/>
  <c r="L40" i="160"/>
  <c r="K40" i="160"/>
  <c r="L38" i="160"/>
  <c r="K38" i="160"/>
  <c r="L37" i="160"/>
  <c r="K37" i="160"/>
  <c r="L36" i="160"/>
  <c r="K36" i="160"/>
  <c r="L35" i="160"/>
  <c r="K35" i="160"/>
  <c r="L34" i="160"/>
  <c r="K34" i="160"/>
  <c r="L33" i="160"/>
  <c r="K33" i="160"/>
  <c r="L31" i="160"/>
  <c r="K31" i="160"/>
  <c r="L30" i="160"/>
  <c r="K30" i="160"/>
  <c r="L29" i="160"/>
  <c r="K29" i="160"/>
  <c r="L28" i="160"/>
  <c r="K28" i="160"/>
  <c r="L27" i="160"/>
  <c r="K27" i="160"/>
  <c r="L26" i="160"/>
  <c r="K26" i="160"/>
  <c r="L25" i="160"/>
  <c r="K25" i="160"/>
  <c r="L23" i="160"/>
  <c r="K23" i="160"/>
  <c r="L22" i="160"/>
  <c r="K22" i="160"/>
  <c r="L21" i="160"/>
  <c r="K21" i="160"/>
  <c r="L20" i="160"/>
  <c r="K20" i="160"/>
  <c r="L19" i="160"/>
  <c r="K19" i="160"/>
  <c r="L18" i="160"/>
  <c r="K18" i="160"/>
  <c r="L17" i="160"/>
  <c r="K17" i="160"/>
  <c r="L16" i="160"/>
  <c r="K16" i="160"/>
  <c r="L15" i="160"/>
  <c r="K15" i="160"/>
  <c r="L14" i="160"/>
  <c r="K14" i="160"/>
  <c r="L12" i="160"/>
  <c r="K12" i="160"/>
  <c r="L11" i="160"/>
  <c r="K11" i="160"/>
  <c r="L10" i="160"/>
  <c r="K10" i="160"/>
  <c r="L8" i="160"/>
  <c r="K8" i="160"/>
  <c r="L7" i="160"/>
  <c r="K7" i="160"/>
  <c r="L6" i="160"/>
  <c r="K6" i="160"/>
  <c r="L5" i="160"/>
  <c r="K5" i="160"/>
  <c r="EY59" i="57" l="1"/>
  <c r="EY57" i="57"/>
  <c r="EY48" i="57"/>
  <c r="EY49" i="57"/>
  <c r="EY50" i="57"/>
  <c r="EY52" i="57"/>
  <c r="EY53" i="57"/>
  <c r="EY55" i="57"/>
  <c r="EY47" i="57"/>
  <c r="EY36" i="57"/>
  <c r="EY37" i="57"/>
  <c r="EY40" i="57"/>
  <c r="EY43" i="57"/>
  <c r="EY44" i="57"/>
  <c r="EY31" i="57"/>
  <c r="EY32" i="57"/>
  <c r="EY33" i="57"/>
  <c r="EY35" i="57"/>
  <c r="EY29" i="57"/>
  <c r="EY20" i="57"/>
  <c r="EY22" i="57"/>
  <c r="EY24" i="57"/>
  <c r="EY27" i="57"/>
  <c r="EY13" i="57"/>
  <c r="EY16" i="57"/>
  <c r="EY19" i="57"/>
  <c r="EY10" i="57"/>
  <c r="EY11" i="57"/>
  <c r="EY12" i="57"/>
  <c r="EY4" i="57"/>
  <c r="EY5" i="57"/>
  <c r="EY8" i="57"/>
  <c r="ET4" i="55"/>
  <c r="ET5" i="55"/>
  <c r="ET6" i="55"/>
  <c r="ET7" i="55"/>
  <c r="ET8" i="55"/>
  <c r="ET9" i="55"/>
  <c r="ET10" i="55"/>
  <c r="ET11" i="55"/>
  <c r="ET12" i="55"/>
  <c r="ET13" i="55"/>
  <c r="ET14" i="55"/>
  <c r="ET16" i="55"/>
  <c r="ET17" i="55"/>
  <c r="ET18" i="55"/>
  <c r="ET19" i="55"/>
  <c r="ET20" i="55"/>
  <c r="ET21" i="55"/>
  <c r="ET22" i="55"/>
  <c r="ET23" i="55"/>
  <c r="ET24" i="55"/>
  <c r="ET25" i="55"/>
  <c r="ET26" i="55"/>
  <c r="ET27" i="55"/>
  <c r="ET28" i="55"/>
  <c r="ET29" i="55"/>
  <c r="ET30" i="55"/>
  <c r="ET31" i="55"/>
  <c r="ET32" i="55"/>
  <c r="ET34" i="55"/>
  <c r="ET35" i="55"/>
  <c r="ET36" i="55"/>
  <c r="ET37" i="55"/>
  <c r="ET38" i="55"/>
  <c r="ET39" i="55"/>
  <c r="ET40" i="55"/>
  <c r="ET41" i="55"/>
  <c r="ET42" i="55"/>
  <c r="ET3" i="55"/>
  <c r="L44" i="159"/>
  <c r="K44" i="159"/>
  <c r="L43" i="159"/>
  <c r="K43" i="159"/>
  <c r="L42" i="159"/>
  <c r="K42" i="159"/>
  <c r="L40" i="159"/>
  <c r="K40" i="159"/>
  <c r="L38" i="159"/>
  <c r="K38" i="159"/>
  <c r="L37" i="159"/>
  <c r="K37" i="159"/>
  <c r="L36" i="159"/>
  <c r="K36" i="159"/>
  <c r="L35" i="159"/>
  <c r="K35" i="159"/>
  <c r="L34" i="159"/>
  <c r="K34" i="159"/>
  <c r="L33" i="159"/>
  <c r="K33" i="159"/>
  <c r="L31" i="159"/>
  <c r="K31" i="159"/>
  <c r="L30" i="159"/>
  <c r="K30" i="159"/>
  <c r="L29" i="159"/>
  <c r="K29" i="159"/>
  <c r="L28" i="159"/>
  <c r="K28" i="159"/>
  <c r="L27" i="159"/>
  <c r="K27" i="159"/>
  <c r="L26" i="159"/>
  <c r="K26" i="159"/>
  <c r="L25" i="159"/>
  <c r="K25" i="159"/>
  <c r="L23" i="159"/>
  <c r="K23" i="159"/>
  <c r="L22" i="159"/>
  <c r="K22" i="159"/>
  <c r="L21" i="159"/>
  <c r="K21" i="159"/>
  <c r="L20" i="159"/>
  <c r="K20" i="159"/>
  <c r="L19" i="159"/>
  <c r="K19" i="159"/>
  <c r="L18" i="159"/>
  <c r="K18" i="159"/>
  <c r="L17" i="159"/>
  <c r="K17" i="159"/>
  <c r="L16" i="159"/>
  <c r="K16" i="159"/>
  <c r="L15" i="159"/>
  <c r="K15" i="159"/>
  <c r="L14" i="159"/>
  <c r="K14" i="159"/>
  <c r="L12" i="159"/>
  <c r="K12" i="159"/>
  <c r="L11" i="159"/>
  <c r="K11" i="159"/>
  <c r="L10" i="159"/>
  <c r="K10" i="159"/>
  <c r="L8" i="159"/>
  <c r="K8" i="159"/>
  <c r="L7" i="159"/>
  <c r="K7" i="159"/>
  <c r="L6" i="159"/>
  <c r="K6" i="159"/>
  <c r="L5" i="159"/>
  <c r="K5" i="159"/>
  <c r="EX36" i="57" l="1"/>
  <c r="EX37" i="57"/>
  <c r="EX40" i="57"/>
  <c r="EX43" i="57"/>
  <c r="EX44" i="57"/>
  <c r="EX46" i="57"/>
  <c r="EX48" i="57"/>
  <c r="EX49" i="57"/>
  <c r="EX50" i="57"/>
  <c r="EX52" i="57"/>
  <c r="EX53" i="57"/>
  <c r="EX54" i="57"/>
  <c r="EX57" i="57"/>
  <c r="EX59" i="57"/>
  <c r="EX31" i="57"/>
  <c r="EX32" i="57"/>
  <c r="EX33" i="57"/>
  <c r="EX34" i="57"/>
  <c r="EX4" i="57"/>
  <c r="EX5" i="57"/>
  <c r="EX7" i="57"/>
  <c r="EX10" i="57"/>
  <c r="EX11" i="57"/>
  <c r="EX13" i="57"/>
  <c r="EX16" i="57"/>
  <c r="EX18" i="57"/>
  <c r="EX20" i="57"/>
  <c r="EX22" i="57"/>
  <c r="EX24" i="57"/>
  <c r="EX27" i="57"/>
  <c r="EX30" i="57"/>
  <c r="ES4" i="55"/>
  <c r="ES5" i="55"/>
  <c r="ES6" i="55"/>
  <c r="ES7" i="55"/>
  <c r="ES9" i="55"/>
  <c r="ES10" i="55"/>
  <c r="ES11" i="55"/>
  <c r="ES12" i="55"/>
  <c r="ES13" i="55"/>
  <c r="ES14" i="55"/>
  <c r="ES16" i="55"/>
  <c r="ES17" i="55"/>
  <c r="ES18" i="55"/>
  <c r="ES19" i="55"/>
  <c r="ES20" i="55"/>
  <c r="ES21" i="55"/>
  <c r="ES22" i="55"/>
  <c r="ES23" i="55"/>
  <c r="ES24" i="55"/>
  <c r="ES25" i="55"/>
  <c r="ES26" i="55"/>
  <c r="ES27" i="55"/>
  <c r="ES28" i="55"/>
  <c r="ES29" i="55"/>
  <c r="ES30" i="55"/>
  <c r="ES31" i="55"/>
  <c r="ES32" i="55"/>
  <c r="ES34" i="55"/>
  <c r="ES35" i="55"/>
  <c r="ES36" i="55"/>
  <c r="ES37" i="55"/>
  <c r="ES38" i="55"/>
  <c r="ES39" i="55"/>
  <c r="ES40" i="55"/>
  <c r="ES41" i="55"/>
  <c r="ES42" i="55"/>
  <c r="ES3" i="55"/>
  <c r="L44" i="158"/>
  <c r="K44" i="158"/>
  <c r="L43" i="158"/>
  <c r="K43" i="158"/>
  <c r="L42" i="158"/>
  <c r="K42" i="158"/>
  <c r="L40" i="158"/>
  <c r="K40" i="158"/>
  <c r="L38" i="158"/>
  <c r="K38" i="158"/>
  <c r="L37" i="158"/>
  <c r="K37" i="158"/>
  <c r="L36" i="158"/>
  <c r="K36" i="158"/>
  <c r="L35" i="158"/>
  <c r="K35" i="158"/>
  <c r="L34" i="158"/>
  <c r="K34" i="158"/>
  <c r="L33" i="158"/>
  <c r="K33" i="158"/>
  <c r="L31" i="158"/>
  <c r="K31" i="158"/>
  <c r="L30" i="158"/>
  <c r="K30" i="158"/>
  <c r="L29" i="158"/>
  <c r="K29" i="158"/>
  <c r="L28" i="158"/>
  <c r="K28" i="158"/>
  <c r="L27" i="158"/>
  <c r="K27" i="158"/>
  <c r="L26" i="158"/>
  <c r="K26" i="158"/>
  <c r="L25" i="158"/>
  <c r="K25" i="158"/>
  <c r="L23" i="158"/>
  <c r="K23" i="158"/>
  <c r="L22" i="158"/>
  <c r="K22" i="158"/>
  <c r="L21" i="158"/>
  <c r="K21" i="158"/>
  <c r="L20" i="158"/>
  <c r="K20" i="158"/>
  <c r="L19" i="158"/>
  <c r="K19" i="158"/>
  <c r="L18" i="158"/>
  <c r="K18" i="158"/>
  <c r="L17" i="158"/>
  <c r="K17" i="158"/>
  <c r="L16" i="158"/>
  <c r="K16" i="158"/>
  <c r="L15" i="158"/>
  <c r="K15" i="158"/>
  <c r="L14" i="158"/>
  <c r="K14" i="158"/>
  <c r="L12" i="158"/>
  <c r="K12" i="158"/>
  <c r="L11" i="158"/>
  <c r="K11" i="158"/>
  <c r="L10" i="158"/>
  <c r="K10" i="158"/>
  <c r="L8" i="158"/>
  <c r="K8" i="158"/>
  <c r="L7" i="158"/>
  <c r="K7" i="158"/>
  <c r="L6" i="158"/>
  <c r="K6" i="158"/>
  <c r="L5" i="158"/>
  <c r="K5" i="158"/>
  <c r="EW58" i="57" l="1"/>
  <c r="EW56" i="57"/>
  <c r="EW43" i="57"/>
  <c r="EW44" i="57"/>
  <c r="EW45" i="57"/>
  <c r="EW46" i="57"/>
  <c r="EW48" i="57"/>
  <c r="EW49" i="57"/>
  <c r="EW50" i="57"/>
  <c r="EW52" i="57"/>
  <c r="EW53" i="57"/>
  <c r="EW54" i="57"/>
  <c r="EW20" i="57"/>
  <c r="EW22" i="57"/>
  <c r="EW24" i="57"/>
  <c r="EW27" i="57"/>
  <c r="EW29" i="57"/>
  <c r="EW31" i="57"/>
  <c r="EW32" i="57"/>
  <c r="EW33" i="57"/>
  <c r="EW35" i="57"/>
  <c r="EW36" i="57"/>
  <c r="EW37" i="57"/>
  <c r="EW40" i="57"/>
  <c r="EW5" i="57"/>
  <c r="EW7" i="57"/>
  <c r="EW10" i="57"/>
  <c r="EW11" i="57"/>
  <c r="EW12" i="57"/>
  <c r="EW13" i="57"/>
  <c r="EW16" i="57"/>
  <c r="EW18" i="57"/>
  <c r="EW4" i="57"/>
  <c r="ER4" i="55"/>
  <c r="ER5" i="55"/>
  <c r="ER6" i="55"/>
  <c r="ER7" i="55"/>
  <c r="ER8" i="55"/>
  <c r="ER9" i="55"/>
  <c r="ER10" i="55"/>
  <c r="ER11" i="55"/>
  <c r="ER12" i="55"/>
  <c r="ER13" i="55"/>
  <c r="ER14" i="55"/>
  <c r="ER16" i="55"/>
  <c r="ER17" i="55"/>
  <c r="ER18" i="55"/>
  <c r="ER19" i="55"/>
  <c r="ER20" i="55"/>
  <c r="ER21" i="55"/>
  <c r="ER22" i="55"/>
  <c r="ER23" i="55"/>
  <c r="ER24" i="55"/>
  <c r="ER25" i="55"/>
  <c r="ER26" i="55"/>
  <c r="ER27" i="55"/>
  <c r="ER28" i="55"/>
  <c r="ER29" i="55"/>
  <c r="ER30" i="55"/>
  <c r="ER31" i="55"/>
  <c r="ER32" i="55"/>
  <c r="ER33" i="55"/>
  <c r="ER34" i="55"/>
  <c r="ER35" i="55"/>
  <c r="ER36" i="55"/>
  <c r="ER37" i="55"/>
  <c r="ER38" i="55"/>
  <c r="ER39" i="55"/>
  <c r="ER40" i="55"/>
  <c r="ER41" i="55"/>
  <c r="ER42" i="55"/>
  <c r="ER43" i="55"/>
  <c r="ER3" i="55"/>
  <c r="L44" i="157"/>
  <c r="K44" i="157"/>
  <c r="L43" i="157"/>
  <c r="K43" i="157"/>
  <c r="L42" i="157"/>
  <c r="K42" i="157"/>
  <c r="L40" i="157"/>
  <c r="K40" i="157"/>
  <c r="L38" i="157"/>
  <c r="K38" i="157"/>
  <c r="L37" i="157"/>
  <c r="K37" i="157"/>
  <c r="L36" i="157"/>
  <c r="K36" i="157"/>
  <c r="L35" i="157"/>
  <c r="K35" i="157"/>
  <c r="L34" i="157"/>
  <c r="K34" i="157"/>
  <c r="L33" i="157"/>
  <c r="K33" i="157"/>
  <c r="L31" i="157"/>
  <c r="K31" i="157"/>
  <c r="L30" i="157"/>
  <c r="K30" i="157"/>
  <c r="L29" i="157"/>
  <c r="K29" i="157"/>
  <c r="L28" i="157"/>
  <c r="K28" i="157"/>
  <c r="L27" i="157"/>
  <c r="K27" i="157"/>
  <c r="L26" i="157"/>
  <c r="K26" i="157"/>
  <c r="L25" i="157"/>
  <c r="K25" i="157"/>
  <c r="L23" i="157"/>
  <c r="K23" i="157"/>
  <c r="L22" i="157"/>
  <c r="K22" i="157"/>
  <c r="L21" i="157"/>
  <c r="K21" i="157"/>
  <c r="L20" i="157"/>
  <c r="K20" i="157"/>
  <c r="L19" i="157"/>
  <c r="K19" i="157"/>
  <c r="L18" i="157"/>
  <c r="K18" i="157"/>
  <c r="L17" i="157"/>
  <c r="K17" i="157"/>
  <c r="L16" i="157"/>
  <c r="K16" i="157"/>
  <c r="L15" i="157"/>
  <c r="K15" i="157"/>
  <c r="L14" i="157"/>
  <c r="K14" i="157"/>
  <c r="L12" i="157"/>
  <c r="K12" i="157"/>
  <c r="L11" i="157"/>
  <c r="K11" i="157"/>
  <c r="L10" i="157"/>
  <c r="K10" i="157"/>
  <c r="L8" i="157"/>
  <c r="K8" i="157"/>
  <c r="L7" i="157"/>
  <c r="K7" i="157"/>
  <c r="L6" i="157"/>
  <c r="K6" i="157"/>
  <c r="L5" i="157"/>
  <c r="K5" i="157"/>
  <c r="EV20" i="57" l="1"/>
  <c r="EV22" i="57"/>
  <c r="EV23" i="57"/>
  <c r="EV24" i="57"/>
  <c r="EV27" i="57"/>
  <c r="EV29" i="57"/>
  <c r="EV31" i="57"/>
  <c r="EV32" i="57"/>
  <c r="EV33" i="57"/>
  <c r="EV35" i="57"/>
  <c r="EV36" i="57"/>
  <c r="EV37" i="57"/>
  <c r="EV39" i="57"/>
  <c r="EV42" i="57"/>
  <c r="EV43" i="57"/>
  <c r="EV44" i="57"/>
  <c r="EV45" i="57"/>
  <c r="EV46" i="57"/>
  <c r="EV48" i="57"/>
  <c r="EV49" i="57"/>
  <c r="EV50" i="57"/>
  <c r="EV52" i="57"/>
  <c r="EV53" i="57"/>
  <c r="EV55" i="57"/>
  <c r="EV57" i="57"/>
  <c r="EV59" i="57"/>
  <c r="EV11" i="57"/>
  <c r="EV12" i="57"/>
  <c r="EV13" i="57"/>
  <c r="EV16" i="57"/>
  <c r="EV19" i="57"/>
  <c r="EV10" i="57"/>
  <c r="EV3" i="57"/>
  <c r="EV5" i="57"/>
  <c r="EV7" i="57"/>
  <c r="EQ4" i="55"/>
  <c r="EQ5" i="55"/>
  <c r="EQ6" i="55"/>
  <c r="EQ7" i="55"/>
  <c r="EQ8" i="55"/>
  <c r="EQ9" i="55"/>
  <c r="EQ10" i="55"/>
  <c r="EQ11" i="55"/>
  <c r="EQ12" i="55"/>
  <c r="EQ13" i="55"/>
  <c r="EQ14" i="55"/>
  <c r="EQ15" i="55"/>
  <c r="EQ16" i="55"/>
  <c r="EQ17" i="55"/>
  <c r="EQ18" i="55"/>
  <c r="EQ19" i="55"/>
  <c r="EQ20" i="55"/>
  <c r="EQ21" i="55"/>
  <c r="EQ22" i="55"/>
  <c r="EQ23" i="55"/>
  <c r="EQ24" i="55"/>
  <c r="EQ25" i="55"/>
  <c r="EQ26" i="55"/>
  <c r="EQ27" i="55"/>
  <c r="EQ28" i="55"/>
  <c r="EQ29" i="55"/>
  <c r="EQ30" i="55"/>
  <c r="EQ31" i="55"/>
  <c r="EQ32" i="55"/>
  <c r="EQ33" i="55"/>
  <c r="EQ34" i="55"/>
  <c r="EQ35" i="55"/>
  <c r="EQ36" i="55"/>
  <c r="EQ37" i="55"/>
  <c r="EQ38" i="55"/>
  <c r="EQ39" i="55"/>
  <c r="EQ40" i="55"/>
  <c r="EQ41" i="55"/>
  <c r="EQ42" i="55"/>
  <c r="EQ43" i="55"/>
  <c r="EQ3" i="55"/>
  <c r="L44" i="156"/>
  <c r="K44" i="156"/>
  <c r="L43" i="156"/>
  <c r="K43" i="156"/>
  <c r="L42" i="156"/>
  <c r="K42" i="156"/>
  <c r="L40" i="156"/>
  <c r="K40" i="156"/>
  <c r="L38" i="156"/>
  <c r="K38" i="156"/>
  <c r="L37" i="156"/>
  <c r="K37" i="156"/>
  <c r="L36" i="156"/>
  <c r="K36" i="156"/>
  <c r="L35" i="156"/>
  <c r="K35" i="156"/>
  <c r="L34" i="156"/>
  <c r="K34" i="156"/>
  <c r="L33" i="156"/>
  <c r="K33" i="156"/>
  <c r="L31" i="156"/>
  <c r="K31" i="156"/>
  <c r="L30" i="156"/>
  <c r="K30" i="156"/>
  <c r="L29" i="156"/>
  <c r="K29" i="156"/>
  <c r="L28" i="156"/>
  <c r="K28" i="156"/>
  <c r="L27" i="156"/>
  <c r="K27" i="156"/>
  <c r="L26" i="156"/>
  <c r="K26" i="156"/>
  <c r="L25" i="156"/>
  <c r="K25" i="156"/>
  <c r="L23" i="156"/>
  <c r="K23" i="156"/>
  <c r="L22" i="156"/>
  <c r="K22" i="156"/>
  <c r="L21" i="156"/>
  <c r="K21" i="156"/>
  <c r="L20" i="156"/>
  <c r="K20" i="156"/>
  <c r="L19" i="156"/>
  <c r="K19" i="156"/>
  <c r="L18" i="156"/>
  <c r="K18" i="156"/>
  <c r="L17" i="156"/>
  <c r="K17" i="156"/>
  <c r="L16" i="156"/>
  <c r="K16" i="156"/>
  <c r="L15" i="156"/>
  <c r="K15" i="156"/>
  <c r="L14" i="156"/>
  <c r="K14" i="156"/>
  <c r="L12" i="156"/>
  <c r="K12" i="156"/>
  <c r="L11" i="156"/>
  <c r="K11" i="156"/>
  <c r="L10" i="156"/>
  <c r="K10" i="156"/>
  <c r="L8" i="156"/>
  <c r="K8" i="156"/>
  <c r="L7" i="156"/>
  <c r="K7" i="156"/>
  <c r="L6" i="156"/>
  <c r="K6" i="156"/>
  <c r="L5" i="156"/>
  <c r="K5" i="156"/>
  <c r="EU57" i="57" l="1"/>
  <c r="EU59" i="57"/>
  <c r="EU9" i="57"/>
  <c r="EU11" i="57"/>
  <c r="EU12" i="57"/>
  <c r="EU13" i="57"/>
  <c r="EU16" i="57"/>
  <c r="EU18" i="57"/>
  <c r="EU20" i="57"/>
  <c r="EU22" i="57"/>
  <c r="EU23" i="57"/>
  <c r="EU24" i="57"/>
  <c r="EU27" i="57"/>
  <c r="EU29" i="57"/>
  <c r="EU31" i="57"/>
  <c r="EU32" i="57"/>
  <c r="EU33" i="57"/>
  <c r="EU35" i="57"/>
  <c r="EU36" i="57"/>
  <c r="EU37" i="57"/>
  <c r="EU39" i="57"/>
  <c r="EU42" i="57"/>
  <c r="EU43" i="57"/>
  <c r="EU44" i="57"/>
  <c r="EU45" i="57"/>
  <c r="EU46" i="57"/>
  <c r="EU48" i="57"/>
  <c r="EU49" i="57"/>
  <c r="EU50" i="57"/>
  <c r="EU52" i="57"/>
  <c r="EU53" i="57"/>
  <c r="EU55" i="57"/>
  <c r="EU3" i="57"/>
  <c r="EU5" i="57"/>
  <c r="EU8" i="57"/>
  <c r="EP4" i="55"/>
  <c r="EP5" i="55"/>
  <c r="EP6" i="55"/>
  <c r="EP7" i="55"/>
  <c r="EP8" i="55"/>
  <c r="EP9" i="55"/>
  <c r="EP10" i="55"/>
  <c r="EP11" i="55"/>
  <c r="EP12" i="55"/>
  <c r="EP13" i="55"/>
  <c r="EP14" i="55"/>
  <c r="EP15" i="55"/>
  <c r="EP16" i="55"/>
  <c r="EP17" i="55"/>
  <c r="EP18" i="55"/>
  <c r="EP19" i="55"/>
  <c r="EP20" i="55"/>
  <c r="EP21" i="55"/>
  <c r="EP22" i="55"/>
  <c r="EP23" i="55"/>
  <c r="EP24" i="55"/>
  <c r="EP25" i="55"/>
  <c r="EP26" i="55"/>
  <c r="EP27" i="55"/>
  <c r="EP28" i="55"/>
  <c r="EP29" i="55"/>
  <c r="EP30" i="55"/>
  <c r="EP31" i="55"/>
  <c r="EP32" i="55"/>
  <c r="EP33" i="55"/>
  <c r="EP34" i="55"/>
  <c r="EP35" i="55"/>
  <c r="EP36" i="55"/>
  <c r="EP37" i="55"/>
  <c r="EP38" i="55"/>
  <c r="EP39" i="55"/>
  <c r="EP40" i="55"/>
  <c r="EP41" i="55"/>
  <c r="EP42" i="55"/>
  <c r="EP3" i="55"/>
  <c r="L44" i="155"/>
  <c r="K44" i="155"/>
  <c r="L43" i="155"/>
  <c r="K43" i="155"/>
  <c r="L42" i="155"/>
  <c r="K42" i="155"/>
  <c r="L40" i="155"/>
  <c r="K40" i="155"/>
  <c r="L38" i="155"/>
  <c r="K38" i="155"/>
  <c r="L37" i="155"/>
  <c r="K37" i="155"/>
  <c r="L36" i="155"/>
  <c r="K36" i="155"/>
  <c r="L35" i="155"/>
  <c r="K35" i="155"/>
  <c r="L34" i="155"/>
  <c r="K34" i="155"/>
  <c r="L33" i="155"/>
  <c r="K33" i="155"/>
  <c r="L31" i="155"/>
  <c r="K31" i="155"/>
  <c r="L30" i="155"/>
  <c r="K30" i="155"/>
  <c r="L29" i="155"/>
  <c r="K29" i="155"/>
  <c r="L28" i="155"/>
  <c r="K28" i="155"/>
  <c r="L27" i="155"/>
  <c r="K27" i="155"/>
  <c r="L26" i="155"/>
  <c r="K26" i="155"/>
  <c r="L25" i="155"/>
  <c r="K25" i="155"/>
  <c r="L23" i="155"/>
  <c r="K23" i="155"/>
  <c r="L22" i="155"/>
  <c r="K22" i="155"/>
  <c r="L21" i="155"/>
  <c r="K21" i="155"/>
  <c r="L20" i="155"/>
  <c r="K20" i="155"/>
  <c r="L19" i="155"/>
  <c r="K19" i="155"/>
  <c r="L18" i="155"/>
  <c r="K18" i="155"/>
  <c r="L17" i="155"/>
  <c r="K17" i="155"/>
  <c r="L16" i="155"/>
  <c r="K16" i="155"/>
  <c r="L15" i="155"/>
  <c r="K15" i="155"/>
  <c r="L14" i="155"/>
  <c r="K14" i="155"/>
  <c r="L12" i="155"/>
  <c r="K12" i="155"/>
  <c r="L11" i="155"/>
  <c r="K11" i="155"/>
  <c r="L10" i="155"/>
  <c r="K10" i="155"/>
  <c r="L8" i="155"/>
  <c r="K8" i="155"/>
  <c r="L7" i="155"/>
  <c r="K7" i="155"/>
  <c r="L6" i="155"/>
  <c r="K6" i="155"/>
  <c r="L5" i="155"/>
  <c r="K5" i="155"/>
  <c r="ET53" i="57"/>
  <c r="ET54" i="57"/>
  <c r="ET57" i="57"/>
  <c r="ET59" i="57"/>
  <c r="ET27" i="57"/>
  <c r="ET29" i="57"/>
  <c r="ET31" i="57"/>
  <c r="ET32" i="57"/>
  <c r="ET33" i="57"/>
  <c r="ET35" i="57"/>
  <c r="ET36" i="57"/>
  <c r="ET37" i="57"/>
  <c r="ET39" i="57"/>
  <c r="ET42" i="57"/>
  <c r="ET43" i="57"/>
  <c r="ET44" i="57"/>
  <c r="ET45" i="57"/>
  <c r="ET46" i="57"/>
  <c r="ET48" i="57"/>
  <c r="ET49" i="57"/>
  <c r="ET50" i="57"/>
  <c r="ET52" i="57"/>
  <c r="ET23" i="57"/>
  <c r="ET18" i="57"/>
  <c r="ET20" i="57"/>
  <c r="ET22" i="57"/>
  <c r="ET24" i="57"/>
  <c r="ET16" i="57"/>
  <c r="ET3" i="57"/>
  <c r="ET5" i="57"/>
  <c r="ET7" i="57"/>
  <c r="ET9" i="57"/>
  <c r="ET11" i="57"/>
  <c r="ET12" i="57"/>
  <c r="ET13" i="57"/>
  <c r="EO4" i="55"/>
  <c r="EO5" i="55"/>
  <c r="EO6" i="55"/>
  <c r="EO7" i="55"/>
  <c r="EO8" i="55"/>
  <c r="EO9" i="55"/>
  <c r="EO10" i="55"/>
  <c r="EO11" i="55"/>
  <c r="EO12" i="55"/>
  <c r="EO13" i="55"/>
  <c r="EO14" i="55"/>
  <c r="EO15" i="55"/>
  <c r="EO16" i="55"/>
  <c r="EO17" i="55"/>
  <c r="EO18" i="55"/>
  <c r="EO19" i="55"/>
  <c r="EO20" i="55"/>
  <c r="EO21" i="55"/>
  <c r="EO22" i="55"/>
  <c r="EO23" i="55"/>
  <c r="EO24" i="55"/>
  <c r="EO25" i="55"/>
  <c r="EO26" i="55"/>
  <c r="EO27" i="55"/>
  <c r="EO28" i="55"/>
  <c r="EO29" i="55"/>
  <c r="EO30" i="55"/>
  <c r="EO31" i="55"/>
  <c r="EO32" i="55"/>
  <c r="EO33" i="55"/>
  <c r="EO34" i="55"/>
  <c r="EO35" i="55"/>
  <c r="EO36" i="55"/>
  <c r="EO37" i="55"/>
  <c r="EO38" i="55"/>
  <c r="EO39" i="55"/>
  <c r="EO40" i="55"/>
  <c r="EO41" i="55"/>
  <c r="EO42" i="55"/>
  <c r="EO3" i="55"/>
  <c r="L44" i="154"/>
  <c r="K44" i="154"/>
  <c r="L43" i="154"/>
  <c r="K43" i="154"/>
  <c r="L42" i="154"/>
  <c r="K42" i="154"/>
  <c r="L40" i="154"/>
  <c r="K40" i="154"/>
  <c r="L38" i="154"/>
  <c r="K38" i="154"/>
  <c r="L37" i="154"/>
  <c r="K37" i="154"/>
  <c r="L36" i="154"/>
  <c r="K36" i="154"/>
  <c r="L35" i="154"/>
  <c r="K35" i="154"/>
  <c r="L34" i="154"/>
  <c r="K34" i="154"/>
  <c r="L33" i="154"/>
  <c r="K33" i="154"/>
  <c r="L31" i="154"/>
  <c r="K31" i="154"/>
  <c r="L30" i="154"/>
  <c r="K30" i="154"/>
  <c r="L29" i="154"/>
  <c r="K29" i="154"/>
  <c r="L28" i="154"/>
  <c r="K28" i="154"/>
  <c r="L27" i="154"/>
  <c r="K27" i="154"/>
  <c r="L26" i="154"/>
  <c r="K26" i="154"/>
  <c r="L25" i="154"/>
  <c r="K25" i="154"/>
  <c r="L23" i="154"/>
  <c r="K23" i="154"/>
  <c r="L22" i="154"/>
  <c r="K22" i="154"/>
  <c r="L21" i="154"/>
  <c r="K21" i="154"/>
  <c r="L20" i="154"/>
  <c r="K20" i="154"/>
  <c r="L19" i="154"/>
  <c r="K19" i="154"/>
  <c r="L18" i="154"/>
  <c r="K18" i="154"/>
  <c r="L17" i="154"/>
  <c r="K17" i="154"/>
  <c r="L16" i="154"/>
  <c r="K16" i="154"/>
  <c r="L15" i="154"/>
  <c r="K15" i="154"/>
  <c r="L14" i="154"/>
  <c r="K14" i="154"/>
  <c r="L12" i="154"/>
  <c r="K12" i="154"/>
  <c r="L11" i="154"/>
  <c r="K11" i="154"/>
  <c r="L10" i="154"/>
  <c r="K10" i="154"/>
  <c r="L8" i="154"/>
  <c r="K8" i="154"/>
  <c r="L7" i="154"/>
  <c r="K7" i="154"/>
  <c r="L6" i="154"/>
  <c r="K6" i="154"/>
  <c r="L5" i="154"/>
  <c r="K5" i="154"/>
  <c r="ES57" i="57" l="1"/>
  <c r="ES58" i="57"/>
  <c r="ES48" i="57"/>
  <c r="ES49" i="57"/>
  <c r="ES50" i="57"/>
  <c r="ES51" i="57"/>
  <c r="ES53" i="57"/>
  <c r="ES54" i="57"/>
  <c r="ES20" i="57"/>
  <c r="ES22" i="57"/>
  <c r="ES24" i="57"/>
  <c r="ES27" i="57"/>
  <c r="ES29" i="57"/>
  <c r="ES31" i="57"/>
  <c r="ES32" i="57"/>
  <c r="ES33" i="57"/>
  <c r="ES35" i="57"/>
  <c r="ES36" i="57"/>
  <c r="ES37" i="57"/>
  <c r="ES39" i="57"/>
  <c r="ES42" i="57"/>
  <c r="ES43" i="57"/>
  <c r="ES44" i="57"/>
  <c r="ES45" i="57"/>
  <c r="ES46" i="57"/>
  <c r="ES3" i="57"/>
  <c r="ES5" i="57"/>
  <c r="ES7" i="57"/>
  <c r="ES9" i="57"/>
  <c r="ES11" i="57"/>
  <c r="ES12" i="57"/>
  <c r="ES13" i="57"/>
  <c r="ES15" i="57"/>
  <c r="ES18" i="57"/>
  <c r="EN4" i="55"/>
  <c r="EN5" i="55"/>
  <c r="EN6" i="55"/>
  <c r="EN7" i="55"/>
  <c r="EN8" i="55"/>
  <c r="EN9" i="55"/>
  <c r="EN10" i="55"/>
  <c r="EN11" i="55"/>
  <c r="EN12" i="55"/>
  <c r="EN13" i="55"/>
  <c r="EN14" i="55"/>
  <c r="EN16" i="55"/>
  <c r="EN17" i="55"/>
  <c r="EN18" i="55"/>
  <c r="EN19" i="55"/>
  <c r="EN20" i="55"/>
  <c r="EN21" i="55"/>
  <c r="EN22" i="55"/>
  <c r="EN23" i="55"/>
  <c r="EN24" i="55"/>
  <c r="EN25" i="55"/>
  <c r="EN26" i="55"/>
  <c r="EN27" i="55"/>
  <c r="EN28" i="55"/>
  <c r="EN29" i="55"/>
  <c r="EN30" i="55"/>
  <c r="EN31" i="55"/>
  <c r="EN32" i="55"/>
  <c r="EN33" i="55"/>
  <c r="EN34" i="55"/>
  <c r="EN35" i="55"/>
  <c r="EN36" i="55"/>
  <c r="EN37" i="55"/>
  <c r="EN38" i="55"/>
  <c r="EN39" i="55"/>
  <c r="EN40" i="55"/>
  <c r="EN41" i="55"/>
  <c r="EN42" i="55"/>
  <c r="EN3" i="55"/>
  <c r="L44" i="153"/>
  <c r="K44" i="153"/>
  <c r="L43" i="153"/>
  <c r="K43" i="153"/>
  <c r="L42" i="153"/>
  <c r="K42" i="153"/>
  <c r="L40" i="153"/>
  <c r="K40" i="153"/>
  <c r="L38" i="153"/>
  <c r="K38" i="153"/>
  <c r="L37" i="153"/>
  <c r="K37" i="153"/>
  <c r="L36" i="153"/>
  <c r="K36" i="153"/>
  <c r="L35" i="153"/>
  <c r="K35" i="153"/>
  <c r="L34" i="153"/>
  <c r="K34" i="153"/>
  <c r="L33" i="153"/>
  <c r="K33" i="153"/>
  <c r="L31" i="153"/>
  <c r="K31" i="153"/>
  <c r="L30" i="153"/>
  <c r="K30" i="153"/>
  <c r="L29" i="153"/>
  <c r="K29" i="153"/>
  <c r="L28" i="153"/>
  <c r="K28" i="153"/>
  <c r="L27" i="153"/>
  <c r="K27" i="153"/>
  <c r="L26" i="153"/>
  <c r="K26" i="153"/>
  <c r="L25" i="153"/>
  <c r="K25" i="153"/>
  <c r="L23" i="153"/>
  <c r="K23" i="153"/>
  <c r="L22" i="153"/>
  <c r="K22" i="153"/>
  <c r="L21" i="153"/>
  <c r="K21" i="153"/>
  <c r="L20" i="153"/>
  <c r="K20" i="153"/>
  <c r="L19" i="153"/>
  <c r="K19" i="153"/>
  <c r="L18" i="153"/>
  <c r="K18" i="153"/>
  <c r="L17" i="153"/>
  <c r="K17" i="153"/>
  <c r="L16" i="153"/>
  <c r="K16" i="153"/>
  <c r="L15" i="153"/>
  <c r="K15" i="153"/>
  <c r="L14" i="153"/>
  <c r="K14" i="153"/>
  <c r="L12" i="153"/>
  <c r="K12" i="153"/>
  <c r="L11" i="153"/>
  <c r="K11" i="153"/>
  <c r="L10" i="153"/>
  <c r="K10" i="153"/>
  <c r="L8" i="153"/>
  <c r="K8" i="153"/>
  <c r="L7" i="153"/>
  <c r="K7" i="153"/>
  <c r="L6" i="153"/>
  <c r="K6" i="153"/>
  <c r="L5" i="153"/>
  <c r="K5" i="153"/>
  <c r="ER48" i="57"/>
  <c r="ER49" i="57"/>
  <c r="ER50" i="57"/>
  <c r="ER51" i="57"/>
  <c r="ER53" i="57"/>
  <c r="ER55" i="57"/>
  <c r="ER57" i="57"/>
  <c r="ER58" i="57"/>
  <c r="ER39" i="57"/>
  <c r="ER42" i="57"/>
  <c r="ER43" i="57"/>
  <c r="ER44" i="57"/>
  <c r="ER45" i="57"/>
  <c r="ER47" i="57"/>
  <c r="ER37" i="57"/>
  <c r="ER19" i="57"/>
  <c r="ER20" i="57"/>
  <c r="ER22" i="57"/>
  <c r="ER24" i="57"/>
  <c r="ER27" i="57"/>
  <c r="ER29" i="57"/>
  <c r="ER31" i="57"/>
  <c r="ER32" i="57"/>
  <c r="ER33" i="57"/>
  <c r="ER35" i="57"/>
  <c r="ER36" i="57"/>
  <c r="ER9" i="57"/>
  <c r="ER11" i="57"/>
  <c r="ER12" i="57"/>
  <c r="ER13" i="57"/>
  <c r="ER15" i="57"/>
  <c r="ER5" i="57"/>
  <c r="ER7" i="57"/>
  <c r="ER3" i="57"/>
  <c r="EM4" i="55"/>
  <c r="EM5" i="55"/>
  <c r="EM6" i="55"/>
  <c r="EM7" i="55"/>
  <c r="EM8" i="55"/>
  <c r="EM9" i="55"/>
  <c r="EM10" i="55"/>
  <c r="EM11" i="55"/>
  <c r="EM12" i="55"/>
  <c r="EM13" i="55"/>
  <c r="EM14" i="55"/>
  <c r="EM16" i="55"/>
  <c r="EM17" i="55"/>
  <c r="EM18" i="55"/>
  <c r="EM19" i="55"/>
  <c r="EM20" i="55"/>
  <c r="EM21" i="55"/>
  <c r="EM22" i="55"/>
  <c r="EM23" i="55"/>
  <c r="EM24" i="55"/>
  <c r="EM25" i="55"/>
  <c r="EM26" i="55"/>
  <c r="EM27" i="55"/>
  <c r="EM28" i="55"/>
  <c r="EM29" i="55"/>
  <c r="EM30" i="55"/>
  <c r="EM31" i="55"/>
  <c r="EM32" i="55"/>
  <c r="EM33" i="55"/>
  <c r="EM34" i="55"/>
  <c r="EM35" i="55"/>
  <c r="EM36" i="55"/>
  <c r="EM37" i="55"/>
  <c r="EM38" i="55"/>
  <c r="EM39" i="55"/>
  <c r="EM40" i="55"/>
  <c r="EM41" i="55"/>
  <c r="EM42" i="55"/>
  <c r="EM3" i="55"/>
  <c r="L44" i="152"/>
  <c r="K44" i="152"/>
  <c r="L43" i="152"/>
  <c r="K43" i="152"/>
  <c r="L42" i="152"/>
  <c r="K42" i="152"/>
  <c r="L40" i="152"/>
  <c r="K40" i="152"/>
  <c r="L38" i="152"/>
  <c r="K38" i="152"/>
  <c r="L37" i="152"/>
  <c r="K37" i="152"/>
  <c r="L36" i="152"/>
  <c r="K36" i="152"/>
  <c r="L35" i="152"/>
  <c r="K35" i="152"/>
  <c r="L34" i="152"/>
  <c r="K34" i="152"/>
  <c r="L33" i="152"/>
  <c r="K33" i="152"/>
  <c r="L31" i="152"/>
  <c r="K31" i="152"/>
  <c r="L30" i="152"/>
  <c r="K30" i="152"/>
  <c r="L29" i="152"/>
  <c r="K29" i="152"/>
  <c r="L28" i="152"/>
  <c r="K28" i="152"/>
  <c r="L27" i="152"/>
  <c r="K27" i="152"/>
  <c r="L26" i="152"/>
  <c r="K26" i="152"/>
  <c r="L25" i="152"/>
  <c r="K25" i="152"/>
  <c r="L23" i="152"/>
  <c r="K23" i="152"/>
  <c r="L22" i="152"/>
  <c r="K22" i="152"/>
  <c r="L21" i="152"/>
  <c r="K21" i="152"/>
  <c r="L20" i="152"/>
  <c r="K20" i="152"/>
  <c r="L19" i="152"/>
  <c r="K19" i="152"/>
  <c r="L18" i="152"/>
  <c r="K18" i="152"/>
  <c r="L17" i="152"/>
  <c r="K17" i="152"/>
  <c r="L16" i="152"/>
  <c r="K16" i="152"/>
  <c r="L15" i="152"/>
  <c r="K15" i="152"/>
  <c r="L14" i="152"/>
  <c r="K14" i="152"/>
  <c r="L12" i="152"/>
  <c r="K12" i="152"/>
  <c r="L11" i="152"/>
  <c r="K11" i="152"/>
  <c r="L10" i="152"/>
  <c r="K10" i="152"/>
  <c r="L8" i="152"/>
  <c r="K8" i="152"/>
  <c r="L7" i="152"/>
  <c r="K7" i="152"/>
  <c r="L6" i="152"/>
  <c r="K6" i="152"/>
  <c r="L5" i="152"/>
  <c r="K5" i="152"/>
  <c r="EQ48" i="57"/>
  <c r="EQ49" i="57"/>
  <c r="EQ50" i="57"/>
  <c r="EQ51" i="57"/>
  <c r="EQ53" i="57"/>
  <c r="EQ55" i="57"/>
  <c r="EQ57" i="57"/>
  <c r="EQ58" i="57"/>
  <c r="EQ46" i="57"/>
  <c r="EP45" i="57"/>
  <c r="EQ45" i="57"/>
  <c r="EP44" i="57"/>
  <c r="EQ44" i="57"/>
  <c r="EQ27" i="57"/>
  <c r="EQ29" i="57"/>
  <c r="EQ31" i="57"/>
  <c r="EQ32" i="57"/>
  <c r="EQ33" i="57"/>
  <c r="EQ35" i="57"/>
  <c r="EQ36" i="57"/>
  <c r="EQ39" i="57"/>
  <c r="EQ42" i="57"/>
  <c r="EQ43" i="57"/>
  <c r="EQ24" i="57"/>
  <c r="EQ19" i="57"/>
  <c r="EQ20" i="57"/>
  <c r="EQ22" i="57"/>
  <c r="EQ4" i="57"/>
  <c r="EQ5" i="57"/>
  <c r="EQ8" i="57"/>
  <c r="EQ9" i="57"/>
  <c r="EQ11" i="57"/>
  <c r="EQ12" i="57"/>
  <c r="EQ13" i="57"/>
  <c r="EQ16" i="57"/>
  <c r="EL4" i="55"/>
  <c r="EL5" i="55"/>
  <c r="EL6" i="55"/>
  <c r="EL7" i="55"/>
  <c r="EL8" i="55"/>
  <c r="EL9" i="55"/>
  <c r="EL10" i="55"/>
  <c r="EL11" i="55"/>
  <c r="EL12" i="55"/>
  <c r="EL13" i="55"/>
  <c r="EL14" i="55"/>
  <c r="EL16" i="55"/>
  <c r="EL17" i="55"/>
  <c r="EL18" i="55"/>
  <c r="EL19" i="55"/>
  <c r="EL20" i="55"/>
  <c r="EL21" i="55"/>
  <c r="EL22" i="55"/>
  <c r="EL23" i="55"/>
  <c r="EL24" i="55"/>
  <c r="EL25" i="55"/>
  <c r="EL26" i="55"/>
  <c r="EL27" i="55"/>
  <c r="EL28" i="55"/>
  <c r="EL29" i="55"/>
  <c r="EL30" i="55"/>
  <c r="EL31" i="55"/>
  <c r="EL32" i="55"/>
  <c r="EL33" i="55"/>
  <c r="EL34" i="55"/>
  <c r="EL35" i="55"/>
  <c r="EL36" i="55"/>
  <c r="EL37" i="55"/>
  <c r="EL38" i="55"/>
  <c r="EL39" i="55"/>
  <c r="EL40" i="55"/>
  <c r="EL41" i="55"/>
  <c r="EL42" i="55"/>
  <c r="EL3" i="55"/>
  <c r="L44" i="151"/>
  <c r="K44" i="151"/>
  <c r="L43" i="151"/>
  <c r="K43" i="151"/>
  <c r="L42" i="151"/>
  <c r="K42" i="151"/>
  <c r="L40" i="151"/>
  <c r="K40" i="151"/>
  <c r="L38" i="151"/>
  <c r="K38" i="151"/>
  <c r="L37" i="151"/>
  <c r="K37" i="151"/>
  <c r="L36" i="151"/>
  <c r="K36" i="151"/>
  <c r="L35" i="151"/>
  <c r="K35" i="151"/>
  <c r="L34" i="151"/>
  <c r="K34" i="151"/>
  <c r="L33" i="151"/>
  <c r="K33" i="151"/>
  <c r="L31" i="151"/>
  <c r="K31" i="151"/>
  <c r="L30" i="151"/>
  <c r="K30" i="151"/>
  <c r="L29" i="151"/>
  <c r="K29" i="151"/>
  <c r="L28" i="151"/>
  <c r="K28" i="151"/>
  <c r="L27" i="151"/>
  <c r="K27" i="151"/>
  <c r="L26" i="151"/>
  <c r="K26" i="151"/>
  <c r="L25" i="151"/>
  <c r="K25" i="151"/>
  <c r="L23" i="151"/>
  <c r="K23" i="151"/>
  <c r="L22" i="151"/>
  <c r="K22" i="151"/>
  <c r="L21" i="151"/>
  <c r="K21" i="151"/>
  <c r="L20" i="151"/>
  <c r="K20" i="151"/>
  <c r="L19" i="151"/>
  <c r="K19" i="151"/>
  <c r="L18" i="151"/>
  <c r="K18" i="151"/>
  <c r="L17" i="151"/>
  <c r="K17" i="151"/>
  <c r="L16" i="151"/>
  <c r="K16" i="151"/>
  <c r="L15" i="151"/>
  <c r="K15" i="151"/>
  <c r="L14" i="151"/>
  <c r="K14" i="151"/>
  <c r="L12" i="151"/>
  <c r="K12" i="151"/>
  <c r="L11" i="151"/>
  <c r="K11" i="151"/>
  <c r="L10" i="151"/>
  <c r="K10" i="151"/>
  <c r="L8" i="151"/>
  <c r="K8" i="151"/>
  <c r="L7" i="151"/>
  <c r="K7" i="151"/>
  <c r="L6" i="151"/>
  <c r="K6" i="151"/>
  <c r="L5" i="151"/>
  <c r="K5" i="151"/>
  <c r="EP48" i="57" l="1"/>
  <c r="EP49" i="57"/>
  <c r="EP50" i="57"/>
  <c r="EP51" i="57"/>
  <c r="EP53" i="57"/>
  <c r="EP55" i="57"/>
  <c r="EP57" i="57"/>
  <c r="EP58" i="57"/>
  <c r="EP47" i="57"/>
  <c r="EP11" i="57"/>
  <c r="EP12" i="57"/>
  <c r="EP13" i="57"/>
  <c r="EP16" i="57"/>
  <c r="EP19" i="57"/>
  <c r="EP20" i="57"/>
  <c r="EP22" i="57"/>
  <c r="EP27" i="57"/>
  <c r="EP29" i="57"/>
  <c r="EP31" i="57"/>
  <c r="EP32" i="57"/>
  <c r="EP33" i="57"/>
  <c r="EP35" i="57"/>
  <c r="EP36" i="57"/>
  <c r="EP37" i="57"/>
  <c r="EP39" i="57"/>
  <c r="EP42" i="57"/>
  <c r="EP43" i="57"/>
  <c r="EP4" i="57"/>
  <c r="EP5" i="57"/>
  <c r="EP8" i="57"/>
  <c r="EP10" i="57"/>
  <c r="EK27" i="55"/>
  <c r="EK4" i="55"/>
  <c r="EK5" i="55"/>
  <c r="EK6" i="55"/>
  <c r="EK7" i="55"/>
  <c r="EK8" i="55"/>
  <c r="EK9" i="55"/>
  <c r="EK10" i="55"/>
  <c r="EK11" i="55"/>
  <c r="EK14" i="55"/>
  <c r="EK19" i="55"/>
  <c r="EK20" i="55"/>
  <c r="EK21" i="55"/>
  <c r="EK22" i="55"/>
  <c r="EK23" i="55"/>
  <c r="EK24" i="55"/>
  <c r="EK25" i="55"/>
  <c r="EK26" i="55"/>
  <c r="EK28" i="55"/>
  <c r="EK29" i="55"/>
  <c r="EK30" i="55"/>
  <c r="EK31" i="55"/>
  <c r="EK32" i="55"/>
  <c r="EK33" i="55"/>
  <c r="EK34" i="55"/>
  <c r="EK35" i="55"/>
  <c r="EK36" i="55"/>
  <c r="EK37" i="55"/>
  <c r="EK38" i="55"/>
  <c r="EK39" i="55"/>
  <c r="EK40" i="55"/>
  <c r="EK41" i="55"/>
  <c r="EK42" i="55"/>
  <c r="EK3" i="55"/>
  <c r="L44" i="150"/>
  <c r="K44" i="150"/>
  <c r="L43" i="150"/>
  <c r="K43" i="150"/>
  <c r="L42" i="150"/>
  <c r="K42" i="150"/>
  <c r="L40" i="150"/>
  <c r="K40" i="150"/>
  <c r="L38" i="150"/>
  <c r="K38" i="150"/>
  <c r="L37" i="150"/>
  <c r="K37" i="150"/>
  <c r="L36" i="150"/>
  <c r="K36" i="150"/>
  <c r="L35" i="150"/>
  <c r="K35" i="150"/>
  <c r="L34" i="150"/>
  <c r="K34" i="150"/>
  <c r="L33" i="150"/>
  <c r="K33" i="150"/>
  <c r="L31" i="150"/>
  <c r="K31" i="150"/>
  <c r="L30" i="150"/>
  <c r="K30" i="150"/>
  <c r="L29" i="150"/>
  <c r="K29" i="150"/>
  <c r="L28" i="150"/>
  <c r="K28" i="150"/>
  <c r="L27" i="150"/>
  <c r="K27" i="150"/>
  <c r="L26" i="150"/>
  <c r="K26" i="150"/>
  <c r="L25" i="150"/>
  <c r="K25" i="150"/>
  <c r="L23" i="150"/>
  <c r="K23" i="150"/>
  <c r="L22" i="150"/>
  <c r="K22" i="150"/>
  <c r="L21" i="150"/>
  <c r="K21" i="150"/>
  <c r="L20" i="150"/>
  <c r="K20" i="150"/>
  <c r="L19" i="150"/>
  <c r="K19" i="150"/>
  <c r="L18" i="150"/>
  <c r="K18" i="150"/>
  <c r="L17" i="150"/>
  <c r="K17" i="150"/>
  <c r="L16" i="150"/>
  <c r="K16" i="150"/>
  <c r="L15" i="150"/>
  <c r="K15" i="150"/>
  <c r="L14" i="150"/>
  <c r="K14" i="150"/>
  <c r="L12" i="150"/>
  <c r="K12" i="150"/>
  <c r="L11" i="150"/>
  <c r="K11" i="150"/>
  <c r="L10" i="150"/>
  <c r="K10" i="150"/>
  <c r="L8" i="150"/>
  <c r="K8" i="150"/>
  <c r="L7" i="150"/>
  <c r="K7" i="150"/>
  <c r="L6" i="150"/>
  <c r="K6" i="150"/>
  <c r="L5" i="150"/>
  <c r="K5" i="150"/>
  <c r="EK12" i="55" l="1"/>
  <c r="EK13" i="55"/>
  <c r="EO53" i="57"/>
  <c r="EO55" i="57"/>
  <c r="EO57" i="57"/>
  <c r="EO58" i="57"/>
  <c r="EO48" i="57"/>
  <c r="EO49" i="57"/>
  <c r="EO50" i="57"/>
  <c r="EO51" i="57"/>
  <c r="EO19" i="57"/>
  <c r="EO20" i="57"/>
  <c r="EO22" i="57"/>
  <c r="EO24" i="57"/>
  <c r="EO27" i="57"/>
  <c r="EO29" i="57"/>
  <c r="EO31" i="57"/>
  <c r="EO32" i="57"/>
  <c r="EO33" i="57"/>
  <c r="EO35" i="57"/>
  <c r="EO36" i="57"/>
  <c r="EO37" i="57"/>
  <c r="EO39" i="57"/>
  <c r="EO42" i="57"/>
  <c r="EO43" i="57"/>
  <c r="EO46" i="57"/>
  <c r="EO16" i="57"/>
  <c r="EO4" i="57"/>
  <c r="EO5" i="57"/>
  <c r="EO7" i="57"/>
  <c r="EO10" i="57"/>
  <c r="EO11" i="57"/>
  <c r="EO12" i="57"/>
  <c r="EO13" i="57"/>
  <c r="EJ4" i="55"/>
  <c r="EJ5" i="55"/>
  <c r="EJ6" i="55"/>
  <c r="EJ7" i="55"/>
  <c r="EJ8" i="55"/>
  <c r="EJ9" i="55"/>
  <c r="EJ10" i="55"/>
  <c r="EJ11" i="55"/>
  <c r="EJ12" i="55"/>
  <c r="EJ13" i="55"/>
  <c r="EJ14" i="55"/>
  <c r="EJ16" i="55"/>
  <c r="EJ17" i="55"/>
  <c r="EJ18" i="55"/>
  <c r="EJ19" i="55"/>
  <c r="EJ20" i="55"/>
  <c r="EJ21" i="55"/>
  <c r="EJ22" i="55"/>
  <c r="EJ23" i="55"/>
  <c r="EJ24" i="55"/>
  <c r="EJ25" i="55"/>
  <c r="EJ26" i="55"/>
  <c r="EJ27" i="55"/>
  <c r="EJ28" i="55"/>
  <c r="EJ29" i="55"/>
  <c r="EJ30" i="55"/>
  <c r="EJ31" i="55"/>
  <c r="EJ34" i="55"/>
  <c r="EJ35" i="55"/>
  <c r="EJ36" i="55"/>
  <c r="EJ37" i="55"/>
  <c r="EJ38" i="55"/>
  <c r="EJ39" i="55"/>
  <c r="EJ40" i="55"/>
  <c r="EJ41" i="55"/>
  <c r="EJ42" i="55"/>
  <c r="EJ3" i="55"/>
  <c r="L44" i="149"/>
  <c r="K44" i="149"/>
  <c r="L43" i="149"/>
  <c r="K43" i="149"/>
  <c r="L42" i="149"/>
  <c r="K42" i="149"/>
  <c r="L40" i="149"/>
  <c r="K40" i="149"/>
  <c r="L38" i="149"/>
  <c r="K38" i="149"/>
  <c r="L37" i="149"/>
  <c r="K37" i="149"/>
  <c r="L36" i="149"/>
  <c r="K36" i="149"/>
  <c r="L35" i="149"/>
  <c r="K35" i="149"/>
  <c r="L34" i="149"/>
  <c r="K34" i="149"/>
  <c r="L33" i="149"/>
  <c r="K33" i="149"/>
  <c r="L31" i="149"/>
  <c r="K31" i="149"/>
  <c r="L30" i="149"/>
  <c r="K30" i="149"/>
  <c r="L29" i="149"/>
  <c r="K29" i="149"/>
  <c r="L28" i="149"/>
  <c r="K28" i="149"/>
  <c r="L27" i="149"/>
  <c r="K27" i="149"/>
  <c r="L26" i="149"/>
  <c r="K26" i="149"/>
  <c r="L25" i="149"/>
  <c r="K25" i="149"/>
  <c r="L23" i="149"/>
  <c r="K23" i="149"/>
  <c r="L22" i="149"/>
  <c r="K22" i="149"/>
  <c r="L21" i="149"/>
  <c r="K21" i="149"/>
  <c r="L20" i="149"/>
  <c r="K20" i="149"/>
  <c r="L19" i="149"/>
  <c r="K19" i="149"/>
  <c r="L18" i="149"/>
  <c r="K18" i="149"/>
  <c r="L17" i="149"/>
  <c r="K17" i="149"/>
  <c r="L16" i="149"/>
  <c r="K16" i="149"/>
  <c r="L15" i="149"/>
  <c r="K15" i="149"/>
  <c r="L14" i="149"/>
  <c r="K14" i="149"/>
  <c r="L12" i="149"/>
  <c r="K12" i="149"/>
  <c r="L11" i="149"/>
  <c r="K11" i="149"/>
  <c r="L10" i="149"/>
  <c r="K10" i="149"/>
  <c r="L8" i="149"/>
  <c r="K8" i="149"/>
  <c r="L7" i="149"/>
  <c r="K7" i="149"/>
  <c r="L6" i="149"/>
  <c r="K6" i="149"/>
  <c r="L5" i="149"/>
  <c r="K5" i="149"/>
  <c r="EN52" i="57" l="1"/>
  <c r="EN42" i="57"/>
  <c r="EN43" i="57"/>
  <c r="EN37" i="57"/>
  <c r="EN19" i="57"/>
  <c r="EN20" i="57"/>
  <c r="EN27" i="57"/>
  <c r="EN36" i="57"/>
  <c r="EN7" i="57"/>
  <c r="EN10" i="57"/>
  <c r="EI4" i="55"/>
  <c r="EN5" i="57" s="1"/>
  <c r="EI5" i="55"/>
  <c r="EI6" i="55"/>
  <c r="EI7" i="55"/>
  <c r="EN11" i="57" s="1"/>
  <c r="EI8" i="55"/>
  <c r="EN12" i="57" s="1"/>
  <c r="EI9" i="55"/>
  <c r="EN14" i="57" s="1"/>
  <c r="EI10" i="55"/>
  <c r="EN15" i="57" s="1"/>
  <c r="EI11" i="55"/>
  <c r="EN17" i="57" s="1"/>
  <c r="EI12" i="55"/>
  <c r="EI13" i="55"/>
  <c r="EI14" i="55"/>
  <c r="EN22" i="57" s="1"/>
  <c r="EI16" i="55"/>
  <c r="EN24" i="57" s="1"/>
  <c r="EI17" i="55"/>
  <c r="EI18" i="55"/>
  <c r="EI19" i="55"/>
  <c r="EI20" i="55"/>
  <c r="EN29" i="57" s="1"/>
  <c r="EI21" i="55"/>
  <c r="EN31" i="57" s="1"/>
  <c r="EI22" i="55"/>
  <c r="EN32" i="57" s="1"/>
  <c r="EI23" i="55"/>
  <c r="EN33" i="57" s="1"/>
  <c r="EI24" i="55"/>
  <c r="EN35" i="57" s="1"/>
  <c r="EI25" i="55"/>
  <c r="EI26" i="55"/>
  <c r="EI27" i="55"/>
  <c r="EI28" i="55"/>
  <c r="EN39" i="57" s="1"/>
  <c r="EI29" i="55"/>
  <c r="EI30" i="55"/>
  <c r="EI31" i="55"/>
  <c r="EI32" i="55"/>
  <c r="EN44" i="57" s="1"/>
  <c r="EI34" i="55"/>
  <c r="EN47" i="57" s="1"/>
  <c r="EI35" i="55"/>
  <c r="EN48" i="57" s="1"/>
  <c r="EI36" i="55"/>
  <c r="EN49" i="57" s="1"/>
  <c r="EI37" i="55"/>
  <c r="EN50" i="57" s="1"/>
  <c r="EI38" i="55"/>
  <c r="EI39" i="55"/>
  <c r="EN53" i="57" s="1"/>
  <c r="EI40" i="55"/>
  <c r="EN55" i="57" s="1"/>
  <c r="EI41" i="55"/>
  <c r="EN57" i="57" s="1"/>
  <c r="EI42" i="55"/>
  <c r="EN59" i="57" s="1"/>
  <c r="EI3" i="55"/>
  <c r="EN4" i="57" s="1"/>
  <c r="L44" i="148"/>
  <c r="K44" i="148"/>
  <c r="L43" i="148"/>
  <c r="K43" i="148"/>
  <c r="L42" i="148"/>
  <c r="K42" i="148"/>
  <c r="L40" i="148"/>
  <c r="K40" i="148"/>
  <c r="L38" i="148"/>
  <c r="K38" i="148"/>
  <c r="L37" i="148"/>
  <c r="K37" i="148"/>
  <c r="L36" i="148"/>
  <c r="K36" i="148"/>
  <c r="L35" i="148"/>
  <c r="K35" i="148"/>
  <c r="L34" i="148"/>
  <c r="K34" i="148"/>
  <c r="L33" i="148"/>
  <c r="K33" i="148"/>
  <c r="L31" i="148"/>
  <c r="K31" i="148"/>
  <c r="L30" i="148"/>
  <c r="K30" i="148"/>
  <c r="L29" i="148"/>
  <c r="K29" i="148"/>
  <c r="L28" i="148"/>
  <c r="K28" i="148"/>
  <c r="L27" i="148"/>
  <c r="K27" i="148"/>
  <c r="L26" i="148"/>
  <c r="K26" i="148"/>
  <c r="L25" i="148"/>
  <c r="K25" i="148"/>
  <c r="L23" i="148"/>
  <c r="K23" i="148"/>
  <c r="L22" i="148"/>
  <c r="K22" i="148"/>
  <c r="L21" i="148"/>
  <c r="K21" i="148"/>
  <c r="L20" i="148"/>
  <c r="K20" i="148"/>
  <c r="L19" i="148"/>
  <c r="K19" i="148"/>
  <c r="L18" i="148"/>
  <c r="K18" i="148"/>
  <c r="L17" i="148"/>
  <c r="K17" i="148"/>
  <c r="L16" i="148"/>
  <c r="K16" i="148"/>
  <c r="L15" i="148"/>
  <c r="K15" i="148"/>
  <c r="L14" i="148"/>
  <c r="K14" i="148"/>
  <c r="L12" i="148"/>
  <c r="K12" i="148"/>
  <c r="L11" i="148"/>
  <c r="K11" i="148"/>
  <c r="L10" i="148"/>
  <c r="K10" i="148"/>
  <c r="L8" i="148"/>
  <c r="K8" i="148"/>
  <c r="L7" i="148"/>
  <c r="K7" i="148"/>
  <c r="L6" i="148"/>
  <c r="K6" i="148"/>
  <c r="L5" i="148"/>
  <c r="K5" i="148"/>
  <c r="EM36" i="57"/>
  <c r="EM40" i="57"/>
  <c r="EM44" i="57"/>
  <c r="EM46" i="57"/>
  <c r="EM17" i="57"/>
  <c r="EM27" i="57"/>
  <c r="EM31" i="57"/>
  <c r="EM35" i="57"/>
  <c r="EM12" i="57"/>
  <c r="EM15" i="57"/>
  <c r="EM7" i="57"/>
  <c r="EM9" i="57"/>
  <c r="EH4" i="55"/>
  <c r="EM5" i="57" s="1"/>
  <c r="EH5" i="55"/>
  <c r="EH6" i="55"/>
  <c r="EH7" i="55"/>
  <c r="EM11" i="57" s="1"/>
  <c r="EH8" i="55"/>
  <c r="EH9" i="55"/>
  <c r="EM13" i="57" s="1"/>
  <c r="EH10" i="55"/>
  <c r="EH11" i="55"/>
  <c r="EH12" i="55"/>
  <c r="EM19" i="57" s="1"/>
  <c r="EH13" i="55"/>
  <c r="EM20" i="57" s="1"/>
  <c r="EH14" i="55"/>
  <c r="EM22" i="57" s="1"/>
  <c r="EH16" i="55"/>
  <c r="EM24" i="57" s="1"/>
  <c r="EH17" i="55"/>
  <c r="EH18" i="55"/>
  <c r="EH19" i="55"/>
  <c r="EH20" i="55"/>
  <c r="EM29" i="57" s="1"/>
  <c r="EH21" i="55"/>
  <c r="EH22" i="55"/>
  <c r="EM32" i="57" s="1"/>
  <c r="EH24" i="55"/>
  <c r="EH25" i="55"/>
  <c r="EH27" i="55"/>
  <c r="EH28" i="55"/>
  <c r="EH29" i="55"/>
  <c r="EH30" i="55"/>
  <c r="EM42" i="57" s="1"/>
  <c r="EH31" i="55"/>
  <c r="EM43" i="57" s="1"/>
  <c r="EH32" i="55"/>
  <c r="EH34" i="55"/>
  <c r="EH35" i="55"/>
  <c r="EM48" i="57" s="1"/>
  <c r="EH36" i="55"/>
  <c r="EM49" i="57" s="1"/>
  <c r="EH37" i="55"/>
  <c r="EM50" i="57" s="1"/>
  <c r="EH38" i="55"/>
  <c r="EM52" i="57" s="1"/>
  <c r="EH39" i="55"/>
  <c r="EM53" i="57" s="1"/>
  <c r="EH40" i="55"/>
  <c r="EM54" i="57" s="1"/>
  <c r="EH41" i="55"/>
  <c r="EM57" i="57" s="1"/>
  <c r="EH42" i="55"/>
  <c r="EM58" i="57" s="1"/>
  <c r="EH3" i="55"/>
  <c r="EM4" i="57" s="1"/>
  <c r="L44" i="147"/>
  <c r="K44" i="147"/>
  <c r="L43" i="147"/>
  <c r="K43" i="147"/>
  <c r="L42" i="147"/>
  <c r="K42" i="147"/>
  <c r="L40" i="147"/>
  <c r="K40" i="147"/>
  <c r="L38" i="147"/>
  <c r="K38" i="147"/>
  <c r="L37" i="147"/>
  <c r="K37" i="147"/>
  <c r="L36" i="147"/>
  <c r="K36" i="147"/>
  <c r="L35" i="147"/>
  <c r="K35" i="147"/>
  <c r="L34" i="147"/>
  <c r="K34" i="147"/>
  <c r="L33" i="147"/>
  <c r="K33" i="147"/>
  <c r="L31" i="147"/>
  <c r="K31" i="147"/>
  <c r="L30" i="147"/>
  <c r="K30" i="147"/>
  <c r="L29" i="147"/>
  <c r="K29" i="147"/>
  <c r="L28" i="147"/>
  <c r="K28" i="147"/>
  <c r="L27" i="147"/>
  <c r="K27" i="147"/>
  <c r="L26" i="147"/>
  <c r="K26" i="147"/>
  <c r="L25" i="147"/>
  <c r="K25" i="147"/>
  <c r="L23" i="147"/>
  <c r="K23" i="147"/>
  <c r="L22" i="147"/>
  <c r="K22" i="147"/>
  <c r="L21" i="147"/>
  <c r="K21" i="147"/>
  <c r="L20" i="147"/>
  <c r="K20" i="147"/>
  <c r="L19" i="147"/>
  <c r="K19" i="147"/>
  <c r="L18" i="147"/>
  <c r="K18" i="147"/>
  <c r="L17" i="147"/>
  <c r="K17" i="147"/>
  <c r="L16" i="147"/>
  <c r="K16" i="147"/>
  <c r="L15" i="147"/>
  <c r="K15" i="147"/>
  <c r="L14" i="147"/>
  <c r="K14" i="147"/>
  <c r="L12" i="147"/>
  <c r="K12" i="147"/>
  <c r="L11" i="147"/>
  <c r="K11" i="147"/>
  <c r="L10" i="147"/>
  <c r="K10" i="147"/>
  <c r="L8" i="147"/>
  <c r="K8" i="147"/>
  <c r="L7" i="147"/>
  <c r="K7" i="147"/>
  <c r="L6" i="147"/>
  <c r="K6" i="147"/>
  <c r="L5" i="147"/>
  <c r="K5" i="147"/>
  <c r="EL58" i="57"/>
  <c r="EL50" i="57"/>
  <c r="EL42" i="57"/>
  <c r="EL43" i="57"/>
  <c r="EL27" i="57"/>
  <c r="EL29" i="57"/>
  <c r="EL35" i="57"/>
  <c r="EL36" i="57"/>
  <c r="EL4" i="57"/>
  <c r="EL5" i="57"/>
  <c r="EL7" i="57"/>
  <c r="EL10" i="57"/>
  <c r="EL11" i="57"/>
  <c r="EL17" i="57"/>
  <c r="EL19" i="57"/>
  <c r="EG4" i="55"/>
  <c r="EG5" i="55"/>
  <c r="EG6" i="55"/>
  <c r="EG7" i="55"/>
  <c r="EG8" i="55"/>
  <c r="EL12" i="57" s="1"/>
  <c r="EG9" i="55"/>
  <c r="EL13" i="57" s="1"/>
  <c r="EG10" i="55"/>
  <c r="EL16" i="57" s="1"/>
  <c r="EG11" i="55"/>
  <c r="EG12" i="55"/>
  <c r="EG13" i="55"/>
  <c r="EL20" i="57" s="1"/>
  <c r="EG14" i="55"/>
  <c r="EL22" i="57" s="1"/>
  <c r="EG16" i="55"/>
  <c r="EL24" i="57" s="1"/>
  <c r="EG17" i="55"/>
  <c r="EG18" i="55"/>
  <c r="EG19" i="55"/>
  <c r="EG20" i="55"/>
  <c r="EG21" i="55"/>
  <c r="EL31" i="57" s="1"/>
  <c r="EG22" i="55"/>
  <c r="EL32" i="57" s="1"/>
  <c r="EG23" i="55"/>
  <c r="EL33" i="57" s="1"/>
  <c r="EG24" i="55"/>
  <c r="EG25" i="55"/>
  <c r="EG26" i="55"/>
  <c r="EL37" i="57" s="1"/>
  <c r="EG27" i="55"/>
  <c r="EG28" i="55"/>
  <c r="EL40" i="57" s="1"/>
  <c r="EG29" i="55"/>
  <c r="EG30" i="55"/>
  <c r="EG31" i="55"/>
  <c r="EG32" i="55"/>
  <c r="EL44" i="57" s="1"/>
  <c r="EG34" i="55"/>
  <c r="EL47" i="57" s="1"/>
  <c r="EG35" i="55"/>
  <c r="EL48" i="57" s="1"/>
  <c r="EG36" i="55"/>
  <c r="EL49" i="57" s="1"/>
  <c r="EG37" i="55"/>
  <c r="EG38" i="55"/>
  <c r="EL52" i="57" s="1"/>
  <c r="EG39" i="55"/>
  <c r="EL53" i="57" s="1"/>
  <c r="EG40" i="55"/>
  <c r="EL54" i="57" s="1"/>
  <c r="EG41" i="55"/>
  <c r="EL57" i="57" s="1"/>
  <c r="EG42" i="55"/>
  <c r="EG3" i="55"/>
  <c r="L44" i="146"/>
  <c r="K44" i="146"/>
  <c r="L43" i="146"/>
  <c r="K43" i="146"/>
  <c r="L42" i="146"/>
  <c r="K42" i="146"/>
  <c r="L40" i="146"/>
  <c r="K40" i="146"/>
  <c r="L38" i="146"/>
  <c r="K38" i="146"/>
  <c r="L37" i="146"/>
  <c r="K37" i="146"/>
  <c r="L36" i="146"/>
  <c r="K36" i="146"/>
  <c r="L35" i="146"/>
  <c r="K35" i="146"/>
  <c r="L34" i="146"/>
  <c r="K34" i="146"/>
  <c r="L33" i="146"/>
  <c r="K33" i="146"/>
  <c r="L31" i="146"/>
  <c r="K31" i="146"/>
  <c r="L30" i="146"/>
  <c r="K30" i="146"/>
  <c r="L29" i="146"/>
  <c r="K29" i="146"/>
  <c r="L28" i="146"/>
  <c r="K28" i="146"/>
  <c r="L27" i="146"/>
  <c r="K27" i="146"/>
  <c r="L26" i="146"/>
  <c r="K26" i="146"/>
  <c r="L25" i="146"/>
  <c r="K25" i="146"/>
  <c r="L23" i="146"/>
  <c r="K23" i="146"/>
  <c r="L22" i="146"/>
  <c r="K22" i="146"/>
  <c r="L21" i="146"/>
  <c r="K21" i="146"/>
  <c r="L20" i="146"/>
  <c r="K20" i="146"/>
  <c r="L19" i="146"/>
  <c r="K19" i="146"/>
  <c r="L18" i="146"/>
  <c r="K18" i="146"/>
  <c r="L17" i="146"/>
  <c r="K17" i="146"/>
  <c r="L16" i="146"/>
  <c r="K16" i="146"/>
  <c r="L15" i="146"/>
  <c r="K15" i="146"/>
  <c r="L14" i="146"/>
  <c r="K14" i="146"/>
  <c r="L12" i="146"/>
  <c r="K12" i="146"/>
  <c r="L11" i="146"/>
  <c r="K11" i="146"/>
  <c r="L10" i="146"/>
  <c r="K10" i="146"/>
  <c r="L8" i="146"/>
  <c r="K8" i="146"/>
  <c r="L7" i="146"/>
  <c r="K7" i="146"/>
  <c r="L6" i="146"/>
  <c r="K6" i="146"/>
  <c r="L5" i="146"/>
  <c r="K5" i="146"/>
  <c r="EH23" i="55" l="1"/>
  <c r="EM33" i="57" s="1"/>
  <c r="EK57" i="57"/>
  <c r="EK59" i="57"/>
  <c r="EK42" i="57"/>
  <c r="EK36" i="57"/>
  <c r="EK17" i="57"/>
  <c r="EK24" i="57"/>
  <c r="EK35" i="57"/>
  <c r="EK16" i="57"/>
  <c r="EK7" i="57"/>
  <c r="EK5" i="57"/>
  <c r="EF4" i="55"/>
  <c r="EF5" i="55"/>
  <c r="EF6" i="55"/>
  <c r="EK10" i="57" s="1"/>
  <c r="EF7" i="55"/>
  <c r="EK11" i="57" s="1"/>
  <c r="EF8" i="55"/>
  <c r="EK12" i="57" s="1"/>
  <c r="EF9" i="55"/>
  <c r="EK13" i="57" s="1"/>
  <c r="EF10" i="55"/>
  <c r="EF11" i="55"/>
  <c r="EF12" i="55"/>
  <c r="EK18" i="57" s="1"/>
  <c r="EF13" i="55"/>
  <c r="EK20" i="57" s="1"/>
  <c r="EF14" i="55"/>
  <c r="EK22" i="57" s="1"/>
  <c r="EF16" i="55"/>
  <c r="EF17" i="55"/>
  <c r="EF19" i="55"/>
  <c r="EK27" i="57" s="1"/>
  <c r="EF20" i="55"/>
  <c r="EK29" i="57" s="1"/>
  <c r="EF21" i="55"/>
  <c r="EK31" i="57" s="1"/>
  <c r="EF22" i="55"/>
  <c r="EK32" i="57" s="1"/>
  <c r="EF23" i="55"/>
  <c r="EK33" i="57" s="1"/>
  <c r="EF24" i="55"/>
  <c r="EF25" i="55"/>
  <c r="EF26" i="55"/>
  <c r="EK37" i="57" s="1"/>
  <c r="EF27" i="55"/>
  <c r="EF28" i="55"/>
  <c r="EK40" i="57" s="1"/>
  <c r="EF29" i="55"/>
  <c r="EF30" i="55"/>
  <c r="EF31" i="55"/>
  <c r="EK43" i="57" s="1"/>
  <c r="EF32" i="55"/>
  <c r="EK44" i="57" s="1"/>
  <c r="EF33" i="55"/>
  <c r="EK45" i="57" s="1"/>
  <c r="EF34" i="55"/>
  <c r="EK46" i="57" s="1"/>
  <c r="EF35" i="55"/>
  <c r="EK48" i="57" s="1"/>
  <c r="EF36" i="55"/>
  <c r="EK49" i="57" s="1"/>
  <c r="EF37" i="55"/>
  <c r="EK50" i="57" s="1"/>
  <c r="EF38" i="55"/>
  <c r="EK52" i="57" s="1"/>
  <c r="EF39" i="55"/>
  <c r="EK53" i="57" s="1"/>
  <c r="EF40" i="55"/>
  <c r="EK55" i="57" s="1"/>
  <c r="EF41" i="55"/>
  <c r="EF42" i="55"/>
  <c r="EF3" i="55"/>
  <c r="EK4" i="57" s="1"/>
  <c r="L44" i="145"/>
  <c r="K44" i="145"/>
  <c r="L43" i="145"/>
  <c r="K43" i="145"/>
  <c r="L42" i="145"/>
  <c r="K42" i="145"/>
  <c r="L40" i="145"/>
  <c r="K40" i="145"/>
  <c r="L38" i="145"/>
  <c r="K38" i="145"/>
  <c r="L37" i="145"/>
  <c r="K37" i="145"/>
  <c r="L36" i="145"/>
  <c r="K36" i="145"/>
  <c r="L35" i="145"/>
  <c r="K35" i="145"/>
  <c r="L34" i="145"/>
  <c r="K34" i="145"/>
  <c r="L33" i="145"/>
  <c r="K33" i="145"/>
  <c r="L31" i="145"/>
  <c r="K31" i="145"/>
  <c r="L30" i="145"/>
  <c r="K30" i="145"/>
  <c r="L29" i="145"/>
  <c r="K29" i="145"/>
  <c r="L28" i="145"/>
  <c r="K28" i="145"/>
  <c r="L27" i="145"/>
  <c r="K27" i="145"/>
  <c r="L26" i="145"/>
  <c r="K26" i="145"/>
  <c r="L25" i="145"/>
  <c r="K25" i="145"/>
  <c r="L23" i="145"/>
  <c r="K23" i="145"/>
  <c r="L22" i="145"/>
  <c r="K22" i="145"/>
  <c r="L21" i="145"/>
  <c r="K21" i="145"/>
  <c r="L20" i="145"/>
  <c r="K20" i="145"/>
  <c r="L19" i="145"/>
  <c r="K19" i="145"/>
  <c r="L18" i="145"/>
  <c r="K18" i="145"/>
  <c r="L17" i="145"/>
  <c r="K17" i="145"/>
  <c r="L16" i="145"/>
  <c r="K16" i="145"/>
  <c r="L15" i="145"/>
  <c r="K15" i="145"/>
  <c r="L14" i="145"/>
  <c r="K14" i="145"/>
  <c r="L12" i="145"/>
  <c r="K12" i="145"/>
  <c r="L11" i="145"/>
  <c r="K11" i="145"/>
  <c r="L10" i="145"/>
  <c r="K10" i="145"/>
  <c r="L8" i="145"/>
  <c r="K8" i="145"/>
  <c r="L7" i="145"/>
  <c r="K7" i="145"/>
  <c r="L6" i="145"/>
  <c r="K6" i="145"/>
  <c r="L5" i="145"/>
  <c r="K5" i="145"/>
  <c r="EJ53" i="57"/>
  <c r="EJ54" i="57"/>
  <c r="EJ57" i="57"/>
  <c r="EJ44" i="57"/>
  <c r="EJ45" i="57"/>
  <c r="EJ47" i="57"/>
  <c r="EJ22" i="57"/>
  <c r="EJ11" i="57"/>
  <c r="EJ12" i="57"/>
  <c r="EJ13" i="57"/>
  <c r="EE4" i="55"/>
  <c r="EJ5" i="57" s="1"/>
  <c r="EE6" i="55"/>
  <c r="EJ9" i="57" s="1"/>
  <c r="EE7" i="55"/>
  <c r="EE8" i="55"/>
  <c r="EE9" i="55"/>
  <c r="EE10" i="55"/>
  <c r="EJ15" i="57" s="1"/>
  <c r="EE11" i="55"/>
  <c r="EJ17" i="57" s="1"/>
  <c r="EE12" i="55"/>
  <c r="EJ18" i="57" s="1"/>
  <c r="EE13" i="55"/>
  <c r="EJ20" i="57" s="1"/>
  <c r="EE14" i="55"/>
  <c r="EE15" i="55"/>
  <c r="EJ23" i="57" s="1"/>
  <c r="EE16" i="55"/>
  <c r="EJ24" i="57" s="1"/>
  <c r="EE17" i="55"/>
  <c r="EE19" i="55"/>
  <c r="EJ27" i="57" s="1"/>
  <c r="EE20" i="55"/>
  <c r="EJ29" i="57" s="1"/>
  <c r="EE21" i="55"/>
  <c r="EJ31" i="57" s="1"/>
  <c r="EE22" i="55"/>
  <c r="EJ32" i="57" s="1"/>
  <c r="EE23" i="55"/>
  <c r="EJ33" i="57" s="1"/>
  <c r="EE24" i="55"/>
  <c r="EJ34" i="57" s="1"/>
  <c r="EE25" i="55"/>
  <c r="EJ36" i="57" s="1"/>
  <c r="EE26" i="55"/>
  <c r="EJ37" i="57" s="1"/>
  <c r="EE27" i="55"/>
  <c r="EE28" i="55"/>
  <c r="EJ40" i="57" s="1"/>
  <c r="EE29" i="55"/>
  <c r="EE30" i="55"/>
  <c r="EJ42" i="57" s="1"/>
  <c r="EE31" i="55"/>
  <c r="EJ43" i="57" s="1"/>
  <c r="EE32" i="55"/>
  <c r="EE33" i="55"/>
  <c r="EE34" i="55"/>
  <c r="EE35" i="55"/>
  <c r="EJ48" i="57" s="1"/>
  <c r="EE36" i="55"/>
  <c r="EJ49" i="57" s="1"/>
  <c r="EE37" i="55"/>
  <c r="EJ50" i="57" s="1"/>
  <c r="EE38" i="55"/>
  <c r="EJ51" i="57" s="1"/>
  <c r="EE39" i="55"/>
  <c r="EE40" i="55"/>
  <c r="EE41" i="55"/>
  <c r="EE42" i="55"/>
  <c r="EJ58" i="57" s="1"/>
  <c r="EE3" i="55"/>
  <c r="EJ3" i="57" s="1"/>
  <c r="L43" i="144"/>
  <c r="K43" i="144"/>
  <c r="L42" i="144"/>
  <c r="K42" i="144"/>
  <c r="L40" i="144"/>
  <c r="K40" i="144"/>
  <c r="L44" i="144"/>
  <c r="K44" i="144"/>
  <c r="L38" i="144"/>
  <c r="K38" i="144"/>
  <c r="L37" i="144"/>
  <c r="K37" i="144"/>
  <c r="L36" i="144"/>
  <c r="K36" i="144"/>
  <c r="L35" i="144"/>
  <c r="K35" i="144"/>
  <c r="L34" i="144"/>
  <c r="K34" i="144"/>
  <c r="L33" i="144"/>
  <c r="K33" i="144"/>
  <c r="L31" i="144"/>
  <c r="K31" i="144"/>
  <c r="L30" i="144"/>
  <c r="K30" i="144"/>
  <c r="L29" i="144"/>
  <c r="K29" i="144"/>
  <c r="L28" i="144"/>
  <c r="K28" i="144"/>
  <c r="L27" i="144"/>
  <c r="K27" i="144"/>
  <c r="L26" i="144"/>
  <c r="K26" i="144"/>
  <c r="L25" i="144"/>
  <c r="K25" i="144"/>
  <c r="L23" i="144"/>
  <c r="K23" i="144"/>
  <c r="L22" i="144"/>
  <c r="K22" i="144"/>
  <c r="L21" i="144"/>
  <c r="K21" i="144"/>
  <c r="L20" i="144"/>
  <c r="K20" i="144"/>
  <c r="L19" i="144"/>
  <c r="K19" i="144"/>
  <c r="L18" i="144"/>
  <c r="K18" i="144"/>
  <c r="L17" i="144"/>
  <c r="K17" i="144"/>
  <c r="L16" i="144"/>
  <c r="K16" i="144"/>
  <c r="L15" i="144"/>
  <c r="K15" i="144"/>
  <c r="L14" i="144"/>
  <c r="K14" i="144"/>
  <c r="L12" i="144"/>
  <c r="K12" i="144"/>
  <c r="L11" i="144"/>
  <c r="K11" i="144"/>
  <c r="L10" i="144"/>
  <c r="K10" i="144"/>
  <c r="L8" i="144"/>
  <c r="K8" i="144"/>
  <c r="L7" i="144"/>
  <c r="K7" i="144"/>
  <c r="L6" i="144"/>
  <c r="K6" i="144"/>
  <c r="L5" i="144"/>
  <c r="K5" i="144"/>
  <c r="EI58" i="57"/>
  <c r="EI48" i="57"/>
  <c r="EI49" i="57"/>
  <c r="EI20" i="57"/>
  <c r="EI22" i="57"/>
  <c r="EI42" i="57"/>
  <c r="EI43" i="57"/>
  <c r="EI17" i="57"/>
  <c r="EI18" i="57"/>
  <c r="EI10" i="57"/>
  <c r="EI5" i="57"/>
  <c r="EI4" i="57"/>
  <c r="ED4" i="55"/>
  <c r="ED6" i="55"/>
  <c r="ED7" i="55"/>
  <c r="EI11" i="57" s="1"/>
  <c r="ED8" i="55"/>
  <c r="EI12" i="57" s="1"/>
  <c r="ED9" i="55"/>
  <c r="EI14" i="57" s="1"/>
  <c r="ED10" i="55"/>
  <c r="EI16" i="57" s="1"/>
  <c r="ED11" i="55"/>
  <c r="ED12" i="55"/>
  <c r="ED13" i="55"/>
  <c r="ED14" i="55"/>
  <c r="ED15" i="55"/>
  <c r="EI23" i="57" s="1"/>
  <c r="ED16" i="55"/>
  <c r="EI24" i="57" s="1"/>
  <c r="ED17" i="55"/>
  <c r="ED19" i="55"/>
  <c r="EI27" i="57" s="1"/>
  <c r="ED20" i="55"/>
  <c r="EI29" i="57" s="1"/>
  <c r="ED21" i="55"/>
  <c r="EI31" i="57" s="1"/>
  <c r="ED22" i="55"/>
  <c r="EI32" i="57" s="1"/>
  <c r="ED23" i="55"/>
  <c r="EI33" i="57" s="1"/>
  <c r="ED24" i="55"/>
  <c r="EI34" i="57" s="1"/>
  <c r="ED25" i="55"/>
  <c r="EI36" i="57" s="1"/>
  <c r="ED26" i="55"/>
  <c r="EI37" i="57" s="1"/>
  <c r="ED27" i="55"/>
  <c r="ED28" i="55"/>
  <c r="EI39" i="57" s="1"/>
  <c r="ED29" i="55"/>
  <c r="ED30" i="55"/>
  <c r="ED31" i="55"/>
  <c r="ED32" i="55"/>
  <c r="EI44" i="57" s="1"/>
  <c r="ED33" i="55"/>
  <c r="EI45" i="57" s="1"/>
  <c r="ED34" i="55"/>
  <c r="EI46" i="57" s="1"/>
  <c r="ED35" i="55"/>
  <c r="ED36" i="55"/>
  <c r="ED37" i="55"/>
  <c r="EI50" i="57" s="1"/>
  <c r="ED38" i="55"/>
  <c r="EI51" i="57" s="1"/>
  <c r="ED39" i="55"/>
  <c r="EI53" i="57" s="1"/>
  <c r="ED40" i="55"/>
  <c r="EI54" i="57" s="1"/>
  <c r="ED41" i="55"/>
  <c r="EI56" i="57" s="1"/>
  <c r="ED42" i="55"/>
  <c r="ED3" i="55"/>
  <c r="L44" i="143"/>
  <c r="K44" i="143"/>
  <c r="L43" i="143"/>
  <c r="K43" i="143"/>
  <c r="L42" i="143"/>
  <c r="K42" i="143"/>
  <c r="L40" i="143"/>
  <c r="K40" i="143"/>
  <c r="L38" i="143"/>
  <c r="K38" i="143"/>
  <c r="L37" i="143"/>
  <c r="K37" i="143"/>
  <c r="L36" i="143"/>
  <c r="K36" i="143"/>
  <c r="L35" i="143"/>
  <c r="K35" i="143"/>
  <c r="L34" i="143"/>
  <c r="K34" i="143"/>
  <c r="L33" i="143"/>
  <c r="K33" i="143"/>
  <c r="L31" i="143"/>
  <c r="K31" i="143"/>
  <c r="L30" i="143"/>
  <c r="K30" i="143"/>
  <c r="L29" i="143"/>
  <c r="K29" i="143"/>
  <c r="L28" i="143"/>
  <c r="K28" i="143"/>
  <c r="L27" i="143"/>
  <c r="K27" i="143"/>
  <c r="L26" i="143"/>
  <c r="K26" i="143"/>
  <c r="L25" i="143"/>
  <c r="K25" i="143"/>
  <c r="L23" i="143"/>
  <c r="K23" i="143"/>
  <c r="L22" i="143"/>
  <c r="K22" i="143"/>
  <c r="L21" i="143"/>
  <c r="K21" i="143"/>
  <c r="L20" i="143"/>
  <c r="K20" i="143"/>
  <c r="L19" i="143"/>
  <c r="K19" i="143"/>
  <c r="L18" i="143"/>
  <c r="K18" i="143"/>
  <c r="L17" i="143"/>
  <c r="K17" i="143"/>
  <c r="L16" i="143"/>
  <c r="K16" i="143"/>
  <c r="L15" i="143"/>
  <c r="K15" i="143"/>
  <c r="L14" i="143"/>
  <c r="K14" i="143"/>
  <c r="L12" i="143"/>
  <c r="K12" i="143"/>
  <c r="L11" i="143"/>
  <c r="K11" i="143"/>
  <c r="L10" i="143"/>
  <c r="K10" i="143"/>
  <c r="L8" i="143"/>
  <c r="K8" i="143"/>
  <c r="L7" i="143"/>
  <c r="K7" i="143"/>
  <c r="L6" i="143"/>
  <c r="K6" i="143"/>
  <c r="L5" i="143"/>
  <c r="K5" i="143"/>
  <c r="EH48" i="57" l="1"/>
  <c r="EH49" i="57"/>
  <c r="EH50" i="57"/>
  <c r="EH51" i="57"/>
  <c r="EH37" i="57"/>
  <c r="EH39" i="57"/>
  <c r="EH45" i="57"/>
  <c r="EH47" i="57"/>
  <c r="EH17" i="57"/>
  <c r="EH19" i="57"/>
  <c r="EH22" i="57"/>
  <c r="EH23" i="57"/>
  <c r="EH24" i="57"/>
  <c r="EH31" i="57"/>
  <c r="EH32" i="57"/>
  <c r="EH33" i="57"/>
  <c r="EH34" i="57"/>
  <c r="EH11" i="57"/>
  <c r="EH13" i="57"/>
  <c r="EH15" i="57"/>
  <c r="EH5" i="57"/>
  <c r="EH7" i="57"/>
  <c r="EC4" i="55"/>
  <c r="EC5" i="55"/>
  <c r="EC6" i="55"/>
  <c r="EH9" i="57" s="1"/>
  <c r="EC7" i="55"/>
  <c r="EC8" i="55"/>
  <c r="EH12" i="57" s="1"/>
  <c r="EC9" i="55"/>
  <c r="EC10" i="55"/>
  <c r="EC11" i="55"/>
  <c r="EC12" i="55"/>
  <c r="EC13" i="55"/>
  <c r="EH20" i="57" s="1"/>
  <c r="EC14" i="55"/>
  <c r="EC15" i="55"/>
  <c r="EC16" i="55"/>
  <c r="EC17" i="55"/>
  <c r="EC18" i="55"/>
  <c r="EH26" i="57" s="1"/>
  <c r="EC19" i="55"/>
  <c r="EH27" i="57" s="1"/>
  <c r="EC20" i="55"/>
  <c r="EH29" i="57" s="1"/>
  <c r="EC21" i="55"/>
  <c r="EC22" i="55"/>
  <c r="EC23" i="55"/>
  <c r="EC24" i="55"/>
  <c r="EC25" i="55"/>
  <c r="EH36" i="57" s="1"/>
  <c r="EC26" i="55"/>
  <c r="EC27" i="55"/>
  <c r="EC28" i="55"/>
  <c r="EC29" i="55"/>
  <c r="EC30" i="55"/>
  <c r="EH42" i="57" s="1"/>
  <c r="EC31" i="55"/>
  <c r="EH43" i="57" s="1"/>
  <c r="EC32" i="55"/>
  <c r="EH44" i="57" s="1"/>
  <c r="EC33" i="55"/>
  <c r="EC34" i="55"/>
  <c r="EC35" i="55"/>
  <c r="EC36" i="55"/>
  <c r="EC37" i="55"/>
  <c r="EC38" i="55"/>
  <c r="EC39" i="55"/>
  <c r="EH53" i="57" s="1"/>
  <c r="EC40" i="55"/>
  <c r="EH55" i="57" s="1"/>
  <c r="EC41" i="55"/>
  <c r="EH57" i="57" s="1"/>
  <c r="EC42" i="55"/>
  <c r="EH59" i="57" s="1"/>
  <c r="EC3" i="55"/>
  <c r="EH3" i="57" s="1"/>
  <c r="L44" i="142"/>
  <c r="K44" i="142"/>
  <c r="L43" i="142"/>
  <c r="K43" i="142"/>
  <c r="L42" i="142"/>
  <c r="K42" i="142"/>
  <c r="L40" i="142"/>
  <c r="K40" i="142"/>
  <c r="L38" i="142"/>
  <c r="K38" i="142"/>
  <c r="L37" i="142"/>
  <c r="K37" i="142"/>
  <c r="L36" i="142"/>
  <c r="K36" i="142"/>
  <c r="L35" i="142"/>
  <c r="K35" i="142"/>
  <c r="L34" i="142"/>
  <c r="K34" i="142"/>
  <c r="L33" i="142"/>
  <c r="K33" i="142"/>
  <c r="L31" i="142"/>
  <c r="K31" i="142"/>
  <c r="L30" i="142"/>
  <c r="K30" i="142"/>
  <c r="L29" i="142"/>
  <c r="K29" i="142"/>
  <c r="L28" i="142"/>
  <c r="K28" i="142"/>
  <c r="L27" i="142"/>
  <c r="K27" i="142"/>
  <c r="L26" i="142"/>
  <c r="K26" i="142"/>
  <c r="L25" i="142"/>
  <c r="K25" i="142"/>
  <c r="L23" i="142"/>
  <c r="K23" i="142"/>
  <c r="L22" i="142"/>
  <c r="K22" i="142"/>
  <c r="L21" i="142"/>
  <c r="K21" i="142"/>
  <c r="L20" i="142"/>
  <c r="K20" i="142"/>
  <c r="L19" i="142"/>
  <c r="K19" i="142"/>
  <c r="L18" i="142"/>
  <c r="K18" i="142"/>
  <c r="L17" i="142"/>
  <c r="K17" i="142"/>
  <c r="L16" i="142"/>
  <c r="K16" i="142"/>
  <c r="L15" i="142"/>
  <c r="K15" i="142"/>
  <c r="L14" i="142"/>
  <c r="K14" i="142"/>
  <c r="L12" i="142"/>
  <c r="K12" i="142"/>
  <c r="L11" i="142"/>
  <c r="K11" i="142"/>
  <c r="L10" i="142"/>
  <c r="K10" i="142"/>
  <c r="L8" i="142"/>
  <c r="K8" i="142"/>
  <c r="L7" i="142"/>
  <c r="K7" i="142"/>
  <c r="L6" i="142"/>
  <c r="K6" i="142"/>
  <c r="L5" i="142"/>
  <c r="K5" i="142"/>
  <c r="EG37" i="57" l="1"/>
  <c r="EG39" i="57"/>
  <c r="EG48" i="57"/>
  <c r="EG53" i="57"/>
  <c r="EG54" i="57"/>
  <c r="EG23" i="57"/>
  <c r="EG32" i="57"/>
  <c r="EG33" i="57"/>
  <c r="EG5" i="57"/>
  <c r="EG13" i="57"/>
  <c r="EG16" i="57"/>
  <c r="EB4" i="55"/>
  <c r="EB5" i="55"/>
  <c r="EG7" i="57" s="1"/>
  <c r="EB6" i="55"/>
  <c r="EG10" i="57" s="1"/>
  <c r="EB7" i="55"/>
  <c r="EG11" i="57" s="1"/>
  <c r="EB8" i="55"/>
  <c r="EG12" i="57" s="1"/>
  <c r="EB9" i="55"/>
  <c r="EB10" i="55"/>
  <c r="EB11" i="55"/>
  <c r="EG17" i="57" s="1"/>
  <c r="EB12" i="55"/>
  <c r="EG19" i="57" s="1"/>
  <c r="EB13" i="55"/>
  <c r="EG20" i="57" s="1"/>
  <c r="EB14" i="55"/>
  <c r="EG22" i="57" s="1"/>
  <c r="EB15" i="55"/>
  <c r="EB16" i="55"/>
  <c r="EG24" i="57" s="1"/>
  <c r="EB17" i="55"/>
  <c r="EB18" i="55"/>
  <c r="EG26" i="57" s="1"/>
  <c r="EB19" i="55"/>
  <c r="EG27" i="57" s="1"/>
  <c r="EB20" i="55"/>
  <c r="EG29" i="57" s="1"/>
  <c r="EB21" i="55"/>
  <c r="EG31" i="57" s="1"/>
  <c r="EB22" i="55"/>
  <c r="EB23" i="55"/>
  <c r="EB24" i="55"/>
  <c r="EG35" i="57" s="1"/>
  <c r="EB25" i="55"/>
  <c r="EG36" i="57" s="1"/>
  <c r="EB26" i="55"/>
  <c r="EB27" i="55"/>
  <c r="EB28" i="55"/>
  <c r="EB29" i="55"/>
  <c r="EB30" i="55"/>
  <c r="EG42" i="57" s="1"/>
  <c r="EB31" i="55"/>
  <c r="EG43" i="57" s="1"/>
  <c r="EB32" i="55"/>
  <c r="EG44" i="57" s="1"/>
  <c r="EB33" i="55"/>
  <c r="EG45" i="57" s="1"/>
  <c r="EB34" i="55"/>
  <c r="EG46" i="57" s="1"/>
  <c r="EB35" i="55"/>
  <c r="EB36" i="55"/>
  <c r="EG49" i="57" s="1"/>
  <c r="EB37" i="55"/>
  <c r="EG50" i="57" s="1"/>
  <c r="EB38" i="55"/>
  <c r="EG51" i="57" s="1"/>
  <c r="EB39" i="55"/>
  <c r="EB40" i="55"/>
  <c r="EB41" i="55"/>
  <c r="EG57" i="57" s="1"/>
  <c r="EB42" i="55"/>
  <c r="EG58" i="57" s="1"/>
  <c r="EB3" i="55"/>
  <c r="EG4" i="57" s="1"/>
  <c r="L44" i="141"/>
  <c r="K44" i="141"/>
  <c r="L43" i="141"/>
  <c r="K43" i="141"/>
  <c r="L42" i="141"/>
  <c r="K42" i="141"/>
  <c r="L40" i="141"/>
  <c r="K40" i="141"/>
  <c r="L38" i="141"/>
  <c r="K38" i="141"/>
  <c r="L37" i="141"/>
  <c r="K37" i="141"/>
  <c r="L36" i="141"/>
  <c r="K36" i="141"/>
  <c r="L35" i="141"/>
  <c r="K35" i="141"/>
  <c r="L34" i="141"/>
  <c r="K34" i="141"/>
  <c r="L33" i="141"/>
  <c r="K33" i="141"/>
  <c r="L31" i="141"/>
  <c r="K31" i="141"/>
  <c r="L30" i="141"/>
  <c r="K30" i="141"/>
  <c r="L29" i="141"/>
  <c r="K29" i="141"/>
  <c r="L28" i="141"/>
  <c r="K28" i="141"/>
  <c r="L27" i="141"/>
  <c r="K27" i="141"/>
  <c r="L26" i="141"/>
  <c r="K26" i="141"/>
  <c r="L25" i="141"/>
  <c r="K25" i="141"/>
  <c r="L23" i="141"/>
  <c r="K23" i="141"/>
  <c r="L22" i="141"/>
  <c r="K22" i="141"/>
  <c r="L21" i="141"/>
  <c r="K21" i="141"/>
  <c r="L20" i="141"/>
  <c r="K20" i="141"/>
  <c r="L19" i="141"/>
  <c r="K19" i="141"/>
  <c r="L18" i="141"/>
  <c r="K18" i="141"/>
  <c r="L17" i="141"/>
  <c r="K17" i="141"/>
  <c r="L16" i="141"/>
  <c r="K16" i="141"/>
  <c r="L15" i="141"/>
  <c r="K15" i="141"/>
  <c r="L14" i="141"/>
  <c r="K14" i="141"/>
  <c r="L12" i="141"/>
  <c r="K12" i="141"/>
  <c r="L11" i="141"/>
  <c r="K11" i="141"/>
  <c r="L10" i="141"/>
  <c r="K10" i="141"/>
  <c r="L8" i="141"/>
  <c r="K8" i="141"/>
  <c r="L7" i="141"/>
  <c r="K7" i="141"/>
  <c r="L6" i="141"/>
  <c r="K6" i="141"/>
  <c r="L5" i="141"/>
  <c r="K5" i="141"/>
  <c r="EF20" i="57"/>
  <c r="EF22" i="57"/>
  <c r="EF23" i="57"/>
  <c r="EF31" i="57"/>
  <c r="EF32" i="57"/>
  <c r="EF37" i="57"/>
  <c r="EF39" i="57"/>
  <c r="EF42" i="57"/>
  <c r="EF43" i="57"/>
  <c r="EF48" i="57"/>
  <c r="EF49" i="57"/>
  <c r="EF54" i="57"/>
  <c r="EF57" i="57"/>
  <c r="EF58" i="57"/>
  <c r="EF4" i="57"/>
  <c r="EF11" i="57"/>
  <c r="EF12" i="57"/>
  <c r="EF18" i="57"/>
  <c r="EA4" i="55"/>
  <c r="EF5" i="57" s="1"/>
  <c r="EA5" i="55"/>
  <c r="EF7" i="57" s="1"/>
  <c r="EA6" i="55"/>
  <c r="EF10" i="57" s="1"/>
  <c r="EA7" i="55"/>
  <c r="EA8" i="55"/>
  <c r="EA9" i="55"/>
  <c r="EF13" i="57" s="1"/>
  <c r="EA10" i="55"/>
  <c r="EF16" i="57" s="1"/>
  <c r="EA11" i="55"/>
  <c r="EF17" i="57" s="1"/>
  <c r="EA12" i="55"/>
  <c r="EA13" i="55"/>
  <c r="EA14" i="55"/>
  <c r="EA15" i="55"/>
  <c r="EA18" i="55"/>
  <c r="EF26" i="57" s="1"/>
  <c r="EA19" i="55"/>
  <c r="EF27" i="57" s="1"/>
  <c r="EA20" i="55"/>
  <c r="EF29" i="57" s="1"/>
  <c r="EA21" i="55"/>
  <c r="EA22" i="55"/>
  <c r="EA23" i="55"/>
  <c r="EF33" i="57" s="1"/>
  <c r="EA24" i="55"/>
  <c r="EF35" i="57" s="1"/>
  <c r="EA25" i="55"/>
  <c r="EF36" i="57" s="1"/>
  <c r="EA26" i="55"/>
  <c r="EA28" i="55"/>
  <c r="EA30" i="55"/>
  <c r="EA31" i="55"/>
  <c r="EA32" i="55"/>
  <c r="EF44" i="57" s="1"/>
  <c r="EA33" i="55"/>
  <c r="EF45" i="57" s="1"/>
  <c r="EA34" i="55"/>
  <c r="EF46" i="57" s="1"/>
  <c r="EA35" i="55"/>
  <c r="EA36" i="55"/>
  <c r="EA37" i="55"/>
  <c r="EF50" i="57" s="1"/>
  <c r="EA38" i="55"/>
  <c r="EF51" i="57" s="1"/>
  <c r="EA39" i="55"/>
  <c r="EF53" i="57" s="1"/>
  <c r="EA40" i="55"/>
  <c r="EA41" i="55"/>
  <c r="EA42" i="55"/>
  <c r="EA3" i="55"/>
  <c r="L44" i="140"/>
  <c r="K44" i="140"/>
  <c r="L43" i="140"/>
  <c r="K43" i="140"/>
  <c r="L42" i="140"/>
  <c r="K42" i="140"/>
  <c r="L40" i="140"/>
  <c r="K40" i="140"/>
  <c r="L38" i="140"/>
  <c r="K38" i="140"/>
  <c r="L37" i="140"/>
  <c r="K37" i="140"/>
  <c r="L36" i="140"/>
  <c r="K36" i="140"/>
  <c r="L35" i="140"/>
  <c r="K35" i="140"/>
  <c r="L34" i="140"/>
  <c r="K34" i="140"/>
  <c r="L33" i="140"/>
  <c r="K33" i="140"/>
  <c r="L31" i="140"/>
  <c r="K31" i="140"/>
  <c r="L30" i="140"/>
  <c r="K30" i="140"/>
  <c r="L29" i="140"/>
  <c r="K29" i="140"/>
  <c r="L28" i="140"/>
  <c r="K28" i="140"/>
  <c r="L27" i="140"/>
  <c r="K27" i="140"/>
  <c r="L26" i="140"/>
  <c r="K26" i="140"/>
  <c r="L25" i="140"/>
  <c r="K25" i="140"/>
  <c r="L23" i="140"/>
  <c r="K23" i="140"/>
  <c r="L22" i="140"/>
  <c r="K22" i="140"/>
  <c r="L21" i="140"/>
  <c r="K21" i="140"/>
  <c r="L20" i="140"/>
  <c r="K20" i="140"/>
  <c r="L19" i="140"/>
  <c r="K19" i="140"/>
  <c r="L18" i="140"/>
  <c r="K18" i="140"/>
  <c r="L17" i="140"/>
  <c r="K17" i="140"/>
  <c r="L16" i="140"/>
  <c r="K16" i="140"/>
  <c r="L15" i="140"/>
  <c r="K15" i="140"/>
  <c r="L14" i="140"/>
  <c r="K14" i="140"/>
  <c r="L12" i="140"/>
  <c r="K12" i="140"/>
  <c r="L11" i="140"/>
  <c r="K11" i="140"/>
  <c r="L10" i="140"/>
  <c r="K10" i="140"/>
  <c r="L8" i="140"/>
  <c r="K8" i="140"/>
  <c r="L7" i="140"/>
  <c r="K7" i="140"/>
  <c r="L6" i="140"/>
  <c r="K6" i="140"/>
  <c r="L5" i="140"/>
  <c r="K5" i="140"/>
  <c r="EE51" i="57" l="1"/>
  <c r="EE53" i="57"/>
  <c r="EE24" i="57"/>
  <c r="EE26" i="57"/>
  <c r="EE33" i="57"/>
  <c r="EE35" i="57"/>
  <c r="EE43" i="57"/>
  <c r="EE44" i="57"/>
  <c r="EE7" i="57"/>
  <c r="EE10" i="57"/>
  <c r="K6" i="139"/>
  <c r="DZ4" i="55" s="1"/>
  <c r="EE5" i="57" s="1"/>
  <c r="L6" i="139"/>
  <c r="DZ5" i="55"/>
  <c r="DZ6" i="55"/>
  <c r="DZ7" i="55"/>
  <c r="EE11" i="57" s="1"/>
  <c r="DZ8" i="55"/>
  <c r="EE12" i="57" s="1"/>
  <c r="DZ9" i="55"/>
  <c r="EE13" i="57" s="1"/>
  <c r="DZ10" i="55"/>
  <c r="EE16" i="57" s="1"/>
  <c r="DZ11" i="55"/>
  <c r="EE17" i="57" s="1"/>
  <c r="DZ12" i="55"/>
  <c r="EE19" i="57" s="1"/>
  <c r="DZ13" i="55"/>
  <c r="EE20" i="57" s="1"/>
  <c r="DZ14" i="55"/>
  <c r="EE22" i="57" s="1"/>
  <c r="DZ15" i="55"/>
  <c r="EE23" i="57" s="1"/>
  <c r="DZ16" i="55"/>
  <c r="DZ18" i="55"/>
  <c r="DZ19" i="55"/>
  <c r="EE27" i="57" s="1"/>
  <c r="DZ20" i="55"/>
  <c r="EE29" i="57" s="1"/>
  <c r="DZ21" i="55"/>
  <c r="EE31" i="57" s="1"/>
  <c r="DZ22" i="55"/>
  <c r="EE32" i="57" s="1"/>
  <c r="DZ23" i="55"/>
  <c r="DZ24" i="55"/>
  <c r="DZ25" i="55"/>
  <c r="EE36" i="57" s="1"/>
  <c r="DZ26" i="55"/>
  <c r="EE37" i="57" s="1"/>
  <c r="DZ28" i="55"/>
  <c r="EE39" i="57" s="1"/>
  <c r="DZ30" i="55"/>
  <c r="EE42" i="57" s="1"/>
  <c r="DZ31" i="55"/>
  <c r="DZ32" i="55"/>
  <c r="DZ33" i="55"/>
  <c r="EE45" i="57" s="1"/>
  <c r="DZ35" i="55"/>
  <c r="EE48" i="57" s="1"/>
  <c r="DZ36" i="55"/>
  <c r="EE49" i="57" s="1"/>
  <c r="DZ37" i="55"/>
  <c r="EE50" i="57" s="1"/>
  <c r="DZ38" i="55"/>
  <c r="DZ39" i="55"/>
  <c r="DZ40" i="55"/>
  <c r="EE54" i="57" s="1"/>
  <c r="DZ41" i="55"/>
  <c r="EE57" i="57" s="1"/>
  <c r="DZ42" i="55"/>
  <c r="EE58" i="57" s="1"/>
  <c r="DZ3" i="55"/>
  <c r="EE4" i="57" s="1"/>
  <c r="L44" i="139"/>
  <c r="K44" i="139"/>
  <c r="L43" i="139"/>
  <c r="K43" i="139"/>
  <c r="L42" i="139"/>
  <c r="K42" i="139"/>
  <c r="L40" i="139"/>
  <c r="K40" i="139"/>
  <c r="L38" i="139"/>
  <c r="K38" i="139"/>
  <c r="L37" i="139"/>
  <c r="K37" i="139"/>
  <c r="L36" i="139"/>
  <c r="DZ34" i="55" s="1"/>
  <c r="EE46" i="57" s="1"/>
  <c r="K36" i="139"/>
  <c r="L35" i="139"/>
  <c r="K35" i="139"/>
  <c r="L34" i="139"/>
  <c r="K34" i="139"/>
  <c r="L33" i="139"/>
  <c r="K33" i="139"/>
  <c r="L31" i="139"/>
  <c r="K31" i="139"/>
  <c r="L30" i="139"/>
  <c r="K30" i="139"/>
  <c r="L29" i="139"/>
  <c r="K29" i="139"/>
  <c r="L28" i="139"/>
  <c r="K28" i="139"/>
  <c r="L27" i="139"/>
  <c r="K27" i="139"/>
  <c r="L26" i="139"/>
  <c r="K26" i="139"/>
  <c r="L25" i="139"/>
  <c r="K25" i="139"/>
  <c r="L23" i="139"/>
  <c r="K23" i="139"/>
  <c r="L22" i="139"/>
  <c r="K22" i="139"/>
  <c r="L21" i="139"/>
  <c r="K21" i="139"/>
  <c r="L20" i="139"/>
  <c r="K20" i="139"/>
  <c r="L19" i="139"/>
  <c r="K19" i="139"/>
  <c r="L18" i="139"/>
  <c r="K18" i="139"/>
  <c r="L17" i="139"/>
  <c r="K17" i="139"/>
  <c r="L16" i="139"/>
  <c r="K16" i="139"/>
  <c r="L15" i="139"/>
  <c r="K15" i="139"/>
  <c r="L14" i="139"/>
  <c r="K14" i="139"/>
  <c r="L12" i="139"/>
  <c r="K12" i="139"/>
  <c r="L11" i="139"/>
  <c r="K11" i="139"/>
  <c r="L10" i="139"/>
  <c r="K10" i="139"/>
  <c r="L8" i="139"/>
  <c r="K8" i="139"/>
  <c r="L7" i="139"/>
  <c r="K7" i="139"/>
  <c r="L5" i="139"/>
  <c r="K5" i="139"/>
  <c r="EC44" i="57" l="1"/>
  <c r="ED44" i="57"/>
  <c r="ED35" i="57"/>
  <c r="ED26" i="57"/>
  <c r="ED27" i="57"/>
  <c r="ED32" i="57"/>
  <c r="ED33" i="57"/>
  <c r="ED24" i="57"/>
  <c r="ED17" i="57"/>
  <c r="ED5" i="57"/>
  <c r="ED7" i="57"/>
  <c r="ED9" i="57"/>
  <c r="ED3" i="57"/>
  <c r="DY4" i="55"/>
  <c r="DY5" i="55"/>
  <c r="DY6" i="55"/>
  <c r="DY7" i="55"/>
  <c r="ED11" i="57" s="1"/>
  <c r="DY8" i="55"/>
  <c r="ED12" i="57" s="1"/>
  <c r="DY9" i="55"/>
  <c r="ED13" i="57" s="1"/>
  <c r="DY10" i="55"/>
  <c r="ED15" i="57" s="1"/>
  <c r="DY11" i="55"/>
  <c r="DY12" i="55"/>
  <c r="ED18" i="57" s="1"/>
  <c r="DY13" i="55"/>
  <c r="ED20" i="57" s="1"/>
  <c r="DY14" i="55"/>
  <c r="ED22" i="57" s="1"/>
  <c r="DY15" i="55"/>
  <c r="ED23" i="57" s="1"/>
  <c r="DY16" i="55"/>
  <c r="DY18" i="55"/>
  <c r="DY19" i="55"/>
  <c r="DY20" i="55"/>
  <c r="ED29" i="57" s="1"/>
  <c r="DY21" i="55"/>
  <c r="ED31" i="57" s="1"/>
  <c r="DY22" i="55"/>
  <c r="DY23" i="55"/>
  <c r="DY24" i="55"/>
  <c r="DY25" i="55"/>
  <c r="ED36" i="57" s="1"/>
  <c r="DY26" i="55"/>
  <c r="ED37" i="57" s="1"/>
  <c r="DY28" i="55"/>
  <c r="ED39" i="57" s="1"/>
  <c r="DY30" i="55"/>
  <c r="ED42" i="57" s="1"/>
  <c r="DY31" i="55"/>
  <c r="ED43" i="57" s="1"/>
  <c r="DY32" i="55"/>
  <c r="DY33" i="55"/>
  <c r="ED45" i="57" s="1"/>
  <c r="DY34" i="55"/>
  <c r="ED47" i="57" s="1"/>
  <c r="DY35" i="55"/>
  <c r="ED48" i="57" s="1"/>
  <c r="DY36" i="55"/>
  <c r="ED49" i="57" s="1"/>
  <c r="DY37" i="55"/>
  <c r="ED50" i="57" s="1"/>
  <c r="DY38" i="55"/>
  <c r="ED51" i="57" s="1"/>
  <c r="DY39" i="55"/>
  <c r="ED53" i="57" s="1"/>
  <c r="DY40" i="55"/>
  <c r="ED55" i="57" s="1"/>
  <c r="DY41" i="55"/>
  <c r="ED57" i="57" s="1"/>
  <c r="DY42" i="55"/>
  <c r="ED58" i="57" s="1"/>
  <c r="DY3" i="55"/>
  <c r="L44" i="138"/>
  <c r="K44" i="138"/>
  <c r="L43" i="138"/>
  <c r="K43" i="138"/>
  <c r="L42" i="138"/>
  <c r="K42" i="138"/>
  <c r="L40" i="138"/>
  <c r="K40" i="138"/>
  <c r="L38" i="138"/>
  <c r="K38" i="138"/>
  <c r="L37" i="138"/>
  <c r="K37" i="138"/>
  <c r="L36" i="138"/>
  <c r="K36" i="138"/>
  <c r="L35" i="138"/>
  <c r="K35" i="138"/>
  <c r="L34" i="138"/>
  <c r="K34" i="138"/>
  <c r="L33" i="138"/>
  <c r="K33" i="138"/>
  <c r="L31" i="138"/>
  <c r="K31" i="138"/>
  <c r="L30" i="138"/>
  <c r="K30" i="138"/>
  <c r="L29" i="138"/>
  <c r="K29" i="138"/>
  <c r="L28" i="138"/>
  <c r="K28" i="138"/>
  <c r="L27" i="138"/>
  <c r="K27" i="138"/>
  <c r="L26" i="138"/>
  <c r="K26" i="138"/>
  <c r="L25" i="138"/>
  <c r="K25" i="138"/>
  <c r="L23" i="138"/>
  <c r="K23" i="138"/>
  <c r="L22" i="138"/>
  <c r="K22" i="138"/>
  <c r="L21" i="138"/>
  <c r="K21" i="138"/>
  <c r="L20" i="138"/>
  <c r="K20" i="138"/>
  <c r="L19" i="138"/>
  <c r="K19" i="138"/>
  <c r="L18" i="138"/>
  <c r="K18" i="138"/>
  <c r="L17" i="138"/>
  <c r="K17" i="138"/>
  <c r="L16" i="138"/>
  <c r="K16" i="138"/>
  <c r="L15" i="138"/>
  <c r="K15" i="138"/>
  <c r="L14" i="138"/>
  <c r="K14" i="138"/>
  <c r="L12" i="138"/>
  <c r="K12" i="138"/>
  <c r="L11" i="138"/>
  <c r="K11" i="138"/>
  <c r="L10" i="138"/>
  <c r="K10" i="138"/>
  <c r="L8" i="138"/>
  <c r="K8" i="138"/>
  <c r="L7" i="138"/>
  <c r="K7" i="138"/>
  <c r="L6" i="138"/>
  <c r="K6" i="138"/>
  <c r="L5" i="138"/>
  <c r="K5" i="138"/>
  <c r="EC45" i="57"/>
  <c r="DV32" i="55"/>
  <c r="EA44" i="57" s="1"/>
  <c r="EC53" i="57"/>
  <c r="EC37" i="57"/>
  <c r="EC39" i="57"/>
  <c r="EC43" i="57"/>
  <c r="EC22" i="57"/>
  <c r="EC7" i="57"/>
  <c r="EC13" i="57"/>
  <c r="EC16" i="57"/>
  <c r="DX14" i="55"/>
  <c r="DX4" i="55"/>
  <c r="EC5" i="57" s="1"/>
  <c r="DX5" i="55"/>
  <c r="DX6" i="55"/>
  <c r="EC10" i="57" s="1"/>
  <c r="DX7" i="55"/>
  <c r="EC11" i="57" s="1"/>
  <c r="DX8" i="55"/>
  <c r="EC12" i="57" s="1"/>
  <c r="DX9" i="55"/>
  <c r="DX10" i="55"/>
  <c r="DX11" i="55"/>
  <c r="EC17" i="57" s="1"/>
  <c r="DX12" i="55"/>
  <c r="EC18" i="57" s="1"/>
  <c r="DX13" i="55"/>
  <c r="EC20" i="57" s="1"/>
  <c r="DX18" i="55"/>
  <c r="EC26" i="57" s="1"/>
  <c r="DX19" i="55"/>
  <c r="EC27" i="57" s="1"/>
  <c r="DX20" i="55"/>
  <c r="EC29" i="57" s="1"/>
  <c r="DX21" i="55"/>
  <c r="EC31" i="57" s="1"/>
  <c r="DX22" i="55"/>
  <c r="EC32" i="57" s="1"/>
  <c r="DX23" i="55"/>
  <c r="EC33" i="57" s="1"/>
  <c r="DX25" i="55"/>
  <c r="EC36" i="57" s="1"/>
  <c r="DX26" i="55"/>
  <c r="DX28" i="55"/>
  <c r="DX30" i="55"/>
  <c r="EC42" i="57" s="1"/>
  <c r="DX31" i="55"/>
  <c r="DX32" i="55"/>
  <c r="DX33" i="55"/>
  <c r="DX34" i="55"/>
  <c r="EC46" i="57" s="1"/>
  <c r="DX35" i="55"/>
  <c r="EC48" i="57" s="1"/>
  <c r="DX36" i="55"/>
  <c r="EC49" i="57" s="1"/>
  <c r="DX37" i="55"/>
  <c r="EC50" i="57" s="1"/>
  <c r="DX38" i="55"/>
  <c r="EC51" i="57" s="1"/>
  <c r="DX39" i="55"/>
  <c r="DX40" i="55"/>
  <c r="EC55" i="57" s="1"/>
  <c r="DX41" i="55"/>
  <c r="EC57" i="57" s="1"/>
  <c r="DX42" i="55"/>
  <c r="EC58" i="57" s="1"/>
  <c r="DX3" i="55"/>
  <c r="EC4" i="57" s="1"/>
  <c r="L44" i="137"/>
  <c r="K44" i="137"/>
  <c r="L43" i="137"/>
  <c r="K43" i="137"/>
  <c r="L42" i="137"/>
  <c r="K42" i="137"/>
  <c r="L40" i="137"/>
  <c r="K40" i="137"/>
  <c r="L38" i="137"/>
  <c r="K38" i="137"/>
  <c r="L37" i="137"/>
  <c r="K37" i="137"/>
  <c r="L36" i="137"/>
  <c r="K36" i="137"/>
  <c r="L35" i="137"/>
  <c r="K35" i="137"/>
  <c r="L34" i="137"/>
  <c r="K34" i="137"/>
  <c r="L33" i="137"/>
  <c r="K33" i="137"/>
  <c r="L31" i="137"/>
  <c r="K31" i="137"/>
  <c r="L30" i="137"/>
  <c r="K30" i="137"/>
  <c r="L29" i="137"/>
  <c r="K29" i="137"/>
  <c r="L28" i="137"/>
  <c r="K28" i="137"/>
  <c r="L27" i="137"/>
  <c r="K27" i="137"/>
  <c r="L26" i="137"/>
  <c r="K26" i="137"/>
  <c r="L25" i="137"/>
  <c r="K25" i="137"/>
  <c r="L23" i="137"/>
  <c r="K23" i="137"/>
  <c r="L22" i="137"/>
  <c r="K22" i="137"/>
  <c r="L21" i="137"/>
  <c r="K21" i="137"/>
  <c r="L20" i="137"/>
  <c r="K20" i="137"/>
  <c r="L19" i="137"/>
  <c r="K19" i="137"/>
  <c r="L18" i="137"/>
  <c r="K18" i="137"/>
  <c r="L17" i="137"/>
  <c r="K17" i="137"/>
  <c r="L16" i="137"/>
  <c r="K16" i="137"/>
  <c r="L15" i="137"/>
  <c r="K15" i="137"/>
  <c r="L14" i="137"/>
  <c r="K14" i="137"/>
  <c r="L12" i="137"/>
  <c r="K12" i="137"/>
  <c r="L11" i="137"/>
  <c r="K11" i="137"/>
  <c r="L10" i="137"/>
  <c r="K10" i="137"/>
  <c r="L8" i="137"/>
  <c r="K8" i="137"/>
  <c r="L7" i="137"/>
  <c r="K7" i="137"/>
  <c r="L6" i="137"/>
  <c r="K6" i="137"/>
  <c r="L5" i="137"/>
  <c r="K5" i="137"/>
  <c r="EB58" i="57"/>
  <c r="EB28" i="57"/>
  <c r="EB31" i="57"/>
  <c r="EB37" i="57"/>
  <c r="EB7" i="57"/>
  <c r="DW4" i="55"/>
  <c r="EB5" i="57" s="1"/>
  <c r="DW5" i="55"/>
  <c r="DW6" i="55"/>
  <c r="EB10" i="57" s="1"/>
  <c r="DW7" i="55"/>
  <c r="EB11" i="57" s="1"/>
  <c r="DW8" i="55"/>
  <c r="EB12" i="57" s="1"/>
  <c r="DW9" i="55"/>
  <c r="EB13" i="57" s="1"/>
  <c r="DW10" i="55"/>
  <c r="EB16" i="57" s="1"/>
  <c r="DW11" i="55"/>
  <c r="EB17" i="57" s="1"/>
  <c r="DW12" i="55"/>
  <c r="EB19" i="57" s="1"/>
  <c r="DW13" i="55"/>
  <c r="EB20" i="57" s="1"/>
  <c r="DW14" i="55"/>
  <c r="EB22" i="57" s="1"/>
  <c r="DW19" i="55"/>
  <c r="DW20" i="55"/>
  <c r="EB29" i="57" s="1"/>
  <c r="DW21" i="55"/>
  <c r="DW22" i="55"/>
  <c r="EB32" i="57" s="1"/>
  <c r="DW23" i="55"/>
  <c r="EB33" i="57" s="1"/>
  <c r="DW25" i="55"/>
  <c r="EB36" i="57" s="1"/>
  <c r="DW26" i="55"/>
  <c r="DW28" i="55"/>
  <c r="EB39" i="57" s="1"/>
  <c r="DW30" i="55"/>
  <c r="EB42" i="57" s="1"/>
  <c r="DW31" i="55"/>
  <c r="EB43" i="57" s="1"/>
  <c r="DW34" i="55"/>
  <c r="EB46" i="57" s="1"/>
  <c r="DW35" i="55"/>
  <c r="EB48" i="57" s="1"/>
  <c r="DW36" i="55"/>
  <c r="EB49" i="57" s="1"/>
  <c r="DW37" i="55"/>
  <c r="EB50" i="57" s="1"/>
  <c r="DW38" i="55"/>
  <c r="EB52" i="57" s="1"/>
  <c r="DW39" i="55"/>
  <c r="EB53" i="57" s="1"/>
  <c r="DW40" i="55"/>
  <c r="EB55" i="57" s="1"/>
  <c r="DW41" i="55"/>
  <c r="EB57" i="57" s="1"/>
  <c r="DW42" i="55"/>
  <c r="DW3" i="55"/>
  <c r="EB4" i="57" s="1"/>
  <c r="L44" i="136"/>
  <c r="K44" i="136"/>
  <c r="L43" i="136"/>
  <c r="K43" i="136"/>
  <c r="L42" i="136"/>
  <c r="K42" i="136"/>
  <c r="L40" i="136"/>
  <c r="K40" i="136"/>
  <c r="L38" i="136"/>
  <c r="K38" i="136"/>
  <c r="L37" i="136"/>
  <c r="K37" i="136"/>
  <c r="L36" i="136"/>
  <c r="K36" i="136"/>
  <c r="L35" i="136"/>
  <c r="K35" i="136"/>
  <c r="L34" i="136"/>
  <c r="K34" i="136"/>
  <c r="L33" i="136"/>
  <c r="K33" i="136"/>
  <c r="L31" i="136"/>
  <c r="K31" i="136"/>
  <c r="L30" i="136"/>
  <c r="K30" i="136"/>
  <c r="L29" i="136"/>
  <c r="K29" i="136"/>
  <c r="L28" i="136"/>
  <c r="K28" i="136"/>
  <c r="L27" i="136"/>
  <c r="K27" i="136"/>
  <c r="L26" i="136"/>
  <c r="K26" i="136"/>
  <c r="L25" i="136"/>
  <c r="K25" i="136"/>
  <c r="L23" i="136"/>
  <c r="K23" i="136"/>
  <c r="L22" i="136"/>
  <c r="K22" i="136"/>
  <c r="L21" i="136"/>
  <c r="K21" i="136"/>
  <c r="L20" i="136"/>
  <c r="K20" i="136"/>
  <c r="L19" i="136"/>
  <c r="K19" i="136"/>
  <c r="L18" i="136"/>
  <c r="K18" i="136"/>
  <c r="L17" i="136"/>
  <c r="K17" i="136"/>
  <c r="L16" i="136"/>
  <c r="K16" i="136"/>
  <c r="L15" i="136"/>
  <c r="K15" i="136"/>
  <c r="L14" i="136"/>
  <c r="K14" i="136"/>
  <c r="L12" i="136"/>
  <c r="K12" i="136"/>
  <c r="L11" i="136"/>
  <c r="K11" i="136"/>
  <c r="L10" i="136"/>
  <c r="K10" i="136"/>
  <c r="L8" i="136"/>
  <c r="K8" i="136"/>
  <c r="L7" i="136"/>
  <c r="K7" i="136"/>
  <c r="L6" i="136"/>
  <c r="K6" i="136"/>
  <c r="L5" i="136"/>
  <c r="K5" i="136"/>
  <c r="EA59" i="57"/>
  <c r="EA29" i="57"/>
  <c r="EA37" i="57"/>
  <c r="EA40" i="57"/>
  <c r="EA19" i="57"/>
  <c r="EA11" i="57"/>
  <c r="DV4" i="55"/>
  <c r="EA5" i="57" s="1"/>
  <c r="DV5" i="55"/>
  <c r="EA7" i="57" s="1"/>
  <c r="DV6" i="55"/>
  <c r="EA9" i="57" s="1"/>
  <c r="DV7" i="55"/>
  <c r="DV8" i="55"/>
  <c r="EA12" i="57" s="1"/>
  <c r="DV9" i="55"/>
  <c r="EA13" i="57" s="1"/>
  <c r="DV10" i="55"/>
  <c r="EA16" i="57" s="1"/>
  <c r="DV11" i="55"/>
  <c r="EA17" i="57" s="1"/>
  <c r="DV12" i="55"/>
  <c r="DV13" i="55"/>
  <c r="EA20" i="57" s="1"/>
  <c r="DV14" i="55"/>
  <c r="EA22" i="57" s="1"/>
  <c r="DV16" i="55"/>
  <c r="EA24" i="57" s="1"/>
  <c r="DV20" i="55"/>
  <c r="DV21" i="55"/>
  <c r="EA31" i="57" s="1"/>
  <c r="DV22" i="55"/>
  <c r="EA32" i="57" s="1"/>
  <c r="DV23" i="55"/>
  <c r="EA33" i="57" s="1"/>
  <c r="DV24" i="55"/>
  <c r="EA34" i="57" s="1"/>
  <c r="DV25" i="55"/>
  <c r="EA36" i="57" s="1"/>
  <c r="DV26" i="55"/>
  <c r="DV28" i="55"/>
  <c r="DV30" i="55"/>
  <c r="EA42" i="57" s="1"/>
  <c r="DV31" i="55"/>
  <c r="EA43" i="57" s="1"/>
  <c r="DV34" i="55"/>
  <c r="EA47" i="57" s="1"/>
  <c r="DV35" i="55"/>
  <c r="EA48" i="57" s="1"/>
  <c r="DV36" i="55"/>
  <c r="EA49" i="57" s="1"/>
  <c r="DV37" i="55"/>
  <c r="EA50" i="57" s="1"/>
  <c r="DV38" i="55"/>
  <c r="EA52" i="57" s="1"/>
  <c r="DV39" i="55"/>
  <c r="EA53" i="57" s="1"/>
  <c r="DV40" i="55"/>
  <c r="EA55" i="57" s="1"/>
  <c r="DV41" i="55"/>
  <c r="EA57" i="57" s="1"/>
  <c r="DV42" i="55"/>
  <c r="DV3" i="55"/>
  <c r="EA4" i="57" s="1"/>
  <c r="L44" i="135"/>
  <c r="K44" i="135"/>
  <c r="L43" i="135"/>
  <c r="K43" i="135"/>
  <c r="L42" i="135"/>
  <c r="K42" i="135"/>
  <c r="L40" i="135"/>
  <c r="K40" i="135"/>
  <c r="L38" i="135"/>
  <c r="K38" i="135"/>
  <c r="L37" i="135"/>
  <c r="K37" i="135"/>
  <c r="L36" i="135"/>
  <c r="K36" i="135"/>
  <c r="L35" i="135"/>
  <c r="K35" i="135"/>
  <c r="L34" i="135"/>
  <c r="K34" i="135"/>
  <c r="L33" i="135"/>
  <c r="K33" i="135"/>
  <c r="L31" i="135"/>
  <c r="K31" i="135"/>
  <c r="L30" i="135"/>
  <c r="K30" i="135"/>
  <c r="L29" i="135"/>
  <c r="K29" i="135"/>
  <c r="L28" i="135"/>
  <c r="K28" i="135"/>
  <c r="L27" i="135"/>
  <c r="K27" i="135"/>
  <c r="L26" i="135"/>
  <c r="K26" i="135"/>
  <c r="L25" i="135"/>
  <c r="K25" i="135"/>
  <c r="L23" i="135"/>
  <c r="K23" i="135"/>
  <c r="L22" i="135"/>
  <c r="K22" i="135"/>
  <c r="L21" i="135"/>
  <c r="K21" i="135"/>
  <c r="L20" i="135"/>
  <c r="K20" i="135"/>
  <c r="L19" i="135"/>
  <c r="K19" i="135"/>
  <c r="L18" i="135"/>
  <c r="K18" i="135"/>
  <c r="L17" i="135"/>
  <c r="K17" i="135"/>
  <c r="L16" i="135"/>
  <c r="K16" i="135"/>
  <c r="L15" i="135"/>
  <c r="K15" i="135"/>
  <c r="L14" i="135"/>
  <c r="K14" i="135"/>
  <c r="L12" i="135"/>
  <c r="K12" i="135"/>
  <c r="L11" i="135"/>
  <c r="K11" i="135"/>
  <c r="L10" i="135"/>
  <c r="K10" i="135"/>
  <c r="L8" i="135"/>
  <c r="K8" i="135"/>
  <c r="L7" i="135"/>
  <c r="K7" i="135"/>
  <c r="L6" i="135"/>
  <c r="K6" i="135"/>
  <c r="L5" i="135"/>
  <c r="K5" i="135"/>
  <c r="DV19" i="55" l="1"/>
  <c r="EA28" i="57" s="1"/>
  <c r="DZ43" i="57"/>
  <c r="K36" i="134"/>
  <c r="DU34" i="55"/>
  <c r="DZ46" i="57" s="1"/>
  <c r="L36" i="134"/>
  <c r="DU4" i="55"/>
  <c r="DZ5" i="57" s="1"/>
  <c r="DU5" i="55"/>
  <c r="DZ7" i="57" s="1"/>
  <c r="DU6" i="55"/>
  <c r="DZ10" i="57" s="1"/>
  <c r="DU7" i="55"/>
  <c r="DZ11" i="57" s="1"/>
  <c r="DU8" i="55"/>
  <c r="DZ12" i="57" s="1"/>
  <c r="DU9" i="55"/>
  <c r="DZ14" i="57" s="1"/>
  <c r="DU10" i="55"/>
  <c r="DZ16" i="57" s="1"/>
  <c r="DU11" i="55"/>
  <c r="DZ17" i="57" s="1"/>
  <c r="DU13" i="55"/>
  <c r="DZ20" i="57" s="1"/>
  <c r="DU14" i="55"/>
  <c r="DZ22" i="57" s="1"/>
  <c r="DU16" i="55"/>
  <c r="DZ24" i="57" s="1"/>
  <c r="DU19" i="55"/>
  <c r="DZ27" i="57" s="1"/>
  <c r="DU20" i="55"/>
  <c r="DZ29" i="57" s="1"/>
  <c r="DU21" i="55"/>
  <c r="DZ31" i="57" s="1"/>
  <c r="DU22" i="55"/>
  <c r="DZ32" i="57" s="1"/>
  <c r="DU23" i="55"/>
  <c r="DZ33" i="57" s="1"/>
  <c r="DU24" i="55"/>
  <c r="DZ34" i="57" s="1"/>
  <c r="DU25" i="55"/>
  <c r="DZ36" i="57" s="1"/>
  <c r="DU26" i="55"/>
  <c r="DZ37" i="57" s="1"/>
  <c r="DU28" i="55"/>
  <c r="DZ40" i="57" s="1"/>
  <c r="DU30" i="55"/>
  <c r="DZ42" i="57" s="1"/>
  <c r="DU31" i="55"/>
  <c r="DU32" i="55"/>
  <c r="DZ44" i="57" s="1"/>
  <c r="DU35" i="55"/>
  <c r="DZ48" i="57" s="1"/>
  <c r="DU36" i="55"/>
  <c r="DZ49" i="57" s="1"/>
  <c r="DU37" i="55"/>
  <c r="DZ50" i="57" s="1"/>
  <c r="DU38" i="55"/>
  <c r="DZ51" i="57" s="1"/>
  <c r="DU39" i="55"/>
  <c r="DZ53" i="57" s="1"/>
  <c r="DU40" i="55"/>
  <c r="DZ55" i="57" s="1"/>
  <c r="DU41" i="55"/>
  <c r="DZ57" i="57" s="1"/>
  <c r="DU42" i="55"/>
  <c r="DZ59" i="57" s="1"/>
  <c r="DU3" i="55"/>
  <c r="DZ4" i="57" s="1"/>
  <c r="L44" i="134"/>
  <c r="K44" i="134"/>
  <c r="L43" i="134"/>
  <c r="K43" i="134"/>
  <c r="L42" i="134"/>
  <c r="K42" i="134"/>
  <c r="L40" i="134"/>
  <c r="K40" i="134"/>
  <c r="L38" i="134"/>
  <c r="K38" i="134"/>
  <c r="L37" i="134"/>
  <c r="K37" i="134"/>
  <c r="L35" i="134"/>
  <c r="K35" i="134"/>
  <c r="L34" i="134"/>
  <c r="K34" i="134"/>
  <c r="L33" i="134"/>
  <c r="K33" i="134"/>
  <c r="L31" i="134"/>
  <c r="K31" i="134"/>
  <c r="L30" i="134"/>
  <c r="K30" i="134"/>
  <c r="L29" i="134"/>
  <c r="K29" i="134"/>
  <c r="L28" i="134"/>
  <c r="K28" i="134"/>
  <c r="L27" i="134"/>
  <c r="K27" i="134"/>
  <c r="L26" i="134"/>
  <c r="K26" i="134"/>
  <c r="L25" i="134"/>
  <c r="K25" i="134"/>
  <c r="L23" i="134"/>
  <c r="K23" i="134"/>
  <c r="L22" i="134"/>
  <c r="K22" i="134"/>
  <c r="L21" i="134"/>
  <c r="K21" i="134"/>
  <c r="L20" i="134"/>
  <c r="K20" i="134"/>
  <c r="L19" i="134"/>
  <c r="K19" i="134"/>
  <c r="L18" i="134"/>
  <c r="K18" i="134"/>
  <c r="L17" i="134"/>
  <c r="K17" i="134"/>
  <c r="L16" i="134"/>
  <c r="K16" i="134"/>
  <c r="L15" i="134"/>
  <c r="K15" i="134"/>
  <c r="L14" i="134"/>
  <c r="K14" i="134"/>
  <c r="L12" i="134"/>
  <c r="K12" i="134"/>
  <c r="L11" i="134"/>
  <c r="K11" i="134"/>
  <c r="L10" i="134"/>
  <c r="K10" i="134"/>
  <c r="L8" i="134"/>
  <c r="K8" i="134"/>
  <c r="L7" i="134"/>
  <c r="K7" i="134"/>
  <c r="L6" i="134"/>
  <c r="K6" i="134"/>
  <c r="L5" i="134"/>
  <c r="K5" i="134"/>
  <c r="DY36" i="57"/>
  <c r="DY4" i="57"/>
  <c r="DT4" i="55"/>
  <c r="DY5" i="57" s="1"/>
  <c r="DT6" i="55"/>
  <c r="DY10" i="57" s="1"/>
  <c r="DT7" i="55"/>
  <c r="DY11" i="57" s="1"/>
  <c r="DT8" i="55"/>
  <c r="DY12" i="57" s="1"/>
  <c r="DT9" i="55"/>
  <c r="DY13" i="57" s="1"/>
  <c r="DT10" i="55"/>
  <c r="DY15" i="57" s="1"/>
  <c r="DT11" i="55"/>
  <c r="DY17" i="57" s="1"/>
  <c r="DT12" i="55"/>
  <c r="DY19" i="57" s="1"/>
  <c r="DT13" i="55"/>
  <c r="DY20" i="57" s="1"/>
  <c r="DT14" i="55"/>
  <c r="DY22" i="57" s="1"/>
  <c r="DT16" i="55"/>
  <c r="DY24" i="57" s="1"/>
  <c r="DT18" i="55"/>
  <c r="DY26" i="57" s="1"/>
  <c r="DT19" i="55"/>
  <c r="DY28" i="57" s="1"/>
  <c r="DT20" i="55"/>
  <c r="DY29" i="57" s="1"/>
  <c r="DT21" i="55"/>
  <c r="DY31" i="57" s="1"/>
  <c r="DT22" i="55"/>
  <c r="DY32" i="57" s="1"/>
  <c r="DT23" i="55"/>
  <c r="DY33" i="57" s="1"/>
  <c r="DT24" i="55"/>
  <c r="DY34" i="57" s="1"/>
  <c r="DT25" i="55"/>
  <c r="DT28" i="55"/>
  <c r="DY39" i="57" s="1"/>
  <c r="DT30" i="55"/>
  <c r="DY42" i="57" s="1"/>
  <c r="DT31" i="55"/>
  <c r="DY43" i="57" s="1"/>
  <c r="DT32" i="55"/>
  <c r="DY44" i="57" s="1"/>
  <c r="DT34" i="55"/>
  <c r="DY46" i="57" s="1"/>
  <c r="DT35" i="55"/>
  <c r="DT36" i="55"/>
  <c r="DY49" i="57" s="1"/>
  <c r="DT37" i="55"/>
  <c r="DY50" i="57" s="1"/>
  <c r="DT38" i="55"/>
  <c r="DY51" i="57" s="1"/>
  <c r="DT39" i="55"/>
  <c r="DY53" i="57" s="1"/>
  <c r="DT40" i="55"/>
  <c r="DY55" i="57" s="1"/>
  <c r="DT41" i="55"/>
  <c r="DY57" i="57" s="1"/>
  <c r="DT42" i="55"/>
  <c r="DY59" i="57" s="1"/>
  <c r="DT3" i="55"/>
  <c r="L44" i="133"/>
  <c r="K44" i="133"/>
  <c r="L43" i="133"/>
  <c r="K43" i="133"/>
  <c r="L42" i="133"/>
  <c r="K42" i="133"/>
  <c r="L40" i="133"/>
  <c r="K40" i="133"/>
  <c r="L38" i="133"/>
  <c r="K38" i="133"/>
  <c r="L37" i="133"/>
  <c r="K37" i="133"/>
  <c r="L36" i="133"/>
  <c r="K36" i="133"/>
  <c r="L35" i="133"/>
  <c r="K35" i="133"/>
  <c r="L34" i="133"/>
  <c r="K34" i="133"/>
  <c r="L33" i="133"/>
  <c r="K33" i="133"/>
  <c r="L31" i="133"/>
  <c r="K31" i="133"/>
  <c r="L30" i="133"/>
  <c r="K30" i="133"/>
  <c r="L29" i="133"/>
  <c r="K29" i="133"/>
  <c r="L28" i="133"/>
  <c r="K28" i="133"/>
  <c r="DT26" i="55"/>
  <c r="DY37" i="57" s="1"/>
  <c r="L27" i="133"/>
  <c r="K27" i="133"/>
  <c r="L26" i="133"/>
  <c r="K26" i="133"/>
  <c r="L25" i="133"/>
  <c r="K25" i="133"/>
  <c r="L23" i="133"/>
  <c r="K23" i="133"/>
  <c r="L22" i="133"/>
  <c r="K22" i="133"/>
  <c r="L21" i="133"/>
  <c r="K21" i="133"/>
  <c r="L20" i="133"/>
  <c r="K20" i="133"/>
  <c r="L19" i="133"/>
  <c r="K19" i="133"/>
  <c r="L18" i="133"/>
  <c r="K18" i="133"/>
  <c r="L17" i="133"/>
  <c r="K17" i="133"/>
  <c r="L16" i="133"/>
  <c r="K16" i="133"/>
  <c r="L15" i="133"/>
  <c r="K15" i="133"/>
  <c r="L14" i="133"/>
  <c r="K14" i="133"/>
  <c r="L12" i="133"/>
  <c r="K12" i="133"/>
  <c r="L11" i="133"/>
  <c r="K11" i="133"/>
  <c r="L10" i="133"/>
  <c r="K10" i="133"/>
  <c r="L8" i="133"/>
  <c r="K8" i="133"/>
  <c r="L7" i="133"/>
  <c r="K7" i="133"/>
  <c r="L6" i="133"/>
  <c r="K6" i="133"/>
  <c r="L5" i="133"/>
  <c r="K5" i="133"/>
  <c r="DX24" i="57"/>
  <c r="DX42" i="57"/>
  <c r="DX43" i="57"/>
  <c r="DX44" i="57"/>
  <c r="DX7" i="57"/>
  <c r="DS4" i="55"/>
  <c r="DX5" i="57" s="1"/>
  <c r="DS5" i="55"/>
  <c r="DS6" i="55"/>
  <c r="DX10" i="57" s="1"/>
  <c r="DS7" i="55"/>
  <c r="DX11" i="57" s="1"/>
  <c r="DS8" i="55"/>
  <c r="DX12" i="57" s="1"/>
  <c r="DS9" i="55"/>
  <c r="DX13" i="57" s="1"/>
  <c r="DS10" i="55"/>
  <c r="DX15" i="57" s="1"/>
  <c r="DS11" i="55"/>
  <c r="DX17" i="57" s="1"/>
  <c r="DS12" i="55"/>
  <c r="DX18" i="57" s="1"/>
  <c r="DS13" i="55"/>
  <c r="DX20" i="57" s="1"/>
  <c r="DS14" i="55"/>
  <c r="DX22" i="57" s="1"/>
  <c r="DS15" i="55"/>
  <c r="DX23" i="57" s="1"/>
  <c r="DS16" i="55"/>
  <c r="DS18" i="55"/>
  <c r="DX26" i="57" s="1"/>
  <c r="DS19" i="55"/>
  <c r="DX27" i="57" s="1"/>
  <c r="DS20" i="55"/>
  <c r="DX29" i="57" s="1"/>
  <c r="DS21" i="55"/>
  <c r="DX31" i="57" s="1"/>
  <c r="DS22" i="55"/>
  <c r="DX32" i="57" s="1"/>
  <c r="DS23" i="55"/>
  <c r="DX33" i="57" s="1"/>
  <c r="DS24" i="55"/>
  <c r="DX34" i="57" s="1"/>
  <c r="DS25" i="55"/>
  <c r="DX36" i="57" s="1"/>
  <c r="DS26" i="55"/>
  <c r="DX37" i="57" s="1"/>
  <c r="DS28" i="55"/>
  <c r="DX39" i="57" s="1"/>
  <c r="DS30" i="55"/>
  <c r="DS31" i="55"/>
  <c r="DS32" i="55"/>
  <c r="DS34" i="55"/>
  <c r="DX46" i="57" s="1"/>
  <c r="DS35" i="55"/>
  <c r="DX48" i="57" s="1"/>
  <c r="DS36" i="55"/>
  <c r="DX49" i="57" s="1"/>
  <c r="DS37" i="55"/>
  <c r="DX50" i="57" s="1"/>
  <c r="DS38" i="55"/>
  <c r="DX51" i="57" s="1"/>
  <c r="DS39" i="55"/>
  <c r="DX53" i="57" s="1"/>
  <c r="DS40" i="55"/>
  <c r="DX55" i="57" s="1"/>
  <c r="DS41" i="55"/>
  <c r="DX57" i="57" s="1"/>
  <c r="DS42" i="55"/>
  <c r="DX59" i="57" s="1"/>
  <c r="DS3" i="55"/>
  <c r="DX4" i="57" s="1"/>
  <c r="L44" i="132"/>
  <c r="K44" i="132"/>
  <c r="L43" i="132"/>
  <c r="K43" i="132"/>
  <c r="L42" i="132"/>
  <c r="K42" i="132"/>
  <c r="L40" i="132"/>
  <c r="K40" i="132"/>
  <c r="L38" i="132"/>
  <c r="K38" i="132"/>
  <c r="L37" i="132"/>
  <c r="K37" i="132"/>
  <c r="L36" i="132"/>
  <c r="K36" i="132"/>
  <c r="L35" i="132"/>
  <c r="K35" i="132"/>
  <c r="L34" i="132"/>
  <c r="K34" i="132"/>
  <c r="L33" i="132"/>
  <c r="K33" i="132"/>
  <c r="L31" i="132"/>
  <c r="K31" i="132"/>
  <c r="L30" i="132"/>
  <c r="K30" i="132"/>
  <c r="L29" i="132"/>
  <c r="K29" i="132"/>
  <c r="L28" i="132"/>
  <c r="K28" i="132"/>
  <c r="L27" i="132"/>
  <c r="K27" i="132"/>
  <c r="L26" i="132"/>
  <c r="K26" i="132"/>
  <c r="L25" i="132"/>
  <c r="K25" i="132"/>
  <c r="L23" i="132"/>
  <c r="K23" i="132"/>
  <c r="L22" i="132"/>
  <c r="K22" i="132"/>
  <c r="L21" i="132"/>
  <c r="K21" i="132"/>
  <c r="L20" i="132"/>
  <c r="K20" i="132"/>
  <c r="L19" i="132"/>
  <c r="K19" i="132"/>
  <c r="L18" i="132"/>
  <c r="K18" i="132"/>
  <c r="L17" i="132"/>
  <c r="K17" i="132"/>
  <c r="L16" i="132"/>
  <c r="K16" i="132"/>
  <c r="L15" i="132"/>
  <c r="K15" i="132"/>
  <c r="L14" i="132"/>
  <c r="K14" i="132"/>
  <c r="L12" i="132"/>
  <c r="K12" i="132"/>
  <c r="L11" i="132"/>
  <c r="K11" i="132"/>
  <c r="L10" i="132"/>
  <c r="K10" i="132"/>
  <c r="L8" i="132"/>
  <c r="K8" i="132"/>
  <c r="L7" i="132"/>
  <c r="K7" i="132"/>
  <c r="L6" i="132"/>
  <c r="K6" i="132"/>
  <c r="L5" i="132"/>
  <c r="K5" i="132"/>
  <c r="DW10" i="57"/>
  <c r="DW11" i="57"/>
  <c r="DR4" i="55"/>
  <c r="DW5" i="57" s="1"/>
  <c r="DR5" i="55"/>
  <c r="DW7" i="57" s="1"/>
  <c r="DR6" i="55"/>
  <c r="DR7" i="55"/>
  <c r="DR8" i="55"/>
  <c r="DW12" i="57" s="1"/>
  <c r="DR9" i="55"/>
  <c r="DW14" i="57" s="1"/>
  <c r="DR10" i="55"/>
  <c r="DW16" i="57" s="1"/>
  <c r="DR11" i="55"/>
  <c r="DW17" i="57" s="1"/>
  <c r="DR12" i="55"/>
  <c r="DW18" i="57" s="1"/>
  <c r="DR13" i="55"/>
  <c r="DW20" i="57" s="1"/>
  <c r="DR14" i="55"/>
  <c r="DW22" i="57" s="1"/>
  <c r="DR15" i="55"/>
  <c r="DW23" i="57" s="1"/>
  <c r="DR16" i="55"/>
  <c r="DW24" i="57" s="1"/>
  <c r="DR18" i="55"/>
  <c r="DW26" i="57" s="1"/>
  <c r="DR19" i="55"/>
  <c r="DW27" i="57" s="1"/>
  <c r="DR20" i="55"/>
  <c r="DW29" i="57" s="1"/>
  <c r="DR21" i="55"/>
  <c r="DW31" i="57" s="1"/>
  <c r="DR22" i="55"/>
  <c r="DW32" i="57" s="1"/>
  <c r="DR23" i="55"/>
  <c r="DW33" i="57" s="1"/>
  <c r="DR24" i="55"/>
  <c r="DW34" i="57" s="1"/>
  <c r="DR25" i="55"/>
  <c r="DW36" i="57" s="1"/>
  <c r="DR26" i="55"/>
  <c r="DW37" i="57" s="1"/>
  <c r="DR28" i="55"/>
  <c r="DW39" i="57" s="1"/>
  <c r="DR30" i="55"/>
  <c r="DW42" i="57" s="1"/>
  <c r="DR31" i="55"/>
  <c r="DW43" i="57" s="1"/>
  <c r="DR32" i="55"/>
  <c r="DW44" i="57" s="1"/>
  <c r="DR34" i="55"/>
  <c r="DW46" i="57" s="1"/>
  <c r="DR35" i="55"/>
  <c r="DW48" i="57" s="1"/>
  <c r="DR36" i="55"/>
  <c r="DW49" i="57" s="1"/>
  <c r="DR37" i="55"/>
  <c r="DW50" i="57" s="1"/>
  <c r="DR38" i="55"/>
  <c r="DW51" i="57" s="1"/>
  <c r="DR39" i="55"/>
  <c r="DW53" i="57" s="1"/>
  <c r="DR40" i="55"/>
  <c r="DW55" i="57" s="1"/>
  <c r="DR41" i="55"/>
  <c r="DW57" i="57" s="1"/>
  <c r="DR42" i="55"/>
  <c r="DW59" i="57" s="1"/>
  <c r="DR3" i="55"/>
  <c r="DW4" i="57" s="1"/>
  <c r="L44" i="131"/>
  <c r="K44" i="131"/>
  <c r="L43" i="131"/>
  <c r="K43" i="131"/>
  <c r="L42" i="131"/>
  <c r="K42" i="131"/>
  <c r="L40" i="131"/>
  <c r="K40" i="131"/>
  <c r="L38" i="131"/>
  <c r="K38" i="131"/>
  <c r="L37" i="131"/>
  <c r="K37" i="131"/>
  <c r="L36" i="131"/>
  <c r="K36" i="131"/>
  <c r="L35" i="131"/>
  <c r="K35" i="131"/>
  <c r="L34" i="131"/>
  <c r="K34" i="131"/>
  <c r="L33" i="131"/>
  <c r="K33" i="131"/>
  <c r="L31" i="131"/>
  <c r="K31" i="131"/>
  <c r="L30" i="131"/>
  <c r="K30" i="131"/>
  <c r="L29" i="131"/>
  <c r="K29" i="131"/>
  <c r="L28" i="131"/>
  <c r="K28" i="131"/>
  <c r="L27" i="131"/>
  <c r="K27" i="131"/>
  <c r="L26" i="131"/>
  <c r="K26" i="131"/>
  <c r="L25" i="131"/>
  <c r="K25" i="131"/>
  <c r="L23" i="131"/>
  <c r="K23" i="131"/>
  <c r="L22" i="131"/>
  <c r="K22" i="131"/>
  <c r="L21" i="131"/>
  <c r="K21" i="131"/>
  <c r="L20" i="131"/>
  <c r="K20" i="131"/>
  <c r="L19" i="131"/>
  <c r="K19" i="131"/>
  <c r="L18" i="131"/>
  <c r="K18" i="131"/>
  <c r="L17" i="131"/>
  <c r="K17" i="131"/>
  <c r="L16" i="131"/>
  <c r="K16" i="131"/>
  <c r="L15" i="131"/>
  <c r="K15" i="131"/>
  <c r="L14" i="131"/>
  <c r="K14" i="131"/>
  <c r="L12" i="131"/>
  <c r="K12" i="131"/>
  <c r="L11" i="131"/>
  <c r="K11" i="131"/>
  <c r="L10" i="131"/>
  <c r="K10" i="131"/>
  <c r="L8" i="131"/>
  <c r="K8" i="131"/>
  <c r="L7" i="131"/>
  <c r="K7" i="131"/>
  <c r="L6" i="131"/>
  <c r="K6" i="131"/>
  <c r="L5" i="131"/>
  <c r="K5" i="131"/>
  <c r="DQ4" i="55"/>
  <c r="DV5" i="57" s="1"/>
  <c r="DQ5" i="55"/>
  <c r="DV7" i="57" s="1"/>
  <c r="DQ6" i="55"/>
  <c r="DV10" i="57" s="1"/>
  <c r="DQ7" i="55"/>
  <c r="DV11" i="57" s="1"/>
  <c r="DQ8" i="55"/>
  <c r="DV12" i="57" s="1"/>
  <c r="DQ9" i="55"/>
  <c r="DV14" i="57" s="1"/>
  <c r="DQ10" i="55"/>
  <c r="DV16" i="57" s="1"/>
  <c r="DQ11" i="55"/>
  <c r="DV17" i="57" s="1"/>
  <c r="DQ12" i="55"/>
  <c r="DV18" i="57" s="1"/>
  <c r="DQ13" i="55"/>
  <c r="DV20" i="57" s="1"/>
  <c r="DQ14" i="55"/>
  <c r="DV22" i="57" s="1"/>
  <c r="DQ15" i="55"/>
  <c r="DV23" i="57" s="1"/>
  <c r="DQ16" i="55"/>
  <c r="DV24" i="57" s="1"/>
  <c r="DQ18" i="55"/>
  <c r="DV26" i="57" s="1"/>
  <c r="DQ19" i="55"/>
  <c r="DV27" i="57" s="1"/>
  <c r="DQ20" i="55"/>
  <c r="DV29" i="57" s="1"/>
  <c r="DQ21" i="55"/>
  <c r="DV31" i="57" s="1"/>
  <c r="DQ22" i="55"/>
  <c r="DV32" i="57" s="1"/>
  <c r="DQ23" i="55"/>
  <c r="DV33" i="57" s="1"/>
  <c r="DQ24" i="55"/>
  <c r="DV35" i="57" s="1"/>
  <c r="DQ25" i="55"/>
  <c r="DV36" i="57" s="1"/>
  <c r="DQ26" i="55"/>
  <c r="DV37" i="57" s="1"/>
  <c r="DQ27" i="55"/>
  <c r="DV38" i="57" s="1"/>
  <c r="DQ28" i="55"/>
  <c r="DV39" i="57" s="1"/>
  <c r="DQ30" i="55"/>
  <c r="DV42" i="57" s="1"/>
  <c r="DQ31" i="55"/>
  <c r="DV43" i="57" s="1"/>
  <c r="DQ32" i="55"/>
  <c r="DV44" i="57" s="1"/>
  <c r="DQ34" i="55"/>
  <c r="DV46" i="57" s="1"/>
  <c r="DQ35" i="55"/>
  <c r="DV48" i="57" s="1"/>
  <c r="DQ36" i="55"/>
  <c r="DV49" i="57" s="1"/>
  <c r="DQ37" i="55"/>
  <c r="DV50" i="57" s="1"/>
  <c r="DQ38" i="55"/>
  <c r="DV51" i="57" s="1"/>
  <c r="DQ39" i="55"/>
  <c r="DV53" i="57" s="1"/>
  <c r="DQ40" i="55"/>
  <c r="DV55" i="57" s="1"/>
  <c r="DQ41" i="55"/>
  <c r="DV57" i="57" s="1"/>
  <c r="DQ42" i="55"/>
  <c r="DV58" i="57" s="1"/>
  <c r="DQ3" i="55"/>
  <c r="DV4" i="57" s="1"/>
  <c r="L44" i="130"/>
  <c r="K44" i="130"/>
  <c r="L43" i="130"/>
  <c r="K43" i="130"/>
  <c r="L42" i="130"/>
  <c r="K42" i="130"/>
  <c r="L40" i="130"/>
  <c r="K40" i="130"/>
  <c r="L38" i="130"/>
  <c r="K38" i="130"/>
  <c r="L37" i="130"/>
  <c r="K37" i="130"/>
  <c r="L36" i="130"/>
  <c r="K36" i="130"/>
  <c r="L35" i="130"/>
  <c r="K35" i="130"/>
  <c r="L34" i="130"/>
  <c r="K34" i="130"/>
  <c r="L33" i="130"/>
  <c r="K33" i="130"/>
  <c r="L31" i="130"/>
  <c r="K31" i="130"/>
  <c r="L30" i="130"/>
  <c r="K30" i="130"/>
  <c r="L29" i="130"/>
  <c r="K29" i="130"/>
  <c r="L28" i="130"/>
  <c r="K28" i="130"/>
  <c r="L27" i="130"/>
  <c r="K27" i="130"/>
  <c r="L26" i="130"/>
  <c r="K26" i="130"/>
  <c r="L25" i="130"/>
  <c r="K25" i="130"/>
  <c r="L23" i="130"/>
  <c r="K23" i="130"/>
  <c r="L22" i="130"/>
  <c r="K22" i="130"/>
  <c r="L21" i="130"/>
  <c r="K21" i="130"/>
  <c r="L20" i="130"/>
  <c r="K20" i="130"/>
  <c r="L19" i="130"/>
  <c r="K19" i="130"/>
  <c r="L18" i="130"/>
  <c r="K18" i="130"/>
  <c r="L17" i="130"/>
  <c r="K17" i="130"/>
  <c r="L16" i="130"/>
  <c r="K16" i="130"/>
  <c r="L15" i="130"/>
  <c r="K15" i="130"/>
  <c r="L14" i="130"/>
  <c r="K14" i="130"/>
  <c r="L12" i="130"/>
  <c r="K12" i="130"/>
  <c r="L11" i="130"/>
  <c r="K11" i="130"/>
  <c r="L10" i="130"/>
  <c r="K10" i="130"/>
  <c r="L8" i="130"/>
  <c r="K8" i="130"/>
  <c r="L7" i="130"/>
  <c r="K7" i="130"/>
  <c r="L6" i="130"/>
  <c r="K6" i="130"/>
  <c r="L5" i="130"/>
  <c r="K5" i="130"/>
  <c r="DU48" i="57"/>
  <c r="DP4" i="55"/>
  <c r="DU5" i="57" s="1"/>
  <c r="DP5" i="55"/>
  <c r="DU7" i="57" s="1"/>
  <c r="DP6" i="55"/>
  <c r="DU10" i="57" s="1"/>
  <c r="DP7" i="55"/>
  <c r="DU11" i="57" s="1"/>
  <c r="DP8" i="55"/>
  <c r="DU12" i="57" s="1"/>
  <c r="DP9" i="55"/>
  <c r="DU14" i="57" s="1"/>
  <c r="DP10" i="55"/>
  <c r="DU16" i="57" s="1"/>
  <c r="DP11" i="55"/>
  <c r="DU17" i="57" s="1"/>
  <c r="DP12" i="55"/>
  <c r="DU19" i="57" s="1"/>
  <c r="DP13" i="55"/>
  <c r="DU20" i="57" s="1"/>
  <c r="DP14" i="55"/>
  <c r="DU22" i="57" s="1"/>
  <c r="DP15" i="55"/>
  <c r="DU23" i="57" s="1"/>
  <c r="DP18" i="55"/>
  <c r="DU26" i="57" s="1"/>
  <c r="DP19" i="55"/>
  <c r="DU28" i="57" s="1"/>
  <c r="DP20" i="55"/>
  <c r="DU29" i="57" s="1"/>
  <c r="DP21" i="55"/>
  <c r="DU31" i="57" s="1"/>
  <c r="DP22" i="55"/>
  <c r="DU32" i="57" s="1"/>
  <c r="DP23" i="55"/>
  <c r="DU33" i="57" s="1"/>
  <c r="DP24" i="55"/>
  <c r="DU35" i="57" s="1"/>
  <c r="DP25" i="55"/>
  <c r="DU36" i="57" s="1"/>
  <c r="DP26" i="55"/>
  <c r="DU37" i="57" s="1"/>
  <c r="DP27" i="55"/>
  <c r="DU38" i="57" s="1"/>
  <c r="DP28" i="55"/>
  <c r="DU39" i="57" s="1"/>
  <c r="DP30" i="55"/>
  <c r="DU42" i="57" s="1"/>
  <c r="DP31" i="55"/>
  <c r="DU43" i="57" s="1"/>
  <c r="DP32" i="55"/>
  <c r="DU44" i="57" s="1"/>
  <c r="DP33" i="55"/>
  <c r="DU45" i="57" s="1"/>
  <c r="DP34" i="55"/>
  <c r="DU46" i="57" s="1"/>
  <c r="DP36" i="55"/>
  <c r="DU49" i="57" s="1"/>
  <c r="DP37" i="55"/>
  <c r="DU50" i="57" s="1"/>
  <c r="DP38" i="55"/>
  <c r="DU51" i="57" s="1"/>
  <c r="DP39" i="55"/>
  <c r="DU53" i="57" s="1"/>
  <c r="DP40" i="55"/>
  <c r="DU55" i="57" s="1"/>
  <c r="DP41" i="55"/>
  <c r="DU56" i="57" s="1"/>
  <c r="DP42" i="55"/>
  <c r="DU58" i="57" s="1"/>
  <c r="DP3" i="55"/>
  <c r="DU4" i="57" s="1"/>
  <c r="L44" i="129"/>
  <c r="K44" i="129"/>
  <c r="L43" i="129"/>
  <c r="K43" i="129"/>
  <c r="L42" i="129"/>
  <c r="K42" i="129"/>
  <c r="L40" i="129"/>
  <c r="K40" i="129"/>
  <c r="L38" i="129"/>
  <c r="K38" i="129"/>
  <c r="L37" i="129"/>
  <c r="K37" i="129"/>
  <c r="L36" i="129"/>
  <c r="K36" i="129"/>
  <c r="L35" i="129"/>
  <c r="K35" i="129"/>
  <c r="L34" i="129"/>
  <c r="K34" i="129"/>
  <c r="L33" i="129"/>
  <c r="K33" i="129"/>
  <c r="L31" i="129"/>
  <c r="K31" i="129"/>
  <c r="L30" i="129"/>
  <c r="K30" i="129"/>
  <c r="L29" i="129"/>
  <c r="K29" i="129"/>
  <c r="L28" i="129"/>
  <c r="K28" i="129"/>
  <c r="L27" i="129"/>
  <c r="K27" i="129"/>
  <c r="L26" i="129"/>
  <c r="K26" i="129"/>
  <c r="L25" i="129"/>
  <c r="K25" i="129"/>
  <c r="L23" i="129"/>
  <c r="K23" i="129"/>
  <c r="L22" i="129"/>
  <c r="K22" i="129"/>
  <c r="L21" i="129"/>
  <c r="K21" i="129"/>
  <c r="L20" i="129"/>
  <c r="K20" i="129"/>
  <c r="L19" i="129"/>
  <c r="K19" i="129"/>
  <c r="L18" i="129"/>
  <c r="K18" i="129"/>
  <c r="L17" i="129"/>
  <c r="K17" i="129"/>
  <c r="L16" i="129"/>
  <c r="K16" i="129"/>
  <c r="L15" i="129"/>
  <c r="K15" i="129"/>
  <c r="L14" i="129"/>
  <c r="K14" i="129"/>
  <c r="L12" i="129"/>
  <c r="K12" i="129"/>
  <c r="L11" i="129"/>
  <c r="K11" i="129"/>
  <c r="L10" i="129"/>
  <c r="K10" i="129"/>
  <c r="L8" i="129"/>
  <c r="K8" i="129"/>
  <c r="L7" i="129"/>
  <c r="K7" i="129"/>
  <c r="L6" i="129"/>
  <c r="K6" i="129"/>
  <c r="L5" i="129"/>
  <c r="K5" i="129"/>
  <c r="DO4" i="55"/>
  <c r="DT5" i="57" s="1"/>
  <c r="DO5" i="55"/>
  <c r="DT7" i="57" s="1"/>
  <c r="DO6" i="55"/>
  <c r="DT10" i="57" s="1"/>
  <c r="DO7" i="55"/>
  <c r="DT11" i="57" s="1"/>
  <c r="DO8" i="55"/>
  <c r="DT12" i="57" s="1"/>
  <c r="DO9" i="55"/>
  <c r="DT14" i="57" s="1"/>
  <c r="DO10" i="55"/>
  <c r="DT16" i="57" s="1"/>
  <c r="DO11" i="55"/>
  <c r="DT17" i="57" s="1"/>
  <c r="DO12" i="55"/>
  <c r="DT18" i="57" s="1"/>
  <c r="DO13" i="55"/>
  <c r="DT20" i="57" s="1"/>
  <c r="DO14" i="55"/>
  <c r="DT22" i="57" s="1"/>
  <c r="DO18" i="55"/>
  <c r="DT26" i="57" s="1"/>
  <c r="DO19" i="55"/>
  <c r="DT27" i="57" s="1"/>
  <c r="DO20" i="55"/>
  <c r="DT29" i="57" s="1"/>
  <c r="DO21" i="55"/>
  <c r="DT31" i="57" s="1"/>
  <c r="DO22" i="55"/>
  <c r="DT32" i="57" s="1"/>
  <c r="DO23" i="55"/>
  <c r="DT33" i="57" s="1"/>
  <c r="DO24" i="55"/>
  <c r="DT35" i="57" s="1"/>
  <c r="DO25" i="55"/>
  <c r="DT36" i="57" s="1"/>
  <c r="DO26" i="55"/>
  <c r="DT37" i="57" s="1"/>
  <c r="DO27" i="55"/>
  <c r="DT38" i="57" s="1"/>
  <c r="DO28" i="55"/>
  <c r="DT39" i="57" s="1"/>
  <c r="DO30" i="55"/>
  <c r="DT42" i="57" s="1"/>
  <c r="DO31" i="55"/>
  <c r="DT43" i="57" s="1"/>
  <c r="DO32" i="55"/>
  <c r="DT44" i="57" s="1"/>
  <c r="DO34" i="55"/>
  <c r="DT46" i="57" s="1"/>
  <c r="DO35" i="55"/>
  <c r="DT48" i="57" s="1"/>
  <c r="DO36" i="55"/>
  <c r="DT49" i="57" s="1"/>
  <c r="DO37" i="55"/>
  <c r="DT50" i="57" s="1"/>
  <c r="DO38" i="55"/>
  <c r="DT51" i="57" s="1"/>
  <c r="DO39" i="55"/>
  <c r="DT53" i="57" s="1"/>
  <c r="DO40" i="55"/>
  <c r="DT55" i="57" s="1"/>
  <c r="DO41" i="55"/>
  <c r="DT57" i="57" s="1"/>
  <c r="DO42" i="55"/>
  <c r="DT59" i="57" s="1"/>
  <c r="DO3" i="55"/>
  <c r="DT3" i="57" s="1"/>
  <c r="L44" i="128"/>
  <c r="K44" i="128"/>
  <c r="L43" i="128"/>
  <c r="K43" i="128"/>
  <c r="L42" i="128"/>
  <c r="K42" i="128"/>
  <c r="L40" i="128"/>
  <c r="K40" i="128"/>
  <c r="L38" i="128"/>
  <c r="K38" i="128"/>
  <c r="L37" i="128"/>
  <c r="K37" i="128"/>
  <c r="L36" i="128"/>
  <c r="K36" i="128"/>
  <c r="L35" i="128"/>
  <c r="K35" i="128"/>
  <c r="L34" i="128"/>
  <c r="K34" i="128"/>
  <c r="L33" i="128"/>
  <c r="K33" i="128"/>
  <c r="L31" i="128"/>
  <c r="K31" i="128"/>
  <c r="L30" i="128"/>
  <c r="K30" i="128"/>
  <c r="L29" i="128"/>
  <c r="K29" i="128"/>
  <c r="L28" i="128"/>
  <c r="K28" i="128"/>
  <c r="L27" i="128"/>
  <c r="K27" i="128"/>
  <c r="L26" i="128"/>
  <c r="K26" i="128"/>
  <c r="L25" i="128"/>
  <c r="K25" i="128"/>
  <c r="L23" i="128"/>
  <c r="K23" i="128"/>
  <c r="L22" i="128"/>
  <c r="K22" i="128"/>
  <c r="L21" i="128"/>
  <c r="K21" i="128"/>
  <c r="L20" i="128"/>
  <c r="K20" i="128"/>
  <c r="L19" i="128"/>
  <c r="K19" i="128"/>
  <c r="L18" i="128"/>
  <c r="K18" i="128"/>
  <c r="L17" i="128"/>
  <c r="K17" i="128"/>
  <c r="L16" i="128"/>
  <c r="K16" i="128"/>
  <c r="L15" i="128"/>
  <c r="K15" i="128"/>
  <c r="L14" i="128"/>
  <c r="K14" i="128"/>
  <c r="L12" i="128"/>
  <c r="K12" i="128"/>
  <c r="L11" i="128"/>
  <c r="K11" i="128"/>
  <c r="L10" i="128"/>
  <c r="K10" i="128"/>
  <c r="L8" i="128"/>
  <c r="K8" i="128"/>
  <c r="L7" i="128"/>
  <c r="K7" i="128"/>
  <c r="L6" i="128"/>
  <c r="K6" i="128"/>
  <c r="L5" i="128"/>
  <c r="K5" i="128"/>
  <c r="DN4" i="55"/>
  <c r="DS5" i="57" s="1"/>
  <c r="DN5" i="55"/>
  <c r="DS7" i="57" s="1"/>
  <c r="DN6" i="55"/>
  <c r="DS10" i="57" s="1"/>
  <c r="DN7" i="55"/>
  <c r="DS11" i="57" s="1"/>
  <c r="DN8" i="55"/>
  <c r="DS12" i="57" s="1"/>
  <c r="DN9" i="55"/>
  <c r="DS14" i="57" s="1"/>
  <c r="DN10" i="55"/>
  <c r="DS16" i="57" s="1"/>
  <c r="DN11" i="55"/>
  <c r="DS17" i="57" s="1"/>
  <c r="DN12" i="55"/>
  <c r="DS19" i="57" s="1"/>
  <c r="DN13" i="55"/>
  <c r="DS20" i="57" s="1"/>
  <c r="DN14" i="55"/>
  <c r="DS22" i="57" s="1"/>
  <c r="DN18" i="55"/>
  <c r="DS26" i="57" s="1"/>
  <c r="DN19" i="55"/>
  <c r="DS27" i="57" s="1"/>
  <c r="DN20" i="55"/>
  <c r="DS29" i="57" s="1"/>
  <c r="DN21" i="55"/>
  <c r="DS31" i="57" s="1"/>
  <c r="DN22" i="55"/>
  <c r="DS32" i="57" s="1"/>
  <c r="DN23" i="55"/>
  <c r="DS33" i="57" s="1"/>
  <c r="DN24" i="55"/>
  <c r="DS35" i="57" s="1"/>
  <c r="DN25" i="55"/>
  <c r="DS36" i="57" s="1"/>
  <c r="DN26" i="55"/>
  <c r="DS37" i="57" s="1"/>
  <c r="DN27" i="55"/>
  <c r="DS38" i="57" s="1"/>
  <c r="DN28" i="55"/>
  <c r="DS39" i="57" s="1"/>
  <c r="DN30" i="55"/>
  <c r="DS42" i="57" s="1"/>
  <c r="DN31" i="55"/>
  <c r="DS43" i="57" s="1"/>
  <c r="DN32" i="55"/>
  <c r="DS44" i="57" s="1"/>
  <c r="DN33" i="55"/>
  <c r="DS45" i="57" s="1"/>
  <c r="DN34" i="55"/>
  <c r="DS46" i="57" s="1"/>
  <c r="DN35" i="55"/>
  <c r="DS48" i="57" s="1"/>
  <c r="DN36" i="55"/>
  <c r="DS49" i="57" s="1"/>
  <c r="DN37" i="55"/>
  <c r="DS50" i="57" s="1"/>
  <c r="DN38" i="55"/>
  <c r="DS51" i="57" s="1"/>
  <c r="DN39" i="55"/>
  <c r="DS53" i="57" s="1"/>
  <c r="DN40" i="55"/>
  <c r="DS55" i="57" s="1"/>
  <c r="DN41" i="55"/>
  <c r="DS57" i="57" s="1"/>
  <c r="DN42" i="55"/>
  <c r="DS59" i="57" s="1"/>
  <c r="DN3" i="55"/>
  <c r="DS4" i="57" s="1"/>
  <c r="L44" i="127"/>
  <c r="K44" i="127"/>
  <c r="L43" i="127"/>
  <c r="K43" i="127"/>
  <c r="L42" i="127"/>
  <c r="K42" i="127"/>
  <c r="L40" i="127"/>
  <c r="K40" i="127"/>
  <c r="L38" i="127"/>
  <c r="K38" i="127"/>
  <c r="L37" i="127"/>
  <c r="K37" i="127"/>
  <c r="L36" i="127"/>
  <c r="K36" i="127"/>
  <c r="L35" i="127"/>
  <c r="K35" i="127"/>
  <c r="L34" i="127"/>
  <c r="K34" i="127"/>
  <c r="L33" i="127"/>
  <c r="K33" i="127"/>
  <c r="L31" i="127"/>
  <c r="K31" i="127"/>
  <c r="L30" i="127"/>
  <c r="K30" i="127"/>
  <c r="L29" i="127"/>
  <c r="K29" i="127"/>
  <c r="L28" i="127"/>
  <c r="K28" i="127"/>
  <c r="L27" i="127"/>
  <c r="K27" i="127"/>
  <c r="L26" i="127"/>
  <c r="K26" i="127"/>
  <c r="L25" i="127"/>
  <c r="K25" i="127"/>
  <c r="L23" i="127"/>
  <c r="K23" i="127"/>
  <c r="L22" i="127"/>
  <c r="K22" i="127"/>
  <c r="L21" i="127"/>
  <c r="K21" i="127"/>
  <c r="L20" i="127"/>
  <c r="K20" i="127"/>
  <c r="L19" i="127"/>
  <c r="K19" i="127"/>
  <c r="L18" i="127"/>
  <c r="K18" i="127"/>
  <c r="L17" i="127"/>
  <c r="K17" i="127"/>
  <c r="L16" i="127"/>
  <c r="K16" i="127"/>
  <c r="L15" i="127"/>
  <c r="K15" i="127"/>
  <c r="L14" i="127"/>
  <c r="K14" i="127"/>
  <c r="L12" i="127"/>
  <c r="K12" i="127"/>
  <c r="L11" i="127"/>
  <c r="K11" i="127"/>
  <c r="L10" i="127"/>
  <c r="K10" i="127"/>
  <c r="L8" i="127"/>
  <c r="K8" i="127"/>
  <c r="L7" i="127"/>
  <c r="K7" i="127"/>
  <c r="L6" i="127"/>
  <c r="K6" i="127"/>
  <c r="L5" i="127"/>
  <c r="K5" i="127"/>
  <c r="DR7" i="57"/>
  <c r="DM4" i="55"/>
  <c r="DR5" i="57" s="1"/>
  <c r="DM5" i="55"/>
  <c r="DM6" i="55"/>
  <c r="DR10" i="57" s="1"/>
  <c r="DM7" i="55"/>
  <c r="DR11" i="57" s="1"/>
  <c r="DM8" i="55"/>
  <c r="DR12" i="57" s="1"/>
  <c r="DM9" i="55"/>
  <c r="DR14" i="57" s="1"/>
  <c r="DM10" i="55"/>
  <c r="DR16" i="57" s="1"/>
  <c r="DM11" i="55"/>
  <c r="DR17" i="57" s="1"/>
  <c r="DM14" i="55"/>
  <c r="DR22" i="57" s="1"/>
  <c r="DM18" i="55"/>
  <c r="DR26" i="57" s="1"/>
  <c r="DM19" i="55"/>
  <c r="DR27" i="57" s="1"/>
  <c r="DM20" i="55"/>
  <c r="DR29" i="57" s="1"/>
  <c r="DM21" i="55"/>
  <c r="DR31" i="57" s="1"/>
  <c r="DM22" i="55"/>
  <c r="DR32" i="57" s="1"/>
  <c r="DM23" i="55"/>
  <c r="DR33" i="57" s="1"/>
  <c r="DM24" i="55"/>
  <c r="DR35" i="57" s="1"/>
  <c r="DM25" i="55"/>
  <c r="DR36" i="57" s="1"/>
  <c r="DM26" i="55"/>
  <c r="DR37" i="57" s="1"/>
  <c r="DM27" i="55"/>
  <c r="DR38" i="57" s="1"/>
  <c r="DM28" i="55"/>
  <c r="DR39" i="57" s="1"/>
  <c r="DM30" i="55"/>
  <c r="DR42" i="57" s="1"/>
  <c r="DM31" i="55"/>
  <c r="DR43" i="57" s="1"/>
  <c r="DM32" i="55"/>
  <c r="DR44" i="57" s="1"/>
  <c r="DM33" i="55"/>
  <c r="DR45" i="57" s="1"/>
  <c r="DM34" i="55"/>
  <c r="DR47" i="57" s="1"/>
  <c r="DM35" i="55"/>
  <c r="DR48" i="57" s="1"/>
  <c r="DM36" i="55"/>
  <c r="DR49" i="57" s="1"/>
  <c r="DM37" i="55"/>
  <c r="DR50" i="57" s="1"/>
  <c r="DM38" i="55"/>
  <c r="DR51" i="57" s="1"/>
  <c r="DM39" i="55"/>
  <c r="DR53" i="57" s="1"/>
  <c r="DM40" i="55"/>
  <c r="DR55" i="57" s="1"/>
  <c r="DM41" i="55"/>
  <c r="DR57" i="57" s="1"/>
  <c r="DM42" i="55"/>
  <c r="DR58" i="57" s="1"/>
  <c r="DM3" i="55"/>
  <c r="DR4" i="57" s="1"/>
  <c r="L44" i="126"/>
  <c r="K44" i="126"/>
  <c r="L43" i="126"/>
  <c r="K43" i="126"/>
  <c r="L42" i="126"/>
  <c r="K42" i="126"/>
  <c r="L40" i="126"/>
  <c r="K40" i="126"/>
  <c r="L38" i="126"/>
  <c r="K38" i="126"/>
  <c r="L37" i="126"/>
  <c r="K37" i="126"/>
  <c r="L36" i="126"/>
  <c r="K36" i="126"/>
  <c r="L35" i="126"/>
  <c r="K35" i="126"/>
  <c r="L34" i="126"/>
  <c r="K34" i="126"/>
  <c r="L33" i="126"/>
  <c r="K33" i="126"/>
  <c r="L31" i="126"/>
  <c r="K31" i="126"/>
  <c r="L30" i="126"/>
  <c r="K30" i="126"/>
  <c r="L29" i="126"/>
  <c r="K29" i="126"/>
  <c r="L28" i="126"/>
  <c r="K28" i="126"/>
  <c r="L27" i="126"/>
  <c r="K27" i="126"/>
  <c r="L26" i="126"/>
  <c r="K26" i="126"/>
  <c r="L25" i="126"/>
  <c r="K25" i="126"/>
  <c r="L23" i="126"/>
  <c r="K23" i="126"/>
  <c r="L22" i="126"/>
  <c r="K22" i="126"/>
  <c r="L21" i="126"/>
  <c r="K21" i="126"/>
  <c r="L20" i="126"/>
  <c r="K20" i="126"/>
  <c r="L19" i="126"/>
  <c r="K19" i="126"/>
  <c r="L18" i="126"/>
  <c r="K18" i="126"/>
  <c r="L17" i="126"/>
  <c r="K17" i="126"/>
  <c r="L16" i="126"/>
  <c r="K16" i="126"/>
  <c r="L15" i="126"/>
  <c r="K15" i="126"/>
  <c r="L14" i="126"/>
  <c r="K14" i="126"/>
  <c r="DM12" i="55"/>
  <c r="DR19" i="57" s="1"/>
  <c r="L12" i="126"/>
  <c r="K12" i="126"/>
  <c r="L11" i="126"/>
  <c r="K11" i="126"/>
  <c r="L10" i="126"/>
  <c r="K10" i="126"/>
  <c r="L8" i="126"/>
  <c r="K8" i="126"/>
  <c r="L7" i="126"/>
  <c r="K7" i="126"/>
  <c r="L6" i="126"/>
  <c r="K6" i="126"/>
  <c r="L5" i="126"/>
  <c r="K5" i="126"/>
  <c r="DM13" i="55"/>
  <c r="DR20" i="57" s="1"/>
  <c r="DL4" i="55"/>
  <c r="DQ5" i="57" s="1"/>
  <c r="DL5" i="55"/>
  <c r="DQ7" i="57" s="1"/>
  <c r="DL6" i="55"/>
  <c r="DQ9" i="57" s="1"/>
  <c r="DL7" i="55"/>
  <c r="DQ11" i="57" s="1"/>
  <c r="DL8" i="55"/>
  <c r="DQ12" i="57" s="1"/>
  <c r="DL9" i="55"/>
  <c r="DQ14" i="57" s="1"/>
  <c r="DL10" i="55"/>
  <c r="DQ16" i="57" s="1"/>
  <c r="DL11" i="55"/>
  <c r="DQ17" i="57" s="1"/>
  <c r="DL14" i="55"/>
  <c r="DQ22" i="57" s="1"/>
  <c r="DL19" i="55"/>
  <c r="DQ27" i="57" s="1"/>
  <c r="DL20" i="55"/>
  <c r="DQ29" i="57" s="1"/>
  <c r="DL21" i="55"/>
  <c r="DQ31" i="57" s="1"/>
  <c r="DL22" i="55"/>
  <c r="DQ32" i="57" s="1"/>
  <c r="DL23" i="55"/>
  <c r="DQ33" i="57" s="1"/>
  <c r="DL24" i="55"/>
  <c r="DQ35" i="57" s="1"/>
  <c r="DL25" i="55"/>
  <c r="DQ36" i="57" s="1"/>
  <c r="DL26" i="55"/>
  <c r="DQ37" i="57" s="1"/>
  <c r="DL27" i="55"/>
  <c r="DQ38" i="57" s="1"/>
  <c r="DL28" i="55"/>
  <c r="DQ39" i="57" s="1"/>
  <c r="DL30" i="55"/>
  <c r="DQ42" i="57" s="1"/>
  <c r="DL31" i="55"/>
  <c r="DQ43" i="57" s="1"/>
  <c r="DL32" i="55"/>
  <c r="DQ44" i="57" s="1"/>
  <c r="DL34" i="55"/>
  <c r="DQ47" i="57" s="1"/>
  <c r="DL35" i="55"/>
  <c r="DQ48" i="57" s="1"/>
  <c r="DL36" i="55"/>
  <c r="DQ49" i="57" s="1"/>
  <c r="DL37" i="55"/>
  <c r="DQ50" i="57" s="1"/>
  <c r="DL38" i="55"/>
  <c r="DQ51" i="57" s="1"/>
  <c r="DL39" i="55"/>
  <c r="DQ53" i="57" s="1"/>
  <c r="DL40" i="55"/>
  <c r="DQ55" i="57" s="1"/>
  <c r="DL41" i="55"/>
  <c r="DQ57" i="57" s="1"/>
  <c r="DL42" i="55"/>
  <c r="DQ58" i="57" s="1"/>
  <c r="DL3" i="55"/>
  <c r="DQ4" i="57" s="1"/>
  <c r="K37" i="125"/>
  <c r="L36" i="125"/>
  <c r="K34" i="125"/>
  <c r="K28" i="125"/>
  <c r="L26" i="125"/>
  <c r="K25" i="125"/>
  <c r="K23" i="125"/>
  <c r="K16" i="125"/>
  <c r="K8" i="125"/>
  <c r="K6" i="125"/>
  <c r="L5" i="125"/>
  <c r="K30" i="125"/>
  <c r="K27" i="125"/>
  <c r="K7" i="125"/>
  <c r="K33" i="125"/>
  <c r="L44" i="125"/>
  <c r="K44" i="125"/>
  <c r="L43" i="125"/>
  <c r="K43" i="125"/>
  <c r="L42" i="125"/>
  <c r="K42" i="125"/>
  <c r="L40" i="125"/>
  <c r="K40" i="125"/>
  <c r="L38" i="125"/>
  <c r="K38" i="125"/>
  <c r="L37" i="125"/>
  <c r="K36" i="125"/>
  <c r="L35" i="125"/>
  <c r="K35" i="125"/>
  <c r="L34" i="125"/>
  <c r="L33" i="125"/>
  <c r="L31" i="125"/>
  <c r="K31" i="125"/>
  <c r="L30" i="125"/>
  <c r="L29" i="125"/>
  <c r="K29" i="125"/>
  <c r="L28" i="125"/>
  <c r="L27" i="125"/>
  <c r="K26" i="125"/>
  <c r="L25" i="125"/>
  <c r="L23" i="125"/>
  <c r="L22" i="125"/>
  <c r="K22" i="125"/>
  <c r="L21" i="125"/>
  <c r="K21" i="125"/>
  <c r="L20" i="125"/>
  <c r="K20" i="125"/>
  <c r="L19" i="125"/>
  <c r="K19" i="125"/>
  <c r="L18" i="125"/>
  <c r="K18" i="125"/>
  <c r="L17" i="125"/>
  <c r="K17" i="125"/>
  <c r="L16" i="125"/>
  <c r="L15" i="125"/>
  <c r="K15" i="125"/>
  <c r="L14" i="125"/>
  <c r="K14" i="125"/>
  <c r="L12" i="125"/>
  <c r="K12" i="125"/>
  <c r="L11" i="125"/>
  <c r="K11" i="125"/>
  <c r="L10" i="125"/>
  <c r="K10" i="125"/>
  <c r="L8" i="125"/>
  <c r="L7" i="125"/>
  <c r="L6" i="125"/>
  <c r="K5" i="125"/>
  <c r="DK4" i="55"/>
  <c r="DP5" i="57" s="1"/>
  <c r="DK5" i="55"/>
  <c r="DP7" i="57" s="1"/>
  <c r="DK6" i="55"/>
  <c r="DP10" i="57" s="1"/>
  <c r="DK7" i="55"/>
  <c r="DP11" i="57" s="1"/>
  <c r="DK8" i="55"/>
  <c r="DP12" i="57" s="1"/>
  <c r="DK9" i="55"/>
  <c r="DP14" i="57" s="1"/>
  <c r="DK10" i="55"/>
  <c r="DP16" i="57" s="1"/>
  <c r="DK11" i="55"/>
  <c r="DP17" i="57" s="1"/>
  <c r="DK12" i="55"/>
  <c r="DP18" i="57" s="1"/>
  <c r="DK13" i="55"/>
  <c r="DP20" i="57" s="1"/>
  <c r="DK14" i="55"/>
  <c r="DP22" i="57" s="1"/>
  <c r="DK18" i="55"/>
  <c r="DP26" i="57" s="1"/>
  <c r="DK19" i="55"/>
  <c r="DP27" i="57" s="1"/>
  <c r="DK20" i="55"/>
  <c r="DP29" i="57" s="1"/>
  <c r="DK21" i="55"/>
  <c r="DP31" i="57" s="1"/>
  <c r="DK22" i="55"/>
  <c r="DP32" i="57" s="1"/>
  <c r="DK23" i="55"/>
  <c r="DP33" i="57" s="1"/>
  <c r="DK24" i="55"/>
  <c r="DP35" i="57" s="1"/>
  <c r="DK25" i="55"/>
  <c r="DP36" i="57" s="1"/>
  <c r="DK26" i="55"/>
  <c r="DP37" i="57" s="1"/>
  <c r="DK27" i="55"/>
  <c r="DP38" i="57" s="1"/>
  <c r="DK28" i="55"/>
  <c r="DP39" i="57" s="1"/>
  <c r="DK30" i="55"/>
  <c r="DP42" i="57" s="1"/>
  <c r="DK33" i="55"/>
  <c r="DP45" i="57" s="1"/>
  <c r="DK34" i="55"/>
  <c r="DP46" i="57" s="1"/>
  <c r="DK35" i="55"/>
  <c r="DP48" i="57" s="1"/>
  <c r="DK36" i="55"/>
  <c r="DP49" i="57" s="1"/>
  <c r="DK37" i="55"/>
  <c r="DP50" i="57" s="1"/>
  <c r="DK38" i="55"/>
  <c r="DP51" i="57" s="1"/>
  <c r="DK39" i="55"/>
  <c r="DP53" i="57" s="1"/>
  <c r="DK40" i="55"/>
  <c r="DP55" i="57" s="1"/>
  <c r="DK41" i="55"/>
  <c r="DP57" i="57" s="1"/>
  <c r="DK42" i="55"/>
  <c r="DP59" i="57" s="1"/>
  <c r="DK3" i="55"/>
  <c r="DP4" i="57" s="1"/>
  <c r="L44" i="124"/>
  <c r="K44" i="124"/>
  <c r="L43" i="124"/>
  <c r="K43" i="124"/>
  <c r="L42" i="124"/>
  <c r="K42" i="124"/>
  <c r="L40" i="124"/>
  <c r="K40" i="124"/>
  <c r="L38" i="124"/>
  <c r="K38" i="124"/>
  <c r="L37" i="124"/>
  <c r="K37" i="124"/>
  <c r="L36" i="124"/>
  <c r="K36" i="124"/>
  <c r="L35" i="124"/>
  <c r="K35" i="124"/>
  <c r="L34" i="124"/>
  <c r="K34" i="124"/>
  <c r="DK32" i="55"/>
  <c r="DP44" i="57"/>
  <c r="L33" i="124"/>
  <c r="K33" i="124"/>
  <c r="DK31" i="55"/>
  <c r="DP43" i="57" s="1"/>
  <c r="L31" i="124"/>
  <c r="K31" i="124"/>
  <c r="L30" i="124"/>
  <c r="K30" i="124"/>
  <c r="L29" i="124"/>
  <c r="K29" i="124"/>
  <c r="L28" i="124"/>
  <c r="K28" i="124"/>
  <c r="L27" i="124"/>
  <c r="K27" i="124"/>
  <c r="L26" i="124"/>
  <c r="K26" i="124"/>
  <c r="L25" i="124"/>
  <c r="K25" i="124"/>
  <c r="L23" i="124"/>
  <c r="K23" i="124"/>
  <c r="L22" i="124"/>
  <c r="K22" i="124"/>
  <c r="L21" i="124"/>
  <c r="K21" i="124"/>
  <c r="L20" i="124"/>
  <c r="K20" i="124"/>
  <c r="L19" i="124"/>
  <c r="K19" i="124"/>
  <c r="L18" i="124"/>
  <c r="K18" i="124"/>
  <c r="L17" i="124"/>
  <c r="K17" i="124"/>
  <c r="L16" i="124"/>
  <c r="K16" i="124"/>
  <c r="L15" i="124"/>
  <c r="K15" i="124"/>
  <c r="L14" i="124"/>
  <c r="K14" i="124"/>
  <c r="L12" i="124"/>
  <c r="K12" i="124"/>
  <c r="L11" i="124"/>
  <c r="K11" i="124"/>
  <c r="L10" i="124"/>
  <c r="K10" i="124"/>
  <c r="L8" i="124"/>
  <c r="K8" i="124"/>
  <c r="L7" i="124"/>
  <c r="K7" i="124"/>
  <c r="L6" i="124"/>
  <c r="K6" i="124"/>
  <c r="L5" i="124"/>
  <c r="K5" i="124"/>
  <c r="K7" i="123"/>
  <c r="DJ5" i="55"/>
  <c r="DO7" i="57" s="1"/>
  <c r="L7" i="123"/>
  <c r="DJ4" i="55"/>
  <c r="DO5" i="57" s="1"/>
  <c r="DJ6" i="55"/>
  <c r="DO9" i="57" s="1"/>
  <c r="DJ7" i="55"/>
  <c r="DO11" i="57" s="1"/>
  <c r="DJ8" i="55"/>
  <c r="DO12" i="57" s="1"/>
  <c r="DJ9" i="55"/>
  <c r="DO14" i="57" s="1"/>
  <c r="DJ10" i="55"/>
  <c r="DO15" i="57" s="1"/>
  <c r="DJ11" i="55"/>
  <c r="DO17" i="57" s="1"/>
  <c r="DJ12" i="55"/>
  <c r="DO19" i="57" s="1"/>
  <c r="DJ13" i="55"/>
  <c r="DO20" i="57" s="1"/>
  <c r="DJ14" i="55"/>
  <c r="DO22" i="57" s="1"/>
  <c r="DJ18" i="55"/>
  <c r="DO26" i="57" s="1"/>
  <c r="DJ19" i="55"/>
  <c r="DO27" i="57" s="1"/>
  <c r="DJ20" i="55"/>
  <c r="DO29" i="57" s="1"/>
  <c r="DJ21" i="55"/>
  <c r="DO31" i="57" s="1"/>
  <c r="DJ22" i="55"/>
  <c r="DO32" i="57" s="1"/>
  <c r="DJ23" i="55"/>
  <c r="DO33" i="57" s="1"/>
  <c r="DJ24" i="55"/>
  <c r="DO35" i="57" s="1"/>
  <c r="DJ25" i="55"/>
  <c r="DO36" i="57" s="1"/>
  <c r="DJ26" i="55"/>
  <c r="DO37" i="57" s="1"/>
  <c r="DJ27" i="55"/>
  <c r="DO38" i="57" s="1"/>
  <c r="DJ28" i="55"/>
  <c r="DO39" i="57" s="1"/>
  <c r="DJ30" i="55"/>
  <c r="DO42" i="57" s="1"/>
  <c r="DJ31" i="55"/>
  <c r="DO43" i="57" s="1"/>
  <c r="DJ32" i="55"/>
  <c r="DO44" i="57" s="1"/>
  <c r="DJ33" i="55"/>
  <c r="DO45" i="57" s="1"/>
  <c r="DJ34" i="55"/>
  <c r="DO47" i="57" s="1"/>
  <c r="DJ35" i="55"/>
  <c r="DO48" i="57" s="1"/>
  <c r="DJ36" i="55"/>
  <c r="DO49" i="57" s="1"/>
  <c r="DJ37" i="55"/>
  <c r="DO50" i="57" s="1"/>
  <c r="DJ38" i="55"/>
  <c r="DO52" i="57" s="1"/>
  <c r="DJ39" i="55"/>
  <c r="DO53" i="57" s="1"/>
  <c r="DJ40" i="55"/>
  <c r="DO55" i="57" s="1"/>
  <c r="DJ41" i="55"/>
  <c r="DO57" i="57" s="1"/>
  <c r="DJ42" i="55"/>
  <c r="DO59" i="57" s="1"/>
  <c r="DJ3" i="55"/>
  <c r="DO4" i="57" s="1"/>
  <c r="L44" i="123"/>
  <c r="K44" i="123"/>
  <c r="L43" i="123"/>
  <c r="K43" i="123"/>
  <c r="L42" i="123"/>
  <c r="K42" i="123"/>
  <c r="L40" i="123"/>
  <c r="K40" i="123"/>
  <c r="L38" i="123"/>
  <c r="K38" i="123"/>
  <c r="L37" i="123"/>
  <c r="K37" i="123"/>
  <c r="L36" i="123"/>
  <c r="K36" i="123"/>
  <c r="L35" i="123"/>
  <c r="K35" i="123"/>
  <c r="L34" i="123"/>
  <c r="K34" i="123"/>
  <c r="L33" i="123"/>
  <c r="K33" i="123"/>
  <c r="L31" i="123"/>
  <c r="K31" i="123"/>
  <c r="L30" i="123"/>
  <c r="K30" i="123"/>
  <c r="L29" i="123"/>
  <c r="K29" i="123"/>
  <c r="L28" i="123"/>
  <c r="K28" i="123"/>
  <c r="L27" i="123"/>
  <c r="K27" i="123"/>
  <c r="L26" i="123"/>
  <c r="K26" i="123"/>
  <c r="L25" i="123"/>
  <c r="K25" i="123"/>
  <c r="L23" i="123"/>
  <c r="K23" i="123"/>
  <c r="L22" i="123"/>
  <c r="K22" i="123"/>
  <c r="L21" i="123"/>
  <c r="K21" i="123"/>
  <c r="L20" i="123"/>
  <c r="K20" i="123"/>
  <c r="L19" i="123"/>
  <c r="K19" i="123"/>
  <c r="L18" i="123"/>
  <c r="K18" i="123"/>
  <c r="L17" i="123"/>
  <c r="K17" i="123"/>
  <c r="L16" i="123"/>
  <c r="K16" i="123"/>
  <c r="L15" i="123"/>
  <c r="K15" i="123"/>
  <c r="L14" i="123"/>
  <c r="K14" i="123"/>
  <c r="L12" i="123"/>
  <c r="K12" i="123"/>
  <c r="L11" i="123"/>
  <c r="K11" i="123"/>
  <c r="L10" i="123"/>
  <c r="K10" i="123"/>
  <c r="L8" i="123"/>
  <c r="K8" i="123"/>
  <c r="L6" i="123"/>
  <c r="K6" i="123"/>
  <c r="L5" i="123"/>
  <c r="K5" i="123"/>
  <c r="DF42" i="55"/>
  <c r="DK58" i="57" s="1"/>
  <c r="DC42" i="55"/>
  <c r="DH58" i="57" s="1"/>
  <c r="DD42" i="55"/>
  <c r="DI58" i="57" s="1"/>
  <c r="DH42" i="55"/>
  <c r="DM58" i="57" s="1"/>
  <c r="DI42" i="55"/>
  <c r="DN58" i="57" s="1"/>
  <c r="DN34" i="57"/>
  <c r="DN10" i="57"/>
  <c r="DN5" i="57"/>
  <c r="DI4" i="55"/>
  <c r="DI5" i="55"/>
  <c r="DI6" i="55"/>
  <c r="DI7" i="55"/>
  <c r="DN11" i="57" s="1"/>
  <c r="DI8" i="55"/>
  <c r="DN12" i="57" s="1"/>
  <c r="DI9" i="55"/>
  <c r="DN13" i="57" s="1"/>
  <c r="DI10" i="55"/>
  <c r="DN16" i="57" s="1"/>
  <c r="DI11" i="55"/>
  <c r="DN17" i="57" s="1"/>
  <c r="DI12" i="55"/>
  <c r="DN18" i="57" s="1"/>
  <c r="DI13" i="55"/>
  <c r="DN20" i="57" s="1"/>
  <c r="DI14" i="55"/>
  <c r="DN22" i="57" s="1"/>
  <c r="DI19" i="55"/>
  <c r="DN27" i="57" s="1"/>
  <c r="DI20" i="55"/>
  <c r="DN29" i="57" s="1"/>
  <c r="DI21" i="55"/>
  <c r="DN31" i="57" s="1"/>
  <c r="DI22" i="55"/>
  <c r="DN32" i="57" s="1"/>
  <c r="DI23" i="55"/>
  <c r="DN33" i="57" s="1"/>
  <c r="DI24" i="55"/>
  <c r="DI25" i="55"/>
  <c r="DN36" i="57" s="1"/>
  <c r="DI26" i="55"/>
  <c r="DN37" i="57" s="1"/>
  <c r="DI27" i="55"/>
  <c r="DN38" i="57" s="1"/>
  <c r="DI28" i="55"/>
  <c r="DN39" i="57" s="1"/>
  <c r="DI30" i="55"/>
  <c r="DN42" i="57" s="1"/>
  <c r="DI31" i="55"/>
  <c r="DN43" i="57" s="1"/>
  <c r="DI32" i="55"/>
  <c r="DN44" i="57" s="1"/>
  <c r="DI33" i="55"/>
  <c r="DN45" i="57" s="1"/>
  <c r="DI34" i="55"/>
  <c r="DN47" i="57" s="1"/>
  <c r="DI35" i="55"/>
  <c r="DN48" i="57" s="1"/>
  <c r="DI36" i="55"/>
  <c r="DN49" i="57" s="1"/>
  <c r="DI37" i="55"/>
  <c r="DN50" i="57" s="1"/>
  <c r="DI38" i="55"/>
  <c r="DN52" i="57" s="1"/>
  <c r="DI39" i="55"/>
  <c r="DN53" i="57" s="1"/>
  <c r="DI41" i="55"/>
  <c r="DN57" i="57" s="1"/>
  <c r="DI3" i="55"/>
  <c r="DN4" i="57" s="1"/>
  <c r="DH3" i="55"/>
  <c r="DM4" i="57" s="1"/>
  <c r="L44" i="122"/>
  <c r="K44" i="122"/>
  <c r="L43" i="122"/>
  <c r="K43" i="122"/>
  <c r="L42" i="122"/>
  <c r="K42" i="122"/>
  <c r="L40" i="122"/>
  <c r="K40" i="122"/>
  <c r="L38" i="122"/>
  <c r="K38" i="122"/>
  <c r="L37" i="122"/>
  <c r="K37" i="122"/>
  <c r="L36" i="122"/>
  <c r="K36" i="122"/>
  <c r="L35" i="122"/>
  <c r="K35" i="122"/>
  <c r="L34" i="122"/>
  <c r="K34" i="122"/>
  <c r="L33" i="122"/>
  <c r="K33" i="122"/>
  <c r="L31" i="122"/>
  <c r="K31" i="122"/>
  <c r="L30" i="122"/>
  <c r="K30" i="122"/>
  <c r="L29" i="122"/>
  <c r="K29" i="122"/>
  <c r="L28" i="122"/>
  <c r="K28" i="122"/>
  <c r="L27" i="122"/>
  <c r="K27" i="122"/>
  <c r="L26" i="122"/>
  <c r="K26" i="122"/>
  <c r="L25" i="122"/>
  <c r="K25" i="122"/>
  <c r="L23" i="122"/>
  <c r="K23" i="122"/>
  <c r="L22" i="122"/>
  <c r="K22" i="122"/>
  <c r="L21" i="122"/>
  <c r="K21" i="122"/>
  <c r="L20" i="122"/>
  <c r="K20" i="122"/>
  <c r="L19" i="122"/>
  <c r="K19" i="122"/>
  <c r="L18" i="122"/>
  <c r="K18" i="122"/>
  <c r="L17" i="122"/>
  <c r="K17" i="122"/>
  <c r="L16" i="122"/>
  <c r="K16" i="122"/>
  <c r="L15" i="122"/>
  <c r="K15" i="122"/>
  <c r="L14" i="122"/>
  <c r="K14" i="122"/>
  <c r="L12" i="122"/>
  <c r="K12" i="122"/>
  <c r="L11" i="122"/>
  <c r="K11" i="122"/>
  <c r="L10" i="122"/>
  <c r="K10" i="122"/>
  <c r="L8" i="122"/>
  <c r="K8" i="122"/>
  <c r="L6" i="122"/>
  <c r="K6" i="122"/>
  <c r="L5" i="122"/>
  <c r="K5" i="122"/>
  <c r="DM26" i="57"/>
  <c r="DM29" i="57"/>
  <c r="DM38" i="57"/>
  <c r="DH4" i="55"/>
  <c r="DM5" i="57" s="1"/>
  <c r="DH5" i="55"/>
  <c r="DH6" i="55"/>
  <c r="DM10" i="57" s="1"/>
  <c r="DH7" i="55"/>
  <c r="DM11" i="57" s="1"/>
  <c r="DH8" i="55"/>
  <c r="DM12" i="57" s="1"/>
  <c r="DH9" i="55"/>
  <c r="DM13" i="57" s="1"/>
  <c r="DH10" i="55"/>
  <c r="DM16" i="57" s="1"/>
  <c r="DH11" i="55"/>
  <c r="DM17" i="57" s="1"/>
  <c r="DH12" i="55"/>
  <c r="DM18" i="57" s="1"/>
  <c r="DH13" i="55"/>
  <c r="DM20" i="57" s="1"/>
  <c r="DH14" i="55"/>
  <c r="DM22" i="57" s="1"/>
  <c r="DH18" i="55"/>
  <c r="DH19" i="55"/>
  <c r="DM27" i="57" s="1"/>
  <c r="DH20" i="55"/>
  <c r="DH21" i="55"/>
  <c r="DM31" i="57" s="1"/>
  <c r="DH22" i="55"/>
  <c r="DM32" i="57" s="1"/>
  <c r="DH23" i="55"/>
  <c r="DM33" i="57" s="1"/>
  <c r="DH24" i="55"/>
  <c r="DM34" i="57" s="1"/>
  <c r="DH25" i="55"/>
  <c r="DM36" i="57" s="1"/>
  <c r="DH26" i="55"/>
  <c r="DM37" i="57" s="1"/>
  <c r="DH27" i="55"/>
  <c r="DH28" i="55"/>
  <c r="DM39" i="57" s="1"/>
  <c r="DH30" i="55"/>
  <c r="DM42" i="57" s="1"/>
  <c r="DH31" i="55"/>
  <c r="DM43" i="57" s="1"/>
  <c r="DH32" i="55"/>
  <c r="DM44" i="57" s="1"/>
  <c r="DH33" i="55"/>
  <c r="DM45" i="57" s="1"/>
  <c r="DH35" i="55"/>
  <c r="DM48" i="57" s="1"/>
  <c r="DH36" i="55"/>
  <c r="DM49" i="57" s="1"/>
  <c r="DH37" i="55"/>
  <c r="DM50" i="57" s="1"/>
  <c r="DH38" i="55"/>
  <c r="DM52" i="57" s="1"/>
  <c r="DH39" i="55"/>
  <c r="DM53" i="57" s="1"/>
  <c r="DH40" i="55"/>
  <c r="DM55" i="57" s="1"/>
  <c r="DH41" i="55"/>
  <c r="DM57" i="57" s="1"/>
  <c r="L44" i="121"/>
  <c r="K44" i="121"/>
  <c r="L43" i="121"/>
  <c r="K43" i="121"/>
  <c r="L42" i="121"/>
  <c r="K42" i="121"/>
  <c r="L40" i="121"/>
  <c r="K40" i="121"/>
  <c r="L38" i="121"/>
  <c r="K38" i="121"/>
  <c r="L37" i="121"/>
  <c r="K37" i="121"/>
  <c r="L36" i="121"/>
  <c r="K36" i="121"/>
  <c r="L35" i="121"/>
  <c r="K35" i="121"/>
  <c r="L34" i="121"/>
  <c r="K34" i="121"/>
  <c r="L33" i="121"/>
  <c r="K33" i="121"/>
  <c r="L31" i="121"/>
  <c r="K31" i="121"/>
  <c r="L30" i="121"/>
  <c r="K30" i="121"/>
  <c r="L29" i="121"/>
  <c r="K29" i="121"/>
  <c r="L28" i="121"/>
  <c r="K28" i="121"/>
  <c r="L27" i="121"/>
  <c r="K27" i="121"/>
  <c r="L26" i="121"/>
  <c r="K26" i="121"/>
  <c r="L25" i="121"/>
  <c r="K25" i="121"/>
  <c r="L23" i="121"/>
  <c r="K23" i="121"/>
  <c r="L22" i="121"/>
  <c r="K22" i="121"/>
  <c r="L21" i="121"/>
  <c r="K21" i="121"/>
  <c r="L20" i="121"/>
  <c r="K20" i="121"/>
  <c r="L19" i="121"/>
  <c r="K19" i="121"/>
  <c r="L18" i="121"/>
  <c r="K18" i="121"/>
  <c r="L17" i="121"/>
  <c r="K17" i="121"/>
  <c r="L16" i="121"/>
  <c r="K16" i="121"/>
  <c r="L15" i="121"/>
  <c r="K15" i="121"/>
  <c r="L14" i="121"/>
  <c r="K14" i="121"/>
  <c r="L12" i="121"/>
  <c r="K12" i="121"/>
  <c r="L11" i="121"/>
  <c r="K11" i="121"/>
  <c r="L10" i="121"/>
  <c r="K10" i="121"/>
  <c r="L8" i="121"/>
  <c r="K8" i="121"/>
  <c r="L6" i="121"/>
  <c r="K6" i="121"/>
  <c r="L5" i="121"/>
  <c r="K5" i="121"/>
  <c r="DG5" i="55"/>
  <c r="DG6" i="55"/>
  <c r="DL10" i="57" s="1"/>
  <c r="DG7" i="55"/>
  <c r="DL11" i="57" s="1"/>
  <c r="DG8" i="55"/>
  <c r="DL12" i="57" s="1"/>
  <c r="DG9" i="55"/>
  <c r="DL13" i="57" s="1"/>
  <c r="DG10" i="55"/>
  <c r="DL16" i="57" s="1"/>
  <c r="DG11" i="55"/>
  <c r="DL17" i="57" s="1"/>
  <c r="DG12" i="55"/>
  <c r="DL18" i="57" s="1"/>
  <c r="DG13" i="55"/>
  <c r="DL20" i="57" s="1"/>
  <c r="DG14" i="55"/>
  <c r="DL22" i="57" s="1"/>
  <c r="DG15" i="55"/>
  <c r="DL23" i="57" s="1"/>
  <c r="DG16" i="55"/>
  <c r="DL24" i="57" s="1"/>
  <c r="DG18" i="55"/>
  <c r="DL26" i="57" s="1"/>
  <c r="DG19" i="55"/>
  <c r="DL27" i="57" s="1"/>
  <c r="DG20" i="55"/>
  <c r="DL29" i="57" s="1"/>
  <c r="DG21" i="55"/>
  <c r="DL31" i="57" s="1"/>
  <c r="DG22" i="55"/>
  <c r="DL32" i="57" s="1"/>
  <c r="DG23" i="55"/>
  <c r="DL33" i="57" s="1"/>
  <c r="DG24" i="55"/>
  <c r="DL34" i="57" s="1"/>
  <c r="DG25" i="55"/>
  <c r="DL36" i="57" s="1"/>
  <c r="DG26" i="55"/>
  <c r="DL37" i="57" s="1"/>
  <c r="DG27" i="55"/>
  <c r="DL38" i="57" s="1"/>
  <c r="DG28" i="55"/>
  <c r="DL39" i="57" s="1"/>
  <c r="DG30" i="55"/>
  <c r="DL42" i="57" s="1"/>
  <c r="DG31" i="55"/>
  <c r="DL43" i="57" s="1"/>
  <c r="DG32" i="55"/>
  <c r="DL44" i="57" s="1"/>
  <c r="DG33" i="55"/>
  <c r="DL45" i="57" s="1"/>
  <c r="DG34" i="55"/>
  <c r="DL46" i="57" s="1"/>
  <c r="DG36" i="55"/>
  <c r="DL49" i="57" s="1"/>
  <c r="DG37" i="55"/>
  <c r="DL50" i="57" s="1"/>
  <c r="DG38" i="55"/>
  <c r="DL52" i="57" s="1"/>
  <c r="DG39" i="55"/>
  <c r="DL53" i="57" s="1"/>
  <c r="DG41" i="55"/>
  <c r="DL57" i="57" s="1"/>
  <c r="DG3" i="55"/>
  <c r="DL4" i="57" s="1"/>
  <c r="DG4" i="55"/>
  <c r="DL5" i="57" s="1"/>
  <c r="L44" i="120"/>
  <c r="K44" i="120"/>
  <c r="L43" i="120"/>
  <c r="K43" i="120"/>
  <c r="L42" i="120"/>
  <c r="K42" i="120"/>
  <c r="L40" i="120"/>
  <c r="K40" i="120"/>
  <c r="L38" i="120"/>
  <c r="K38" i="120"/>
  <c r="L37" i="120"/>
  <c r="K37" i="120"/>
  <c r="L36" i="120"/>
  <c r="K36" i="120"/>
  <c r="L35" i="120"/>
  <c r="K35" i="120"/>
  <c r="L34" i="120"/>
  <c r="K34" i="120"/>
  <c r="L33" i="120"/>
  <c r="K33" i="120"/>
  <c r="L31" i="120"/>
  <c r="K31" i="120"/>
  <c r="L30" i="120"/>
  <c r="K30" i="120"/>
  <c r="L29" i="120"/>
  <c r="K29" i="120"/>
  <c r="L28" i="120"/>
  <c r="K28" i="120"/>
  <c r="L27" i="120"/>
  <c r="K27" i="120"/>
  <c r="L26" i="120"/>
  <c r="K26" i="120"/>
  <c r="L25" i="120"/>
  <c r="K25" i="120"/>
  <c r="L23" i="120"/>
  <c r="K23" i="120"/>
  <c r="L22" i="120"/>
  <c r="K22" i="120"/>
  <c r="L21" i="120"/>
  <c r="K21" i="120"/>
  <c r="L20" i="120"/>
  <c r="K20" i="120"/>
  <c r="L19" i="120"/>
  <c r="K19" i="120"/>
  <c r="L18" i="120"/>
  <c r="K18" i="120"/>
  <c r="L17" i="120"/>
  <c r="K17" i="120"/>
  <c r="L16" i="120"/>
  <c r="K16" i="120"/>
  <c r="L15" i="120"/>
  <c r="K15" i="120"/>
  <c r="L14" i="120"/>
  <c r="K14" i="120"/>
  <c r="L12" i="120"/>
  <c r="K12" i="120"/>
  <c r="L11" i="120"/>
  <c r="K11" i="120"/>
  <c r="L10" i="120"/>
  <c r="K10" i="120"/>
  <c r="L8" i="120"/>
  <c r="K8" i="120"/>
  <c r="L6" i="120"/>
  <c r="K6" i="120"/>
  <c r="L5" i="120"/>
  <c r="K5" i="120"/>
  <c r="DK15" i="57"/>
  <c r="DK11" i="57"/>
  <c r="DK10" i="57"/>
  <c r="DF35" i="55"/>
  <c r="DK48" i="57" s="1"/>
  <c r="DF4" i="55"/>
  <c r="DK5" i="57" s="1"/>
  <c r="DF5" i="55"/>
  <c r="DF6" i="55"/>
  <c r="DF7" i="55"/>
  <c r="DF8" i="55"/>
  <c r="DK12" i="57" s="1"/>
  <c r="DF9" i="55"/>
  <c r="DK14" i="57" s="1"/>
  <c r="DF10" i="55"/>
  <c r="DF11" i="55"/>
  <c r="DK17" i="57" s="1"/>
  <c r="DF12" i="55"/>
  <c r="DK18" i="57" s="1"/>
  <c r="DF13" i="55"/>
  <c r="DK20" i="57" s="1"/>
  <c r="DF14" i="55"/>
  <c r="DK22" i="57" s="1"/>
  <c r="DF16" i="55"/>
  <c r="DK24" i="57" s="1"/>
  <c r="DF19" i="55"/>
  <c r="DK27" i="57" s="1"/>
  <c r="DF20" i="55"/>
  <c r="DK29" i="57" s="1"/>
  <c r="DF21" i="55"/>
  <c r="DK31" i="57" s="1"/>
  <c r="DF22" i="55"/>
  <c r="DK32" i="57" s="1"/>
  <c r="DF23" i="55"/>
  <c r="DK33" i="57" s="1"/>
  <c r="DF24" i="55"/>
  <c r="DK34" i="57" s="1"/>
  <c r="DF25" i="55"/>
  <c r="DK36" i="57" s="1"/>
  <c r="DF26" i="55"/>
  <c r="DK37" i="57" s="1"/>
  <c r="DF27" i="55"/>
  <c r="DK38" i="57" s="1"/>
  <c r="DF30" i="55"/>
  <c r="DK42" i="57" s="1"/>
  <c r="DF31" i="55"/>
  <c r="DK43" i="57" s="1"/>
  <c r="DF32" i="55"/>
  <c r="DK44" i="57" s="1"/>
  <c r="DF33" i="55"/>
  <c r="DK45" i="57" s="1"/>
  <c r="DF36" i="55"/>
  <c r="DK49" i="57" s="1"/>
  <c r="DF37" i="55"/>
  <c r="DK50" i="57" s="1"/>
  <c r="DF38" i="55"/>
  <c r="DK51" i="57" s="1"/>
  <c r="DF39" i="55"/>
  <c r="DK53" i="57" s="1"/>
  <c r="DF40" i="55"/>
  <c r="DK55" i="57" s="1"/>
  <c r="DE4" i="55"/>
  <c r="DJ5" i="57" s="1"/>
  <c r="DE5" i="55"/>
  <c r="DE6" i="55"/>
  <c r="DJ10" i="57" s="1"/>
  <c r="DE7" i="55"/>
  <c r="DJ11" i="57" s="1"/>
  <c r="DE8" i="55"/>
  <c r="DJ12" i="57" s="1"/>
  <c r="DE9" i="55"/>
  <c r="DJ14" i="57" s="1"/>
  <c r="DE10" i="55"/>
  <c r="DJ16" i="57" s="1"/>
  <c r="DE11" i="55"/>
  <c r="DJ17" i="57" s="1"/>
  <c r="DE12" i="55"/>
  <c r="DJ19" i="57" s="1"/>
  <c r="DE13" i="55"/>
  <c r="DJ20" i="57" s="1"/>
  <c r="DE14" i="55"/>
  <c r="DJ22" i="57" s="1"/>
  <c r="DE15" i="55"/>
  <c r="DJ23" i="57" s="1"/>
  <c r="DE18" i="55"/>
  <c r="DJ26" i="57" s="1"/>
  <c r="DE19" i="55"/>
  <c r="DJ27" i="57" s="1"/>
  <c r="DE20" i="55"/>
  <c r="DJ29" i="57" s="1"/>
  <c r="DE21" i="55"/>
  <c r="DJ31" i="57" s="1"/>
  <c r="DE22" i="55"/>
  <c r="DJ32" i="57" s="1"/>
  <c r="DE23" i="55"/>
  <c r="DJ33" i="57" s="1"/>
  <c r="DE25" i="55"/>
  <c r="DJ36" i="57" s="1"/>
  <c r="DE26" i="55"/>
  <c r="DJ37" i="57" s="1"/>
  <c r="DE27" i="55"/>
  <c r="DJ38" i="57" s="1"/>
  <c r="DE28" i="55"/>
  <c r="DJ39" i="57" s="1"/>
  <c r="DE30" i="55"/>
  <c r="DJ42" i="57" s="1"/>
  <c r="DE31" i="55"/>
  <c r="DJ43" i="57" s="1"/>
  <c r="DE32" i="55"/>
  <c r="DJ44" i="57" s="1"/>
  <c r="DE33" i="55"/>
  <c r="DJ45" i="57" s="1"/>
  <c r="DE34" i="55"/>
  <c r="DJ46" i="57" s="1"/>
  <c r="DE35" i="55"/>
  <c r="DJ48" i="57" s="1"/>
  <c r="DE36" i="55"/>
  <c r="DJ49" i="57" s="1"/>
  <c r="DE37" i="55"/>
  <c r="DJ50" i="57" s="1"/>
  <c r="DE38" i="55"/>
  <c r="DJ51" i="57" s="1"/>
  <c r="DE39" i="55"/>
  <c r="DJ53" i="57" s="1"/>
  <c r="DE40" i="55"/>
  <c r="DJ55" i="57" s="1"/>
  <c r="DE41" i="55"/>
  <c r="DJ57" i="57" s="1"/>
  <c r="DF3" i="55"/>
  <c r="DK4" i="57" s="1"/>
  <c r="DE3" i="55"/>
  <c r="DJ4" i="57" s="1"/>
  <c r="L44" i="119"/>
  <c r="K44" i="119"/>
  <c r="L43" i="119"/>
  <c r="K43" i="119"/>
  <c r="L42" i="119"/>
  <c r="K42" i="119"/>
  <c r="L40" i="119"/>
  <c r="K40" i="119"/>
  <c r="K38" i="119"/>
  <c r="L38" i="119"/>
  <c r="L37" i="119"/>
  <c r="K37" i="119"/>
  <c r="L36" i="119"/>
  <c r="K36" i="119"/>
  <c r="L35" i="119"/>
  <c r="K35" i="119"/>
  <c r="K34" i="119"/>
  <c r="L34" i="119"/>
  <c r="L33" i="119"/>
  <c r="K33" i="119"/>
  <c r="L31" i="119"/>
  <c r="K31" i="119"/>
  <c r="K30" i="119"/>
  <c r="L30" i="119"/>
  <c r="L29" i="119"/>
  <c r="K29" i="119"/>
  <c r="K28" i="119"/>
  <c r="L28" i="119"/>
  <c r="L27" i="119"/>
  <c r="K27" i="119"/>
  <c r="L26" i="119"/>
  <c r="K26" i="119"/>
  <c r="L25" i="119"/>
  <c r="K25" i="119"/>
  <c r="K23" i="119"/>
  <c r="L23" i="119"/>
  <c r="L22" i="119"/>
  <c r="K22" i="119"/>
  <c r="K21" i="119"/>
  <c r="L21" i="119"/>
  <c r="L20" i="119"/>
  <c r="K20" i="119"/>
  <c r="L19" i="119"/>
  <c r="K19" i="119"/>
  <c r="L18" i="119"/>
  <c r="K18" i="119"/>
  <c r="K17" i="119"/>
  <c r="L17" i="119"/>
  <c r="L16" i="119"/>
  <c r="K16" i="119"/>
  <c r="L15" i="119"/>
  <c r="K15" i="119"/>
  <c r="L14" i="119"/>
  <c r="K14" i="119"/>
  <c r="L12" i="119"/>
  <c r="K12" i="119"/>
  <c r="L11" i="119"/>
  <c r="K11" i="119"/>
  <c r="L10" i="119"/>
  <c r="K10" i="119"/>
  <c r="L8" i="119"/>
  <c r="K8" i="119"/>
  <c r="L6" i="119"/>
  <c r="K6" i="119"/>
  <c r="L5" i="119"/>
  <c r="K5" i="119"/>
  <c r="L44" i="118"/>
  <c r="K44" i="118"/>
  <c r="L43" i="118"/>
  <c r="K43" i="118"/>
  <c r="L42" i="118"/>
  <c r="K42" i="118"/>
  <c r="L40" i="118"/>
  <c r="K40" i="118"/>
  <c r="L38" i="118"/>
  <c r="K38" i="118"/>
  <c r="L37" i="118"/>
  <c r="K37" i="118"/>
  <c r="L36" i="118"/>
  <c r="K36" i="118"/>
  <c r="K35" i="118"/>
  <c r="L35" i="118"/>
  <c r="L34" i="118"/>
  <c r="K34" i="118"/>
  <c r="L33" i="118"/>
  <c r="K33" i="118"/>
  <c r="L31" i="118"/>
  <c r="K31" i="118"/>
  <c r="L30" i="118"/>
  <c r="K30" i="118"/>
  <c r="L29" i="118"/>
  <c r="K29" i="118"/>
  <c r="L28" i="118"/>
  <c r="K28" i="118"/>
  <c r="K27" i="118"/>
  <c r="L27" i="118"/>
  <c r="L26" i="118"/>
  <c r="K26" i="118"/>
  <c r="L25" i="118"/>
  <c r="K25" i="118"/>
  <c r="L23" i="118"/>
  <c r="K23" i="118"/>
  <c r="K22" i="118"/>
  <c r="L22" i="118"/>
  <c r="L21" i="118"/>
  <c r="K21" i="118"/>
  <c r="L20" i="118"/>
  <c r="K20" i="118"/>
  <c r="L19" i="118"/>
  <c r="K19" i="118"/>
  <c r="K18" i="118"/>
  <c r="L18" i="118"/>
  <c r="L17" i="118"/>
  <c r="K17" i="118"/>
  <c r="L16" i="118"/>
  <c r="K16" i="118"/>
  <c r="L15" i="118"/>
  <c r="K15" i="118"/>
  <c r="L14" i="118"/>
  <c r="K14" i="118"/>
  <c r="K12" i="118"/>
  <c r="L12" i="118"/>
  <c r="L11" i="118"/>
  <c r="K11" i="118"/>
  <c r="L10" i="118"/>
  <c r="K10" i="118"/>
  <c r="L8" i="118"/>
  <c r="K8" i="118"/>
  <c r="K6" i="118"/>
  <c r="L6" i="118"/>
  <c r="L5" i="118"/>
  <c r="K5" i="118"/>
  <c r="DD4" i="55"/>
  <c r="DI5" i="57" s="1"/>
  <c r="DD5" i="55"/>
  <c r="DD6" i="55"/>
  <c r="DI10" i="57" s="1"/>
  <c r="DD7" i="55"/>
  <c r="DI11" i="57" s="1"/>
  <c r="DD8" i="55"/>
  <c r="DI12" i="57" s="1"/>
  <c r="DD9" i="55"/>
  <c r="DI14" i="57" s="1"/>
  <c r="DD10" i="55"/>
  <c r="DI15" i="57" s="1"/>
  <c r="DD11" i="55"/>
  <c r="DI17" i="57" s="1"/>
  <c r="DD12" i="55"/>
  <c r="DD13" i="55"/>
  <c r="DD14" i="55"/>
  <c r="DI22" i="57" s="1"/>
  <c r="DD15" i="55"/>
  <c r="DI23" i="57" s="1"/>
  <c r="DD16" i="55"/>
  <c r="DI24" i="57" s="1"/>
  <c r="DD18" i="55"/>
  <c r="DI26" i="57" s="1"/>
  <c r="DD19" i="55"/>
  <c r="DI27" i="57" s="1"/>
  <c r="DD20" i="55"/>
  <c r="DI29" i="57" s="1"/>
  <c r="DD21" i="55"/>
  <c r="DI31" i="57" s="1"/>
  <c r="DD22" i="55"/>
  <c r="DI32" i="57" s="1"/>
  <c r="DD23" i="55"/>
  <c r="DI33" i="57" s="1"/>
  <c r="DD24" i="55"/>
  <c r="DI35" i="57" s="1"/>
  <c r="DD25" i="55"/>
  <c r="DI36" i="57" s="1"/>
  <c r="DD26" i="55"/>
  <c r="DI37" i="57" s="1"/>
  <c r="DD27" i="55"/>
  <c r="DI38" i="57" s="1"/>
  <c r="DD28" i="55"/>
  <c r="DI39" i="57" s="1"/>
  <c r="DD30" i="55"/>
  <c r="DI42" i="57" s="1"/>
  <c r="DD31" i="55"/>
  <c r="DI43" i="57" s="1"/>
  <c r="DD32" i="55"/>
  <c r="DI44" i="57" s="1"/>
  <c r="DD33" i="55"/>
  <c r="DI45" i="57" s="1"/>
  <c r="DD34" i="55"/>
  <c r="DI47" i="57" s="1"/>
  <c r="DD36" i="55"/>
  <c r="DI49" i="57" s="1"/>
  <c r="DD37" i="55"/>
  <c r="DI50" i="57" s="1"/>
  <c r="DD38" i="55"/>
  <c r="DI51" i="57" s="1"/>
  <c r="DD39" i="55"/>
  <c r="DI53" i="57" s="1"/>
  <c r="DD40" i="55"/>
  <c r="DI55" i="57" s="1"/>
  <c r="DD41" i="55"/>
  <c r="DI57" i="57" s="1"/>
  <c r="DD3" i="55"/>
  <c r="DI4" i="57" s="1"/>
  <c r="O44" i="117"/>
  <c r="O43" i="117"/>
  <c r="O42" i="117"/>
  <c r="L42" i="117"/>
  <c r="N40" i="117"/>
  <c r="K40" i="117"/>
  <c r="N38" i="117"/>
  <c r="K38" i="117"/>
  <c r="O36" i="117"/>
  <c r="N35" i="117"/>
  <c r="K35" i="117"/>
  <c r="N34" i="117"/>
  <c r="N33" i="117"/>
  <c r="N30" i="117"/>
  <c r="N29" i="117"/>
  <c r="K29" i="117"/>
  <c r="N28" i="117"/>
  <c r="K28" i="117"/>
  <c r="N27" i="117"/>
  <c r="O26" i="117"/>
  <c r="N25" i="117"/>
  <c r="N23" i="117"/>
  <c r="N22" i="117"/>
  <c r="K22" i="117"/>
  <c r="N21" i="117"/>
  <c r="N20" i="117"/>
  <c r="N18" i="117"/>
  <c r="N17" i="117"/>
  <c r="K17" i="117"/>
  <c r="N16" i="117"/>
  <c r="K16" i="117"/>
  <c r="K14" i="117"/>
  <c r="N12" i="117"/>
  <c r="O11" i="117"/>
  <c r="L11" i="117"/>
  <c r="N10" i="117"/>
  <c r="O8" i="117"/>
  <c r="N6" i="117"/>
  <c r="K6" i="117"/>
  <c r="O5" i="117"/>
  <c r="L44" i="117"/>
  <c r="K44" i="117"/>
  <c r="L43" i="117"/>
  <c r="K43" i="117"/>
  <c r="K42" i="117"/>
  <c r="L40" i="117"/>
  <c r="L38" i="117"/>
  <c r="L37" i="117"/>
  <c r="K37" i="117"/>
  <c r="L36" i="117"/>
  <c r="K36" i="117"/>
  <c r="L35" i="117"/>
  <c r="L34" i="117"/>
  <c r="K34" i="117"/>
  <c r="L33" i="117"/>
  <c r="K33" i="117"/>
  <c r="L31" i="117"/>
  <c r="K31" i="117"/>
  <c r="L30" i="117"/>
  <c r="K30" i="117"/>
  <c r="L29" i="117"/>
  <c r="L28" i="117"/>
  <c r="L27" i="117"/>
  <c r="K27" i="117"/>
  <c r="L26" i="117"/>
  <c r="K26" i="117"/>
  <c r="L25" i="117"/>
  <c r="K25" i="117"/>
  <c r="L23" i="117"/>
  <c r="K23" i="117"/>
  <c r="L22" i="117"/>
  <c r="L21" i="117"/>
  <c r="K21" i="117"/>
  <c r="L20" i="117"/>
  <c r="K20" i="117"/>
  <c r="L19" i="117"/>
  <c r="K19" i="117"/>
  <c r="L18" i="117"/>
  <c r="K18" i="117"/>
  <c r="L17" i="117"/>
  <c r="L16" i="117"/>
  <c r="L15" i="117"/>
  <c r="K15" i="117"/>
  <c r="L14" i="117"/>
  <c r="L12" i="117"/>
  <c r="K12" i="117"/>
  <c r="K11" i="117"/>
  <c r="L10" i="117"/>
  <c r="K10" i="117"/>
  <c r="L8" i="117"/>
  <c r="K8" i="117"/>
  <c r="L6" i="117"/>
  <c r="L5" i="117"/>
  <c r="K5" i="117"/>
  <c r="DC4" i="55"/>
  <c r="DH5" i="57" s="1"/>
  <c r="DC5" i="55"/>
  <c r="DC6" i="55"/>
  <c r="DH10" i="57" s="1"/>
  <c r="DC7" i="55"/>
  <c r="DH11" i="57" s="1"/>
  <c r="DC8" i="55"/>
  <c r="DH12" i="57" s="1"/>
  <c r="DC9" i="55"/>
  <c r="DH14" i="57" s="1"/>
  <c r="DC10" i="55"/>
  <c r="DH16" i="57" s="1"/>
  <c r="DC11" i="55"/>
  <c r="DH17" i="57" s="1"/>
  <c r="DC12" i="55"/>
  <c r="DH18" i="57" s="1"/>
  <c r="DC13" i="55"/>
  <c r="DH20" i="57" s="1"/>
  <c r="DC14" i="55"/>
  <c r="DH22" i="57" s="1"/>
  <c r="DC18" i="55"/>
  <c r="DH26" i="57" s="1"/>
  <c r="DC19" i="55"/>
  <c r="DH27" i="57" s="1"/>
  <c r="DC20" i="55"/>
  <c r="DH29" i="57" s="1"/>
  <c r="DC21" i="55"/>
  <c r="DH31" i="57" s="1"/>
  <c r="DC22" i="55"/>
  <c r="DH32" i="57" s="1"/>
  <c r="DC23" i="55"/>
  <c r="DH33" i="57" s="1"/>
  <c r="DC24" i="55"/>
  <c r="DH34" i="57" s="1"/>
  <c r="DC25" i="55"/>
  <c r="DH36" i="57" s="1"/>
  <c r="DC26" i="55"/>
  <c r="DH37" i="57" s="1"/>
  <c r="DC27" i="55"/>
  <c r="DH38" i="57" s="1"/>
  <c r="DC28" i="55"/>
  <c r="DH39" i="57" s="1"/>
  <c r="DC30" i="55"/>
  <c r="DH42" i="57" s="1"/>
  <c r="DC31" i="55"/>
  <c r="DH43" i="57" s="1"/>
  <c r="DC32" i="55"/>
  <c r="DH44" i="57" s="1"/>
  <c r="DC33" i="55"/>
  <c r="DH45" i="57" s="1"/>
  <c r="DC35" i="55"/>
  <c r="DH48" i="57" s="1"/>
  <c r="DC36" i="55"/>
  <c r="DH49" i="57" s="1"/>
  <c r="DC37" i="55"/>
  <c r="DH50" i="57" s="1"/>
  <c r="DC38" i="55"/>
  <c r="DH51" i="57" s="1"/>
  <c r="DC39" i="55"/>
  <c r="DH53" i="57" s="1"/>
  <c r="DC40" i="55"/>
  <c r="DH55" i="57" s="1"/>
  <c r="DC41" i="55"/>
  <c r="DH57" i="57" s="1"/>
  <c r="DC3" i="55"/>
  <c r="DH4" i="57" s="1"/>
  <c r="K44" i="116"/>
  <c r="L44" i="116"/>
  <c r="L43" i="116"/>
  <c r="K43" i="116"/>
  <c r="L42" i="116"/>
  <c r="K42" i="116"/>
  <c r="L40" i="116"/>
  <c r="K40" i="116"/>
  <c r="L38" i="116"/>
  <c r="K38" i="116"/>
  <c r="L37" i="116"/>
  <c r="K37" i="116"/>
  <c r="L36" i="116"/>
  <c r="K36" i="116"/>
  <c r="L35" i="116"/>
  <c r="K35" i="116"/>
  <c r="L34" i="116"/>
  <c r="K34" i="116"/>
  <c r="L33" i="116"/>
  <c r="K33" i="116"/>
  <c r="L31" i="116"/>
  <c r="K31" i="116"/>
  <c r="L30" i="116"/>
  <c r="K30" i="116"/>
  <c r="L29" i="116"/>
  <c r="K29" i="116"/>
  <c r="L28" i="116"/>
  <c r="K28" i="116"/>
  <c r="L27" i="116"/>
  <c r="K27" i="116"/>
  <c r="L26" i="116"/>
  <c r="K26" i="116"/>
  <c r="L25" i="116"/>
  <c r="K25" i="116"/>
  <c r="L23" i="116"/>
  <c r="K23" i="116"/>
  <c r="L22" i="116"/>
  <c r="K22" i="116"/>
  <c r="L21" i="116"/>
  <c r="K21" i="116"/>
  <c r="L20" i="116"/>
  <c r="K20" i="116"/>
  <c r="L19" i="116"/>
  <c r="K19" i="116"/>
  <c r="L18" i="116"/>
  <c r="K18" i="116"/>
  <c r="L17" i="116"/>
  <c r="K17" i="116"/>
  <c r="L16" i="116"/>
  <c r="K16" i="116"/>
  <c r="L15" i="116"/>
  <c r="K15" i="116"/>
  <c r="L14" i="116"/>
  <c r="K14" i="116"/>
  <c r="L12" i="116"/>
  <c r="K12" i="116"/>
  <c r="L11" i="116"/>
  <c r="K11" i="116"/>
  <c r="L10" i="116"/>
  <c r="K10" i="116"/>
  <c r="L8" i="116"/>
  <c r="K8" i="116"/>
  <c r="L6" i="116"/>
  <c r="K6" i="116"/>
  <c r="L5" i="116"/>
  <c r="K5" i="116"/>
  <c r="DB5" i="55"/>
  <c r="DB7" i="55"/>
  <c r="DG11" i="57" s="1"/>
  <c r="DB8" i="55"/>
  <c r="DG12" i="57" s="1"/>
  <c r="DB10" i="55"/>
  <c r="DG16" i="57" s="1"/>
  <c r="DB11" i="55"/>
  <c r="DB12" i="55"/>
  <c r="DG19" i="57" s="1"/>
  <c r="DB13" i="55"/>
  <c r="DG20" i="57" s="1"/>
  <c r="DB22" i="55"/>
  <c r="DG32" i="57" s="1"/>
  <c r="DB24" i="55"/>
  <c r="DG34" i="57"/>
  <c r="DB25" i="55"/>
  <c r="DG36" i="57" s="1"/>
  <c r="DB26" i="55"/>
  <c r="DG37" i="57" s="1"/>
  <c r="DB30" i="55"/>
  <c r="DG42" i="57" s="1"/>
  <c r="DB34" i="55"/>
  <c r="DG46" i="57" s="1"/>
  <c r="DB37" i="55"/>
  <c r="DB38" i="55"/>
  <c r="DG51" i="57" s="1"/>
  <c r="DB39" i="55"/>
  <c r="DB40" i="55"/>
  <c r="DG55" i="57" s="1"/>
  <c r="DB41" i="55"/>
  <c r="DG57" i="57"/>
  <c r="L43" i="115"/>
  <c r="K43" i="115"/>
  <c r="L42" i="115"/>
  <c r="K42" i="115"/>
  <c r="L40" i="115"/>
  <c r="K40" i="115"/>
  <c r="L38" i="115"/>
  <c r="K38" i="115"/>
  <c r="DB36" i="55"/>
  <c r="DG49" i="57" s="1"/>
  <c r="L37" i="115"/>
  <c r="K37" i="115"/>
  <c r="L36" i="115"/>
  <c r="K36" i="115"/>
  <c r="L35" i="115"/>
  <c r="K35" i="115"/>
  <c r="DB33" i="55"/>
  <c r="DG45" i="57" s="1"/>
  <c r="L34" i="115"/>
  <c r="K34" i="115"/>
  <c r="DB32" i="55"/>
  <c r="DG44" i="57" s="1"/>
  <c r="L33" i="115"/>
  <c r="K33" i="115"/>
  <c r="DB31" i="55"/>
  <c r="DG43" i="57" s="1"/>
  <c r="L31" i="115"/>
  <c r="K31" i="115"/>
  <c r="L30" i="115"/>
  <c r="K30" i="115"/>
  <c r="DB28" i="55"/>
  <c r="DG39" i="57" s="1"/>
  <c r="L29" i="115"/>
  <c r="DB27" i="55"/>
  <c r="DG38" i="57" s="1"/>
  <c r="K29" i="115"/>
  <c r="L28" i="115"/>
  <c r="K28" i="115"/>
  <c r="L27" i="115"/>
  <c r="K27" i="115"/>
  <c r="L26" i="115"/>
  <c r="K26" i="115"/>
  <c r="L25" i="115"/>
  <c r="K25" i="115"/>
  <c r="DB23" i="55"/>
  <c r="DG33" i="57"/>
  <c r="L23" i="115"/>
  <c r="K23" i="115"/>
  <c r="DB21" i="55"/>
  <c r="DG31" i="57" s="1"/>
  <c r="L22" i="115"/>
  <c r="K22" i="115"/>
  <c r="DB20" i="55"/>
  <c r="DG29" i="57" s="1"/>
  <c r="L21" i="115"/>
  <c r="K21" i="115"/>
  <c r="DB19" i="55"/>
  <c r="DG27" i="57" s="1"/>
  <c r="L20" i="115"/>
  <c r="K20" i="115"/>
  <c r="DB18" i="55"/>
  <c r="DG26" i="57" s="1"/>
  <c r="L19" i="115"/>
  <c r="K19" i="115"/>
  <c r="L18" i="115"/>
  <c r="K18" i="115"/>
  <c r="DB16" i="55"/>
  <c r="DG24" i="57" s="1"/>
  <c r="L17" i="115"/>
  <c r="K17" i="115"/>
  <c r="L16" i="115"/>
  <c r="DB14" i="55"/>
  <c r="DG22" i="57" s="1"/>
  <c r="K16" i="115"/>
  <c r="L15" i="115"/>
  <c r="K15" i="115"/>
  <c r="L14" i="115"/>
  <c r="K14" i="115"/>
  <c r="L12" i="115"/>
  <c r="K12" i="115"/>
  <c r="L11" i="115"/>
  <c r="K11" i="115"/>
  <c r="DB9" i="55"/>
  <c r="DG14" i="57" s="1"/>
  <c r="L10" i="115"/>
  <c r="K10" i="115"/>
  <c r="L8" i="115"/>
  <c r="K8" i="115"/>
  <c r="DB6" i="55"/>
  <c r="DG10" i="57" s="1"/>
  <c r="L6" i="115"/>
  <c r="K6" i="115"/>
  <c r="DB4" i="55"/>
  <c r="DG5" i="57" s="1"/>
  <c r="L5" i="115"/>
  <c r="K5" i="115"/>
  <c r="DB3" i="55"/>
  <c r="DG4" i="57" s="1"/>
  <c r="L31" i="114"/>
  <c r="DA5" i="55"/>
  <c r="DA7" i="55"/>
  <c r="DA10" i="55"/>
  <c r="DF16" i="57" s="1"/>
  <c r="DA11" i="55"/>
  <c r="DA22" i="55"/>
  <c r="DA30" i="55"/>
  <c r="DF42" i="57" s="1"/>
  <c r="DA37" i="55"/>
  <c r="DA39" i="55"/>
  <c r="DA3" i="55"/>
  <c r="DF4" i="57" s="1"/>
  <c r="L43" i="114"/>
  <c r="DA41" i="55"/>
  <c r="DF57" i="57" s="1"/>
  <c r="K43" i="114"/>
  <c r="L42" i="114"/>
  <c r="DA40" i="55"/>
  <c r="DF55" i="57" s="1"/>
  <c r="K42" i="114"/>
  <c r="L40" i="114"/>
  <c r="K40" i="114"/>
  <c r="DA38" i="55"/>
  <c r="DF51" i="57" s="1"/>
  <c r="L38" i="114"/>
  <c r="DA36" i="55"/>
  <c r="DF49" i="57" s="1"/>
  <c r="K38" i="114"/>
  <c r="L37" i="114"/>
  <c r="K37" i="114"/>
  <c r="DA35" i="55"/>
  <c r="DF48" i="57" s="1"/>
  <c r="L36" i="114"/>
  <c r="K36" i="114"/>
  <c r="L35" i="114"/>
  <c r="K35" i="114"/>
  <c r="L34" i="114"/>
  <c r="K34" i="114"/>
  <c r="L33" i="114"/>
  <c r="K33" i="114"/>
  <c r="DA31" i="55"/>
  <c r="DF43" i="57" s="1"/>
  <c r="K31" i="114"/>
  <c r="DA29" i="55"/>
  <c r="DF41" i="57"/>
  <c r="L30" i="114"/>
  <c r="K30" i="114"/>
  <c r="DA28" i="55"/>
  <c r="DF39" i="57" s="1"/>
  <c r="L29" i="114"/>
  <c r="K29" i="114"/>
  <c r="L28" i="114"/>
  <c r="K28" i="114"/>
  <c r="DA26" i="55"/>
  <c r="DF37" i="57" s="1"/>
  <c r="L27" i="114"/>
  <c r="K27" i="114"/>
  <c r="DA25" i="55"/>
  <c r="DF36" i="57" s="1"/>
  <c r="L26" i="114"/>
  <c r="K26" i="114"/>
  <c r="DA24" i="55"/>
  <c r="DF34" i="57" s="1"/>
  <c r="L25" i="114"/>
  <c r="K25" i="114"/>
  <c r="L23" i="114"/>
  <c r="DA21" i="55"/>
  <c r="DF31" i="57"/>
  <c r="K23" i="114"/>
  <c r="L22" i="114"/>
  <c r="K22" i="114"/>
  <c r="DA20" i="55"/>
  <c r="DF29" i="57" s="1"/>
  <c r="L21" i="114"/>
  <c r="K21" i="114"/>
  <c r="DA19" i="55"/>
  <c r="DF27" i="57" s="1"/>
  <c r="L20" i="114"/>
  <c r="K20" i="114"/>
  <c r="L19" i="114"/>
  <c r="K19" i="114"/>
  <c r="L18" i="114"/>
  <c r="K18" i="114"/>
  <c r="L17" i="114"/>
  <c r="K17" i="114"/>
  <c r="L16" i="114"/>
  <c r="K16" i="114"/>
  <c r="L15" i="114"/>
  <c r="K15" i="114"/>
  <c r="DA13" i="55"/>
  <c r="DF20" i="57" s="1"/>
  <c r="L14" i="114"/>
  <c r="K14" i="114"/>
  <c r="DA12" i="55"/>
  <c r="DF18" i="57" s="1"/>
  <c r="L12" i="114"/>
  <c r="K12" i="114"/>
  <c r="L11" i="114"/>
  <c r="K11" i="114"/>
  <c r="DA9" i="55"/>
  <c r="DF14" i="57" s="1"/>
  <c r="L10" i="114"/>
  <c r="K10" i="114"/>
  <c r="DA8" i="55"/>
  <c r="DF12" i="57" s="1"/>
  <c r="L8" i="114"/>
  <c r="K8" i="114"/>
  <c r="DA6" i="55"/>
  <c r="DF10" i="57" s="1"/>
  <c r="L6" i="114"/>
  <c r="K6" i="114"/>
  <c r="DA4" i="55"/>
  <c r="DF5" i="57" s="1"/>
  <c r="L5" i="114"/>
  <c r="K5" i="114"/>
  <c r="CZ5" i="55"/>
  <c r="CZ7" i="55"/>
  <c r="CZ10" i="55"/>
  <c r="CZ11" i="55"/>
  <c r="CZ22" i="55"/>
  <c r="CZ24" i="55"/>
  <c r="CZ25" i="55"/>
  <c r="CZ30" i="55"/>
  <c r="DE42" i="57" s="1"/>
  <c r="CZ37" i="55"/>
  <c r="CZ38" i="55"/>
  <c r="CZ39" i="55"/>
  <c r="CZ40" i="55"/>
  <c r="CZ41" i="55"/>
  <c r="CZ3" i="55"/>
  <c r="L43" i="113"/>
  <c r="K43" i="113"/>
  <c r="L42" i="113"/>
  <c r="K42" i="113"/>
  <c r="L40" i="113"/>
  <c r="K40" i="113"/>
  <c r="L38" i="113"/>
  <c r="K38" i="113"/>
  <c r="CZ36" i="55"/>
  <c r="L37" i="113"/>
  <c r="K37" i="113"/>
  <c r="CZ35" i="55"/>
  <c r="L36" i="113"/>
  <c r="K36" i="113"/>
  <c r="CZ34" i="55"/>
  <c r="L35" i="113"/>
  <c r="K35" i="113"/>
  <c r="L34" i="113"/>
  <c r="K34" i="113"/>
  <c r="L33" i="113"/>
  <c r="K33" i="113"/>
  <c r="CZ31" i="55"/>
  <c r="L31" i="113"/>
  <c r="K31" i="113"/>
  <c r="CZ29" i="55"/>
  <c r="L30" i="113"/>
  <c r="K30" i="113"/>
  <c r="CZ28" i="55"/>
  <c r="L29" i="113"/>
  <c r="K29" i="113"/>
  <c r="L28" i="113"/>
  <c r="K28" i="113"/>
  <c r="L27" i="113"/>
  <c r="K27" i="113"/>
  <c r="L26" i="113"/>
  <c r="K26" i="113"/>
  <c r="L25" i="113"/>
  <c r="K25" i="113"/>
  <c r="CZ23" i="55"/>
  <c r="L23" i="113"/>
  <c r="K23" i="113"/>
  <c r="CZ21" i="55"/>
  <c r="L22" i="113"/>
  <c r="K22" i="113"/>
  <c r="CZ20" i="55"/>
  <c r="L21" i="113"/>
  <c r="K21" i="113"/>
  <c r="CZ19" i="55"/>
  <c r="L20" i="113"/>
  <c r="K20" i="113"/>
  <c r="L19" i="113"/>
  <c r="K19" i="113"/>
  <c r="L18" i="113"/>
  <c r="K18" i="113"/>
  <c r="L17" i="113"/>
  <c r="K17" i="113"/>
  <c r="L16" i="113"/>
  <c r="K16" i="113"/>
  <c r="L15" i="113"/>
  <c r="CZ13" i="55"/>
  <c r="K15" i="113"/>
  <c r="L14" i="113"/>
  <c r="K14" i="113"/>
  <c r="CZ12" i="55"/>
  <c r="L12" i="113"/>
  <c r="K12" i="113"/>
  <c r="L11" i="113"/>
  <c r="K11" i="113"/>
  <c r="CZ9" i="55"/>
  <c r="L10" i="113"/>
  <c r="K10" i="113"/>
  <c r="CZ8" i="55"/>
  <c r="L8" i="113"/>
  <c r="CZ6" i="55"/>
  <c r="K8" i="113"/>
  <c r="L6" i="113"/>
  <c r="K6" i="113"/>
  <c r="CZ4" i="55"/>
  <c r="L5" i="113"/>
  <c r="K5" i="113"/>
  <c r="CY8" i="55"/>
  <c r="DD12" i="57" s="1"/>
  <c r="L10" i="112"/>
  <c r="K10" i="112"/>
  <c r="CY5" i="55"/>
  <c r="CY7" i="55"/>
  <c r="DD11" i="57" s="1"/>
  <c r="CY11" i="55"/>
  <c r="DD17" i="57" s="1"/>
  <c r="CY22" i="55"/>
  <c r="DD32" i="57" s="1"/>
  <c r="CY30" i="55"/>
  <c r="DD42" i="57"/>
  <c r="CY37" i="55"/>
  <c r="DD50" i="57" s="1"/>
  <c r="CY39" i="55"/>
  <c r="DD53" i="57" s="1"/>
  <c r="L43" i="112"/>
  <c r="K43" i="112"/>
  <c r="L42" i="112"/>
  <c r="K42" i="112"/>
  <c r="CY40" i="55"/>
  <c r="DD55" i="57"/>
  <c r="L40" i="112"/>
  <c r="K40" i="112"/>
  <c r="CY38" i="55"/>
  <c r="DD51" i="57" s="1"/>
  <c r="L38" i="112"/>
  <c r="K38" i="112"/>
  <c r="CY36" i="55"/>
  <c r="DD49" i="57" s="1"/>
  <c r="L37" i="112"/>
  <c r="K37" i="112"/>
  <c r="CY35" i="55"/>
  <c r="DD48" i="57" s="1"/>
  <c r="L36" i="112"/>
  <c r="K36" i="112"/>
  <c r="CY34" i="55"/>
  <c r="DD46" i="57"/>
  <c r="L35" i="112"/>
  <c r="K35" i="112"/>
  <c r="L34" i="112"/>
  <c r="K34" i="112"/>
  <c r="L33" i="112"/>
  <c r="K33" i="112"/>
  <c r="CY31" i="55"/>
  <c r="DD43" i="57" s="1"/>
  <c r="L31" i="112"/>
  <c r="K31" i="112"/>
  <c r="CY29" i="55"/>
  <c r="DD41" i="57"/>
  <c r="L30" i="112"/>
  <c r="K30" i="112"/>
  <c r="L29" i="112"/>
  <c r="K29" i="112"/>
  <c r="L28" i="112"/>
  <c r="K28" i="112"/>
  <c r="CY26" i="55"/>
  <c r="L27" i="112"/>
  <c r="K27" i="112"/>
  <c r="CY25" i="55"/>
  <c r="DD36" i="57" s="1"/>
  <c r="L26" i="112"/>
  <c r="K26" i="112"/>
  <c r="CY24" i="55"/>
  <c r="DD34" i="57" s="1"/>
  <c r="L25" i="112"/>
  <c r="CY23" i="55"/>
  <c r="DD33" i="57" s="1"/>
  <c r="K25" i="112"/>
  <c r="L23" i="112"/>
  <c r="K23" i="112"/>
  <c r="CY21" i="55"/>
  <c r="DD31" i="57" s="1"/>
  <c r="L22" i="112"/>
  <c r="K22" i="112"/>
  <c r="L21" i="112"/>
  <c r="K21" i="112"/>
  <c r="CY19" i="55"/>
  <c r="DD28" i="57" s="1"/>
  <c r="L20" i="112"/>
  <c r="K20" i="112"/>
  <c r="L19" i="112"/>
  <c r="K19" i="112"/>
  <c r="L18" i="112"/>
  <c r="K18" i="112"/>
  <c r="L17" i="112"/>
  <c r="K17" i="112"/>
  <c r="L16" i="112"/>
  <c r="K16" i="112"/>
  <c r="CY14" i="55"/>
  <c r="L15" i="112"/>
  <c r="K15" i="112"/>
  <c r="CY13" i="55"/>
  <c r="DD20" i="57"/>
  <c r="L14" i="112"/>
  <c r="K14" i="112"/>
  <c r="CY12" i="55"/>
  <c r="DD19" i="57"/>
  <c r="L12" i="112"/>
  <c r="K12" i="112"/>
  <c r="CY10" i="55"/>
  <c r="DD16" i="57" s="1"/>
  <c r="L11" i="112"/>
  <c r="K11" i="112"/>
  <c r="CY9" i="55"/>
  <c r="DD14" i="57" s="1"/>
  <c r="L8" i="112"/>
  <c r="K8" i="112"/>
  <c r="CY6" i="55"/>
  <c r="DD10" i="57" s="1"/>
  <c r="L6" i="112"/>
  <c r="K6" i="112"/>
  <c r="CY4" i="55"/>
  <c r="DD5" i="57" s="1"/>
  <c r="L5" i="112"/>
  <c r="K5" i="112"/>
  <c r="CY3" i="55"/>
  <c r="DC32" i="57"/>
  <c r="L14" i="111"/>
  <c r="CX12" i="55"/>
  <c r="L12" i="111"/>
  <c r="CX10" i="55"/>
  <c r="L11" i="111"/>
  <c r="K11" i="111"/>
  <c r="L10" i="111"/>
  <c r="K10" i="111"/>
  <c r="K12" i="111"/>
  <c r="CX11" i="55"/>
  <c r="DC17" i="57"/>
  <c r="CX5" i="55"/>
  <c r="CX7" i="55"/>
  <c r="DC11" i="57"/>
  <c r="CX22" i="55"/>
  <c r="CX30" i="55"/>
  <c r="DC42" i="57" s="1"/>
  <c r="CX37" i="55"/>
  <c r="DC50" i="57" s="1"/>
  <c r="CX39" i="55"/>
  <c r="DC53" i="57" s="1"/>
  <c r="L43" i="111"/>
  <c r="K43" i="111"/>
  <c r="L42" i="111"/>
  <c r="K42" i="111"/>
  <c r="CX40" i="55"/>
  <c r="DC55" i="57" s="1"/>
  <c r="L40" i="111"/>
  <c r="K40" i="111"/>
  <c r="CX38" i="55"/>
  <c r="DC52" i="57" s="1"/>
  <c r="L38" i="111"/>
  <c r="K38" i="111"/>
  <c r="CX36" i="55"/>
  <c r="DC49" i="57" s="1"/>
  <c r="L37" i="111"/>
  <c r="K37" i="111"/>
  <c r="CX35" i="55"/>
  <c r="DC48" i="57" s="1"/>
  <c r="L36" i="111"/>
  <c r="K36" i="111"/>
  <c r="CX34" i="55"/>
  <c r="DC46" i="57" s="1"/>
  <c r="L35" i="111"/>
  <c r="K35" i="111"/>
  <c r="L34" i="111"/>
  <c r="K34" i="111"/>
  <c r="L33" i="111"/>
  <c r="K33" i="111"/>
  <c r="CX31" i="55"/>
  <c r="DC43" i="57" s="1"/>
  <c r="L31" i="111"/>
  <c r="K31" i="111"/>
  <c r="CX29" i="55"/>
  <c r="DC41" i="57" s="1"/>
  <c r="L30" i="111"/>
  <c r="K30" i="111"/>
  <c r="CX28" i="55"/>
  <c r="DC40" i="57" s="1"/>
  <c r="L29" i="111"/>
  <c r="K29" i="111"/>
  <c r="CX27" i="55"/>
  <c r="DC38" i="57" s="1"/>
  <c r="L28" i="111"/>
  <c r="K28" i="111"/>
  <c r="L27" i="111"/>
  <c r="K27" i="111"/>
  <c r="CX25" i="55"/>
  <c r="DC36" i="57" s="1"/>
  <c r="L26" i="111"/>
  <c r="K26" i="111"/>
  <c r="CX24" i="55"/>
  <c r="DC34" i="57" s="1"/>
  <c r="L25" i="111"/>
  <c r="K25" i="111"/>
  <c r="CX23" i="55"/>
  <c r="DC33" i="57"/>
  <c r="L23" i="111"/>
  <c r="K23" i="111"/>
  <c r="CX21" i="55"/>
  <c r="DC31" i="57" s="1"/>
  <c r="L22" i="111"/>
  <c r="K22" i="111"/>
  <c r="CX20" i="55"/>
  <c r="DC29" i="57" s="1"/>
  <c r="L21" i="111"/>
  <c r="CX19" i="55"/>
  <c r="DC27" i="57" s="1"/>
  <c r="K21" i="111"/>
  <c r="L20" i="111"/>
  <c r="K20" i="111"/>
  <c r="L19" i="111"/>
  <c r="K19" i="111"/>
  <c r="L18" i="111"/>
  <c r="K18" i="111"/>
  <c r="L17" i="111"/>
  <c r="K17" i="111"/>
  <c r="L16" i="111"/>
  <c r="K16" i="111"/>
  <c r="CX14" i="55"/>
  <c r="L15" i="111"/>
  <c r="CX13" i="55"/>
  <c r="DC20" i="57" s="1"/>
  <c r="K15" i="111"/>
  <c r="K14" i="111"/>
  <c r="CX9" i="55"/>
  <c r="DC14" i="57"/>
  <c r="L8" i="111"/>
  <c r="K8" i="111"/>
  <c r="CX6" i="55"/>
  <c r="DC10" i="57" s="1"/>
  <c r="L6" i="111"/>
  <c r="K6" i="111"/>
  <c r="L5" i="111"/>
  <c r="K5" i="111"/>
  <c r="CX3" i="55"/>
  <c r="DC4" i="57" s="1"/>
  <c r="DB17" i="57"/>
  <c r="CW5" i="55"/>
  <c r="CW7" i="55"/>
  <c r="DB11" i="57"/>
  <c r="CW11" i="55"/>
  <c r="CW22" i="55"/>
  <c r="DB32" i="57" s="1"/>
  <c r="CW30" i="55"/>
  <c r="DB42" i="57" s="1"/>
  <c r="CW37" i="55"/>
  <c r="DB50" i="57" s="1"/>
  <c r="CW39" i="55"/>
  <c r="DB53" i="57" s="1"/>
  <c r="L43" i="110"/>
  <c r="K43" i="110"/>
  <c r="CW41" i="55"/>
  <c r="DB57" i="57" s="1"/>
  <c r="L42" i="110"/>
  <c r="K42" i="110"/>
  <c r="L40" i="110"/>
  <c r="K40" i="110"/>
  <c r="L38" i="110"/>
  <c r="K38" i="110"/>
  <c r="CW36" i="55"/>
  <c r="DB49" i="57" s="1"/>
  <c r="L37" i="110"/>
  <c r="K37" i="110"/>
  <c r="CW35" i="55"/>
  <c r="DB48" i="57" s="1"/>
  <c r="L36" i="110"/>
  <c r="K36" i="110"/>
  <c r="CW34" i="55"/>
  <c r="DB46" i="57" s="1"/>
  <c r="L35" i="110"/>
  <c r="K35" i="110"/>
  <c r="CW33" i="55"/>
  <c r="DB45" i="57" s="1"/>
  <c r="L34" i="110"/>
  <c r="K34" i="110"/>
  <c r="CW32" i="55"/>
  <c r="DB44" i="57"/>
  <c r="L33" i="110"/>
  <c r="K33" i="110"/>
  <c r="CW31" i="55"/>
  <c r="DB43" i="57" s="1"/>
  <c r="L31" i="110"/>
  <c r="K31" i="110"/>
  <c r="CW29" i="55"/>
  <c r="DB41" i="57" s="1"/>
  <c r="L30" i="110"/>
  <c r="K30" i="110"/>
  <c r="CW28" i="55"/>
  <c r="DB40" i="57" s="1"/>
  <c r="L29" i="110"/>
  <c r="K29" i="110"/>
  <c r="CW27" i="55"/>
  <c r="DB38" i="57" s="1"/>
  <c r="L28" i="110"/>
  <c r="K28" i="110"/>
  <c r="L27" i="110"/>
  <c r="K27" i="110"/>
  <c r="CW25" i="55"/>
  <c r="DB36" i="57"/>
  <c r="L26" i="110"/>
  <c r="K26" i="110"/>
  <c r="CW24" i="55"/>
  <c r="DB35" i="57" s="1"/>
  <c r="L25" i="110"/>
  <c r="DB33" i="57"/>
  <c r="K25" i="110"/>
  <c r="CW23" i="55"/>
  <c r="L23" i="110"/>
  <c r="K23" i="110"/>
  <c r="CW21" i="55"/>
  <c r="DB31" i="57"/>
  <c r="L22" i="110"/>
  <c r="K22" i="110"/>
  <c r="CW20" i="55"/>
  <c r="DB29" i="57" s="1"/>
  <c r="L21" i="110"/>
  <c r="K21" i="110"/>
  <c r="CW19" i="55"/>
  <c r="DB27" i="57" s="1"/>
  <c r="L20" i="110"/>
  <c r="K20" i="110"/>
  <c r="CW18" i="55"/>
  <c r="DB26" i="57"/>
  <c r="L19" i="110"/>
  <c r="K19" i="110"/>
  <c r="L18" i="110"/>
  <c r="K18" i="110"/>
  <c r="L17" i="110"/>
  <c r="K17" i="110"/>
  <c r="L16" i="110"/>
  <c r="K16" i="110"/>
  <c r="CW14" i="55"/>
  <c r="DB22" i="57" s="1"/>
  <c r="L15" i="110"/>
  <c r="K15" i="110"/>
  <c r="CW13" i="55"/>
  <c r="DB21" i="57"/>
  <c r="L14" i="110"/>
  <c r="K14" i="110"/>
  <c r="L12" i="110"/>
  <c r="K12" i="110"/>
  <c r="CW10" i="55"/>
  <c r="DB16" i="57" s="1"/>
  <c r="L11" i="110"/>
  <c r="K11" i="110"/>
  <c r="L10" i="110"/>
  <c r="K10" i="110"/>
  <c r="CW8" i="55"/>
  <c r="DB12" i="57"/>
  <c r="L8" i="110"/>
  <c r="K8" i="110"/>
  <c r="CW6" i="55"/>
  <c r="DB10" i="57" s="1"/>
  <c r="L6" i="110"/>
  <c r="K6" i="110"/>
  <c r="CW4" i="55"/>
  <c r="DB5" i="57" s="1"/>
  <c r="L5" i="110"/>
  <c r="K5" i="110"/>
  <c r="CW3" i="55"/>
  <c r="DB4" i="57" s="1"/>
  <c r="CV5" i="55"/>
  <c r="CV7" i="55"/>
  <c r="DA11" i="57" s="1"/>
  <c r="CV11" i="55"/>
  <c r="DA17" i="57" s="1"/>
  <c r="CV22" i="55"/>
  <c r="DA32" i="57" s="1"/>
  <c r="CV30" i="55"/>
  <c r="DA42" i="57" s="1"/>
  <c r="CV37" i="55"/>
  <c r="DA50" i="57" s="1"/>
  <c r="CV39" i="55"/>
  <c r="DA53" i="57" s="1"/>
  <c r="L43" i="109"/>
  <c r="K43" i="109"/>
  <c r="CV41" i="55"/>
  <c r="DA57" i="57" s="1"/>
  <c r="L42" i="109"/>
  <c r="K42" i="109"/>
  <c r="CV40" i="55"/>
  <c r="DA55" i="57" s="1"/>
  <c r="L40" i="109"/>
  <c r="CV38" i="55"/>
  <c r="DA52" i="57" s="1"/>
  <c r="K40" i="109"/>
  <c r="L38" i="109"/>
  <c r="K38" i="109"/>
  <c r="CV36" i="55"/>
  <c r="DA49" i="57" s="1"/>
  <c r="L37" i="109"/>
  <c r="K37" i="109"/>
  <c r="CV35" i="55"/>
  <c r="DA48" i="57"/>
  <c r="L36" i="109"/>
  <c r="K36" i="109"/>
  <c r="CV34" i="55"/>
  <c r="DA47" i="57" s="1"/>
  <c r="L35" i="109"/>
  <c r="K35" i="109"/>
  <c r="L34" i="109"/>
  <c r="K34" i="109"/>
  <c r="CV32" i="55"/>
  <c r="DA44" i="57" s="1"/>
  <c r="L33" i="109"/>
  <c r="K33" i="109"/>
  <c r="CV31" i="55"/>
  <c r="DA43" i="57" s="1"/>
  <c r="L31" i="109"/>
  <c r="K31" i="109"/>
  <c r="CV29" i="55"/>
  <c r="DA41" i="57"/>
  <c r="L30" i="109"/>
  <c r="K30" i="109"/>
  <c r="CV28" i="55"/>
  <c r="DA40" i="57" s="1"/>
  <c r="L29" i="109"/>
  <c r="K29" i="109"/>
  <c r="CV27" i="55"/>
  <c r="DA38" i="57" s="1"/>
  <c r="L28" i="109"/>
  <c r="K28" i="109"/>
  <c r="CV26" i="55"/>
  <c r="DA37" i="57" s="1"/>
  <c r="L27" i="109"/>
  <c r="K27" i="109"/>
  <c r="CV25" i="55"/>
  <c r="DA36" i="57" s="1"/>
  <c r="L26" i="109"/>
  <c r="CV24" i="55"/>
  <c r="DA34" i="57" s="1"/>
  <c r="K26" i="109"/>
  <c r="L25" i="109"/>
  <c r="K25" i="109"/>
  <c r="CV23" i="55"/>
  <c r="DA33" i="57" s="1"/>
  <c r="L23" i="109"/>
  <c r="K23" i="109"/>
  <c r="L22" i="109"/>
  <c r="K22" i="109"/>
  <c r="CV20" i="55"/>
  <c r="DA29" i="57"/>
  <c r="L21" i="109"/>
  <c r="K21" i="109"/>
  <c r="CV19" i="55"/>
  <c r="DA27" i="57" s="1"/>
  <c r="L20" i="109"/>
  <c r="K20" i="109"/>
  <c r="L19" i="109"/>
  <c r="K19" i="109"/>
  <c r="L18" i="109"/>
  <c r="K18" i="109"/>
  <c r="L17" i="109"/>
  <c r="K17" i="109"/>
  <c r="L16" i="109"/>
  <c r="CV14" i="55"/>
  <c r="DA20" i="57" s="1"/>
  <c r="DA22" i="57"/>
  <c r="K16" i="109"/>
  <c r="L15" i="109"/>
  <c r="K15" i="109"/>
  <c r="L14" i="109"/>
  <c r="K14" i="109"/>
  <c r="CV12" i="55"/>
  <c r="L12" i="109"/>
  <c r="K12" i="109"/>
  <c r="CV10" i="55"/>
  <c r="DA15" i="57"/>
  <c r="L11" i="109"/>
  <c r="K11" i="109"/>
  <c r="CV9" i="55"/>
  <c r="DA14" i="57" s="1"/>
  <c r="L10" i="109"/>
  <c r="K10" i="109"/>
  <c r="CV8" i="55"/>
  <c r="DA12" i="57"/>
  <c r="L8" i="109"/>
  <c r="K8" i="109"/>
  <c r="CV6" i="55"/>
  <c r="DA10" i="57"/>
  <c r="L6" i="109"/>
  <c r="K6" i="109"/>
  <c r="L5" i="109"/>
  <c r="K5" i="109"/>
  <c r="CV3" i="55"/>
  <c r="DA4" i="57" s="1"/>
  <c r="CU5" i="55"/>
  <c r="CU7" i="55"/>
  <c r="CZ11" i="57" s="1"/>
  <c r="CU11" i="55"/>
  <c r="CZ17" i="57" s="1"/>
  <c r="CU22" i="55"/>
  <c r="CZ32" i="57" s="1"/>
  <c r="CU30" i="55"/>
  <c r="CZ42" i="57" s="1"/>
  <c r="CU33" i="55"/>
  <c r="CZ45" i="57" s="1"/>
  <c r="CU37" i="55"/>
  <c r="CZ50" i="57" s="1"/>
  <c r="CU39" i="55"/>
  <c r="CZ53" i="57" s="1"/>
  <c r="L43" i="108"/>
  <c r="K43" i="108"/>
  <c r="CU41" i="55"/>
  <c r="CZ57" i="57" s="1"/>
  <c r="L42" i="108"/>
  <c r="K42" i="108"/>
  <c r="CU40" i="55"/>
  <c r="CZ55" i="57" s="1"/>
  <c r="L40" i="108"/>
  <c r="CU38" i="55"/>
  <c r="CZ51" i="57" s="1"/>
  <c r="K40" i="108"/>
  <c r="L38" i="108"/>
  <c r="K38" i="108"/>
  <c r="CU36" i="55"/>
  <c r="CZ49" i="57" s="1"/>
  <c r="L37" i="108"/>
  <c r="K37" i="108"/>
  <c r="CU35" i="55"/>
  <c r="CZ48" i="57" s="1"/>
  <c r="L36" i="108"/>
  <c r="K36" i="108"/>
  <c r="CU34" i="55"/>
  <c r="CZ46" i="57" s="1"/>
  <c r="L35" i="108"/>
  <c r="K35" i="108"/>
  <c r="L34" i="108"/>
  <c r="K34" i="108"/>
  <c r="CU32" i="55"/>
  <c r="CZ44" i="57" s="1"/>
  <c r="L33" i="108"/>
  <c r="K33" i="108"/>
  <c r="CU31" i="55"/>
  <c r="CZ43" i="57" s="1"/>
  <c r="L31" i="108"/>
  <c r="CU29" i="55"/>
  <c r="CZ41" i="57" s="1"/>
  <c r="K31" i="108"/>
  <c r="L30" i="108"/>
  <c r="K30" i="108"/>
  <c r="CU28" i="55"/>
  <c r="CZ39" i="57" s="1"/>
  <c r="L29" i="108"/>
  <c r="K29" i="108"/>
  <c r="CU27" i="55"/>
  <c r="CZ38" i="57" s="1"/>
  <c r="L28" i="108"/>
  <c r="K28" i="108"/>
  <c r="CU26" i="55"/>
  <c r="CZ37" i="57" s="1"/>
  <c r="L27" i="108"/>
  <c r="K27" i="108"/>
  <c r="CU25" i="55"/>
  <c r="CZ36" i="57" s="1"/>
  <c r="L26" i="108"/>
  <c r="K26" i="108"/>
  <c r="CU24" i="55"/>
  <c r="CZ34" i="57" s="1"/>
  <c r="L25" i="108"/>
  <c r="CU23" i="55"/>
  <c r="CZ33" i="57" s="1"/>
  <c r="K25" i="108"/>
  <c r="L23" i="108"/>
  <c r="K23" i="108"/>
  <c r="CU21" i="55"/>
  <c r="CZ31" i="57" s="1"/>
  <c r="L22" i="108"/>
  <c r="K22" i="108"/>
  <c r="L21" i="108"/>
  <c r="K21" i="108"/>
  <c r="CU19" i="55"/>
  <c r="CZ27" i="57" s="1"/>
  <c r="L20" i="108"/>
  <c r="K20" i="108"/>
  <c r="CU18" i="55"/>
  <c r="CZ26" i="57" s="1"/>
  <c r="L19" i="108"/>
  <c r="K19" i="108"/>
  <c r="L18" i="108"/>
  <c r="K18" i="108"/>
  <c r="L17" i="108"/>
  <c r="K17" i="108"/>
  <c r="CU15" i="55"/>
  <c r="CZ23" i="57" s="1"/>
  <c r="L16" i="108"/>
  <c r="K16" i="108"/>
  <c r="CU14" i="55"/>
  <c r="CZ22" i="57" s="1"/>
  <c r="L15" i="108"/>
  <c r="K15" i="108"/>
  <c r="CU13" i="55"/>
  <c r="CZ20" i="57" s="1"/>
  <c r="L14" i="108"/>
  <c r="K14" i="108"/>
  <c r="L12" i="108"/>
  <c r="K12" i="108"/>
  <c r="CU10" i="55"/>
  <c r="CZ16" i="57" s="1"/>
  <c r="L11" i="108"/>
  <c r="K11" i="108"/>
  <c r="CU9" i="55"/>
  <c r="CZ13" i="57" s="1"/>
  <c r="L10" i="108"/>
  <c r="CU8" i="55"/>
  <c r="CZ12" i="57" s="1"/>
  <c r="K10" i="108"/>
  <c r="L8" i="108"/>
  <c r="K8" i="108"/>
  <c r="CU6" i="55"/>
  <c r="CZ9" i="57" s="1"/>
  <c r="L6" i="108"/>
  <c r="K6" i="108"/>
  <c r="CU4" i="55"/>
  <c r="CZ5" i="57" s="1"/>
  <c r="L5" i="108"/>
  <c r="K5" i="108"/>
  <c r="CU3" i="55"/>
  <c r="CZ4" i="57" s="1"/>
  <c r="CY53" i="57"/>
  <c r="CT5" i="55"/>
  <c r="CT7" i="55"/>
  <c r="CY11" i="57" s="1"/>
  <c r="CT11" i="55"/>
  <c r="CY17" i="57" s="1"/>
  <c r="CT18" i="55"/>
  <c r="CY26" i="57" s="1"/>
  <c r="CT22" i="55"/>
  <c r="CY32" i="57" s="1"/>
  <c r="CT30" i="55"/>
  <c r="CY42" i="57" s="1"/>
  <c r="CT32" i="55"/>
  <c r="CY44" i="57" s="1"/>
  <c r="CT37" i="55"/>
  <c r="CY50" i="57" s="1"/>
  <c r="CT39" i="55"/>
  <c r="L43" i="107"/>
  <c r="K43" i="107"/>
  <c r="CT41" i="55"/>
  <c r="CY57" i="57"/>
  <c r="L42" i="107"/>
  <c r="K42" i="107"/>
  <c r="CT40" i="55"/>
  <c r="CY55" i="57" s="1"/>
  <c r="L40" i="107"/>
  <c r="K40" i="107"/>
  <c r="CT38" i="55"/>
  <c r="CY51" i="57" s="1"/>
  <c r="L38" i="107"/>
  <c r="CT36" i="55"/>
  <c r="CY49" i="57" s="1"/>
  <c r="K38" i="107"/>
  <c r="L37" i="107"/>
  <c r="K37" i="107"/>
  <c r="CT35" i="55"/>
  <c r="CY48" i="57" s="1"/>
  <c r="L36" i="107"/>
  <c r="K36" i="107"/>
  <c r="CT34" i="55"/>
  <c r="CY46" i="57" s="1"/>
  <c r="L35" i="107"/>
  <c r="K35" i="107"/>
  <c r="CT33" i="55"/>
  <c r="CY45" i="57" s="1"/>
  <c r="L34" i="107"/>
  <c r="K34" i="107"/>
  <c r="L33" i="107"/>
  <c r="K33" i="107"/>
  <c r="L31" i="107"/>
  <c r="K31" i="107"/>
  <c r="CT29" i="55"/>
  <c r="CY41" i="57" s="1"/>
  <c r="L30" i="107"/>
  <c r="K30" i="107"/>
  <c r="CT28" i="55"/>
  <c r="CY39" i="57" s="1"/>
  <c r="L29" i="107"/>
  <c r="K29" i="107"/>
  <c r="CT27" i="55"/>
  <c r="CY38" i="57" s="1"/>
  <c r="L28" i="107"/>
  <c r="CT26" i="55"/>
  <c r="CY37" i="57" s="1"/>
  <c r="K28" i="107"/>
  <c r="L27" i="107"/>
  <c r="K27" i="107"/>
  <c r="CT25" i="55"/>
  <c r="CY36" i="57"/>
  <c r="L26" i="107"/>
  <c r="K26" i="107"/>
  <c r="CT24" i="55"/>
  <c r="CY34" i="57" s="1"/>
  <c r="L25" i="107"/>
  <c r="K25" i="107"/>
  <c r="L23" i="107"/>
  <c r="K23" i="107"/>
  <c r="CT21" i="55"/>
  <c r="CY31" i="57" s="1"/>
  <c r="L22" i="107"/>
  <c r="K22" i="107"/>
  <c r="CT20" i="55"/>
  <c r="CY29" i="57" s="1"/>
  <c r="L21" i="107"/>
  <c r="K21" i="107"/>
  <c r="CT19" i="55"/>
  <c r="CY27" i="57" s="1"/>
  <c r="L20" i="107"/>
  <c r="K20" i="107"/>
  <c r="L19" i="107"/>
  <c r="K19" i="107"/>
  <c r="L18" i="107"/>
  <c r="K18" i="107"/>
  <c r="L17" i="107"/>
  <c r="K17" i="107"/>
  <c r="CT15" i="55"/>
  <c r="CY23" i="57" s="1"/>
  <c r="L16" i="107"/>
  <c r="K16" i="107"/>
  <c r="CT14" i="55"/>
  <c r="CY22" i="57" s="1"/>
  <c r="L15" i="107"/>
  <c r="K15" i="107"/>
  <c r="CT13" i="55"/>
  <c r="CY20" i="57" s="1"/>
  <c r="L14" i="107"/>
  <c r="K14" i="107"/>
  <c r="CT12" i="55"/>
  <c r="CY18" i="57" s="1"/>
  <c r="L12" i="107"/>
  <c r="K12" i="107"/>
  <c r="CT10" i="55"/>
  <c r="CY16" i="57" s="1"/>
  <c r="L11" i="107"/>
  <c r="K11" i="107"/>
  <c r="L10" i="107"/>
  <c r="K10" i="107"/>
  <c r="CT8" i="55"/>
  <c r="CY12" i="57" s="1"/>
  <c r="L8" i="107"/>
  <c r="K8" i="107"/>
  <c r="CT6" i="55"/>
  <c r="CY10" i="57"/>
  <c r="L6" i="107"/>
  <c r="K6" i="107"/>
  <c r="CT4" i="55"/>
  <c r="CY5" i="57"/>
  <c r="L5" i="107"/>
  <c r="K5" i="107"/>
  <c r="CT3" i="55"/>
  <c r="CY4" i="57" s="1"/>
  <c r="CS5" i="55"/>
  <c r="CS7" i="55"/>
  <c r="CX11" i="57" s="1"/>
  <c r="CS11" i="55"/>
  <c r="CX17" i="57" s="1"/>
  <c r="CS22" i="55"/>
  <c r="CX32" i="57" s="1"/>
  <c r="CS30" i="55"/>
  <c r="CX42" i="57" s="1"/>
  <c r="CS32" i="55"/>
  <c r="CX44" i="57" s="1"/>
  <c r="CS37" i="55"/>
  <c r="CX50" i="57" s="1"/>
  <c r="CS39" i="55"/>
  <c r="CX53" i="57" s="1"/>
  <c r="L37" i="103"/>
  <c r="L37" i="105"/>
  <c r="CR35" i="55"/>
  <c r="CW48" i="57" s="1"/>
  <c r="L37" i="106"/>
  <c r="K37" i="106"/>
  <c r="CS35" i="55"/>
  <c r="CX48" i="57"/>
  <c r="L43" i="106"/>
  <c r="K43" i="106"/>
  <c r="CS41" i="55"/>
  <c r="CX57" i="57" s="1"/>
  <c r="L42" i="106"/>
  <c r="K42" i="106"/>
  <c r="CS40" i="55"/>
  <c r="CX55" i="57" s="1"/>
  <c r="L40" i="106"/>
  <c r="CS38" i="55"/>
  <c r="CX51" i="57" s="1"/>
  <c r="K40" i="106"/>
  <c r="L38" i="106"/>
  <c r="K38" i="106"/>
  <c r="CS36" i="55"/>
  <c r="CX49" i="57" s="1"/>
  <c r="L36" i="106"/>
  <c r="K36" i="106"/>
  <c r="CS34" i="55"/>
  <c r="CX46" i="57" s="1"/>
  <c r="L35" i="106"/>
  <c r="K35" i="106"/>
  <c r="CS33" i="55"/>
  <c r="CX45" i="57"/>
  <c r="L34" i="106"/>
  <c r="K34" i="106"/>
  <c r="L33" i="106"/>
  <c r="K33" i="106"/>
  <c r="CS31" i="55"/>
  <c r="CX43" i="57" s="1"/>
  <c r="L31" i="106"/>
  <c r="K31" i="106"/>
  <c r="CS29" i="55"/>
  <c r="CX41" i="57" s="1"/>
  <c r="L30" i="106"/>
  <c r="K30" i="106"/>
  <c r="CS28" i="55"/>
  <c r="CX39" i="57" s="1"/>
  <c r="L29" i="106"/>
  <c r="K29" i="106"/>
  <c r="CS27" i="55"/>
  <c r="CX38" i="57" s="1"/>
  <c r="L28" i="106"/>
  <c r="K28" i="106"/>
  <c r="CS26" i="55"/>
  <c r="CX37" i="57" s="1"/>
  <c r="L27" i="106"/>
  <c r="CX36" i="57"/>
  <c r="K27" i="106"/>
  <c r="CS25" i="55"/>
  <c r="L26" i="106"/>
  <c r="CS24" i="55"/>
  <c r="CX34" i="57" s="1"/>
  <c r="K26" i="106"/>
  <c r="L25" i="106"/>
  <c r="K25" i="106"/>
  <c r="CS23" i="55"/>
  <c r="CX33" i="57" s="1"/>
  <c r="L23" i="106"/>
  <c r="K23" i="106"/>
  <c r="CS21" i="55"/>
  <c r="CX31" i="57" s="1"/>
  <c r="L22" i="106"/>
  <c r="K22" i="106"/>
  <c r="CS20" i="55"/>
  <c r="CX29" i="57" s="1"/>
  <c r="L21" i="106"/>
  <c r="K21" i="106"/>
  <c r="CS19" i="55"/>
  <c r="CX27" i="57" s="1"/>
  <c r="L20" i="106"/>
  <c r="K20" i="106"/>
  <c r="CS18" i="55"/>
  <c r="CX26" i="57" s="1"/>
  <c r="L19" i="106"/>
  <c r="K19" i="106"/>
  <c r="L18" i="106"/>
  <c r="K18" i="106"/>
  <c r="L17" i="106"/>
  <c r="CS15" i="55"/>
  <c r="CX23" i="57"/>
  <c r="K17" i="106"/>
  <c r="L16" i="106"/>
  <c r="K16" i="106"/>
  <c r="CS14" i="55"/>
  <c r="CX22" i="57" s="1"/>
  <c r="L15" i="106"/>
  <c r="K15" i="106"/>
  <c r="CS13" i="55"/>
  <c r="CX20" i="57" s="1"/>
  <c r="L14" i="106"/>
  <c r="CS12" i="55"/>
  <c r="CX19" i="57" s="1"/>
  <c r="K14" i="106"/>
  <c r="L12" i="106"/>
  <c r="K12" i="106"/>
  <c r="CS10" i="55"/>
  <c r="CX15" i="57" s="1"/>
  <c r="L11" i="106"/>
  <c r="K11" i="106"/>
  <c r="CS9" i="55"/>
  <c r="CX14" i="57" s="1"/>
  <c r="L10" i="106"/>
  <c r="K10" i="106"/>
  <c r="CS8" i="55"/>
  <c r="CX12" i="57" s="1"/>
  <c r="L8" i="106"/>
  <c r="K8" i="106"/>
  <c r="CS6" i="55"/>
  <c r="CX10" i="57" s="1"/>
  <c r="L6" i="106"/>
  <c r="K6" i="106"/>
  <c r="CS4" i="55"/>
  <c r="CX5" i="57" s="1"/>
  <c r="L5" i="106"/>
  <c r="K5" i="106"/>
  <c r="CS3" i="55"/>
  <c r="CX4" i="57" s="1"/>
  <c r="CR5" i="55"/>
  <c r="CR7" i="55"/>
  <c r="CW11" i="57" s="1"/>
  <c r="CR11" i="55"/>
  <c r="CW17" i="57" s="1"/>
  <c r="CR14" i="55"/>
  <c r="CW22" i="57"/>
  <c r="CR22" i="55"/>
  <c r="CW32" i="57" s="1"/>
  <c r="CR30" i="55"/>
  <c r="CW42" i="57" s="1"/>
  <c r="CR36" i="55"/>
  <c r="CW49" i="57"/>
  <c r="CR37" i="55"/>
  <c r="CW50" i="57" s="1"/>
  <c r="CR39" i="55"/>
  <c r="CW53" i="57"/>
  <c r="L43" i="105"/>
  <c r="K43" i="105"/>
  <c r="CR41" i="55"/>
  <c r="CW57" i="57"/>
  <c r="L42" i="105"/>
  <c r="K42" i="105"/>
  <c r="CR40" i="55"/>
  <c r="CW55" i="57"/>
  <c r="L40" i="105"/>
  <c r="K40" i="105"/>
  <c r="CR38" i="55"/>
  <c r="CW51" i="57"/>
  <c r="L38" i="105"/>
  <c r="K38" i="105"/>
  <c r="K37" i="105"/>
  <c r="L36" i="105"/>
  <c r="K36" i="105"/>
  <c r="CR34" i="55"/>
  <c r="CW46" i="57" s="1"/>
  <c r="L35" i="105"/>
  <c r="K35" i="105"/>
  <c r="CR33" i="55"/>
  <c r="CW45" i="57" s="1"/>
  <c r="L34" i="105"/>
  <c r="K34" i="105"/>
  <c r="L33" i="105"/>
  <c r="K33" i="105"/>
  <c r="CR31" i="55"/>
  <c r="CW43" i="57" s="1"/>
  <c r="L31" i="105"/>
  <c r="K31" i="105"/>
  <c r="CR29" i="55"/>
  <c r="CW41" i="57" s="1"/>
  <c r="L30" i="105"/>
  <c r="K30" i="105"/>
  <c r="L29" i="105"/>
  <c r="CR27" i="55"/>
  <c r="CW38" i="57" s="1"/>
  <c r="K29" i="105"/>
  <c r="L28" i="105"/>
  <c r="K28" i="105"/>
  <c r="CR26" i="55"/>
  <c r="CW37" i="57" s="1"/>
  <c r="L27" i="105"/>
  <c r="K27" i="105"/>
  <c r="CR25" i="55"/>
  <c r="CW36" i="57" s="1"/>
  <c r="L26" i="105"/>
  <c r="CR24" i="55"/>
  <c r="CW34" i="57" s="1"/>
  <c r="K26" i="105"/>
  <c r="L25" i="105"/>
  <c r="K25" i="105"/>
  <c r="CR23" i="55"/>
  <c r="CW33" i="57" s="1"/>
  <c r="L23" i="105"/>
  <c r="K23" i="105"/>
  <c r="CR21" i="55"/>
  <c r="CW31" i="57"/>
  <c r="L22" i="105"/>
  <c r="K22" i="105"/>
  <c r="CR20" i="55"/>
  <c r="CW29" i="57" s="1"/>
  <c r="L21" i="105"/>
  <c r="K21" i="105"/>
  <c r="CR19" i="55"/>
  <c r="CW27" i="57" s="1"/>
  <c r="L20" i="105"/>
  <c r="K20" i="105"/>
  <c r="CR18" i="55"/>
  <c r="CW26" i="57"/>
  <c r="L19" i="105"/>
  <c r="K19" i="105"/>
  <c r="L18" i="105"/>
  <c r="K18" i="105"/>
  <c r="L17" i="105"/>
  <c r="K17" i="105"/>
  <c r="L16" i="105"/>
  <c r="K16" i="105"/>
  <c r="L15" i="105"/>
  <c r="K15" i="105"/>
  <c r="L14" i="105"/>
  <c r="K14" i="105"/>
  <c r="L12" i="105"/>
  <c r="CR10" i="55"/>
  <c r="CW15" i="57" s="1"/>
  <c r="K12" i="105"/>
  <c r="L11" i="105"/>
  <c r="K11" i="105"/>
  <c r="CR9" i="55"/>
  <c r="CW14" i="57" s="1"/>
  <c r="L10" i="105"/>
  <c r="K10" i="105"/>
  <c r="CR8" i="55"/>
  <c r="CW12" i="57" s="1"/>
  <c r="L8" i="105"/>
  <c r="K8" i="105"/>
  <c r="L6" i="105"/>
  <c r="K6" i="105"/>
  <c r="CR4" i="55"/>
  <c r="CW5" i="57" s="1"/>
  <c r="L5" i="105"/>
  <c r="CR3" i="55"/>
  <c r="CW4" i="57" s="1"/>
  <c r="K5" i="105"/>
  <c r="CQ5" i="55"/>
  <c r="CQ7" i="55"/>
  <c r="CV11" i="57"/>
  <c r="CQ11" i="55"/>
  <c r="CV17" i="57" s="1"/>
  <c r="CQ22" i="55"/>
  <c r="CV32" i="57" s="1"/>
  <c r="CQ30" i="55"/>
  <c r="CV42" i="57" s="1"/>
  <c r="CQ37" i="55"/>
  <c r="CV50" i="57"/>
  <c r="CQ39" i="55"/>
  <c r="CV53" i="57" s="1"/>
  <c r="L43" i="104"/>
  <c r="K43" i="104"/>
  <c r="CQ41" i="55"/>
  <c r="CV57" i="57" s="1"/>
  <c r="L42" i="104"/>
  <c r="K42" i="104"/>
  <c r="L40" i="104"/>
  <c r="K40" i="104"/>
  <c r="CQ38" i="55"/>
  <c r="CV51" i="57" s="1"/>
  <c r="L38" i="104"/>
  <c r="K38" i="104"/>
  <c r="CQ36" i="55"/>
  <c r="CV49" i="57" s="1"/>
  <c r="K37" i="104"/>
  <c r="CQ35" i="55"/>
  <c r="CV48" i="57" s="1"/>
  <c r="L36" i="104"/>
  <c r="K36" i="104"/>
  <c r="CQ34" i="55"/>
  <c r="CV46" i="57" s="1"/>
  <c r="L35" i="104"/>
  <c r="K35" i="104"/>
  <c r="CQ33" i="55"/>
  <c r="CV45" i="57"/>
  <c r="L34" i="104"/>
  <c r="K34" i="104"/>
  <c r="L33" i="104"/>
  <c r="K33" i="104"/>
  <c r="CQ31" i="55"/>
  <c r="CV43" i="57" s="1"/>
  <c r="L31" i="104"/>
  <c r="K31" i="104"/>
  <c r="CQ29" i="55"/>
  <c r="CV41" i="57" s="1"/>
  <c r="L30" i="104"/>
  <c r="K30" i="104"/>
  <c r="CQ28" i="55"/>
  <c r="CV39" i="57"/>
  <c r="L29" i="104"/>
  <c r="K29" i="104"/>
  <c r="CQ27" i="55"/>
  <c r="CV38" i="57" s="1"/>
  <c r="L28" i="104"/>
  <c r="K28" i="104"/>
  <c r="CQ26" i="55"/>
  <c r="CV37" i="57" s="1"/>
  <c r="L27" i="104"/>
  <c r="K27" i="104"/>
  <c r="CQ25" i="55"/>
  <c r="CV36" i="57"/>
  <c r="L26" i="104"/>
  <c r="K26" i="104"/>
  <c r="CQ24" i="55"/>
  <c r="CV35" i="57" s="1"/>
  <c r="L25" i="104"/>
  <c r="K25" i="104"/>
  <c r="CQ23" i="55"/>
  <c r="CV33" i="57" s="1"/>
  <c r="L23" i="104"/>
  <c r="K23" i="104"/>
  <c r="CQ21" i="55"/>
  <c r="CV31" i="57"/>
  <c r="L22" i="104"/>
  <c r="K22" i="104"/>
  <c r="CQ20" i="55"/>
  <c r="CV29" i="57" s="1"/>
  <c r="L21" i="104"/>
  <c r="K21" i="104"/>
  <c r="L20" i="104"/>
  <c r="K20" i="104"/>
  <c r="CQ18" i="55"/>
  <c r="CV26" i="57" s="1"/>
  <c r="L19" i="104"/>
  <c r="K19" i="104"/>
  <c r="L18" i="104"/>
  <c r="K18" i="104"/>
  <c r="L17" i="104"/>
  <c r="K17" i="104"/>
  <c r="L16" i="104"/>
  <c r="K16" i="104"/>
  <c r="L15" i="104"/>
  <c r="K15" i="104"/>
  <c r="CQ13" i="55"/>
  <c r="CV20" i="57" s="1"/>
  <c r="L14" i="104"/>
  <c r="K14" i="104"/>
  <c r="CQ12" i="55"/>
  <c r="CV18" i="57" s="1"/>
  <c r="L12" i="104"/>
  <c r="K12" i="104"/>
  <c r="CQ10" i="55"/>
  <c r="CV15" i="57" s="1"/>
  <c r="L11" i="104"/>
  <c r="K11" i="104"/>
  <c r="CQ9" i="55"/>
  <c r="CV13" i="57"/>
  <c r="L10" i="104"/>
  <c r="K10" i="104"/>
  <c r="CQ8" i="55"/>
  <c r="CV12" i="57"/>
  <c r="L8" i="104"/>
  <c r="K8" i="104"/>
  <c r="CQ6" i="55"/>
  <c r="CV10" i="57" s="1"/>
  <c r="L6" i="104"/>
  <c r="K6" i="104"/>
  <c r="CQ4" i="55"/>
  <c r="CV6" i="57" s="1"/>
  <c r="L5" i="104"/>
  <c r="K5" i="104"/>
  <c r="CQ3" i="55"/>
  <c r="CV4" i="57"/>
  <c r="CP5" i="55"/>
  <c r="CP7" i="55"/>
  <c r="CU11" i="57" s="1"/>
  <c r="CP8" i="55"/>
  <c r="CU12" i="57" s="1"/>
  <c r="CP11" i="55"/>
  <c r="CU17" i="57" s="1"/>
  <c r="CP22" i="55"/>
  <c r="CU32" i="57" s="1"/>
  <c r="CP30" i="55"/>
  <c r="CU42" i="57" s="1"/>
  <c r="CP33" i="55"/>
  <c r="CU45" i="57" s="1"/>
  <c r="CP37" i="55"/>
  <c r="CU50" i="57" s="1"/>
  <c r="CP39" i="55"/>
  <c r="CU53" i="57" s="1"/>
  <c r="L43" i="103"/>
  <c r="K43" i="103"/>
  <c r="CP41" i="55"/>
  <c r="CU57" i="57" s="1"/>
  <c r="L42" i="103"/>
  <c r="K42" i="103"/>
  <c r="CP40" i="55"/>
  <c r="CU55" i="57" s="1"/>
  <c r="L40" i="103"/>
  <c r="K40" i="103"/>
  <c r="CP38" i="55"/>
  <c r="CU51" i="57" s="1"/>
  <c r="L38" i="103"/>
  <c r="K38" i="103"/>
  <c r="CP36" i="55"/>
  <c r="CU49" i="57" s="1"/>
  <c r="K37" i="103"/>
  <c r="CP35" i="55"/>
  <c r="CU48" i="57" s="1"/>
  <c r="L36" i="103"/>
  <c r="K36" i="103"/>
  <c r="CP34" i="55"/>
  <c r="CU46" i="57" s="1"/>
  <c r="L35" i="103"/>
  <c r="K35" i="103"/>
  <c r="L34" i="103"/>
  <c r="K34" i="103"/>
  <c r="L33" i="103"/>
  <c r="K33" i="103"/>
  <c r="CP31" i="55"/>
  <c r="CU43" i="57"/>
  <c r="L31" i="103"/>
  <c r="K31" i="103"/>
  <c r="CP29" i="55"/>
  <c r="CU41" i="57" s="1"/>
  <c r="L30" i="103"/>
  <c r="K30" i="103"/>
  <c r="CP28" i="55"/>
  <c r="CU39" i="57" s="1"/>
  <c r="L29" i="103"/>
  <c r="K29" i="103"/>
  <c r="CP27" i="55"/>
  <c r="CU38" i="57" s="1"/>
  <c r="L28" i="103"/>
  <c r="K28" i="103"/>
  <c r="CP26" i="55"/>
  <c r="CU37" i="57" s="1"/>
  <c r="L27" i="103"/>
  <c r="K27" i="103"/>
  <c r="CP25" i="55"/>
  <c r="CU36" i="57" s="1"/>
  <c r="L26" i="103"/>
  <c r="K26" i="103"/>
  <c r="L25" i="103"/>
  <c r="K25" i="103"/>
  <c r="CP23" i="55"/>
  <c r="CU33" i="57" s="1"/>
  <c r="L23" i="103"/>
  <c r="K23" i="103"/>
  <c r="CP21" i="55"/>
  <c r="CU31" i="57" s="1"/>
  <c r="L22" i="103"/>
  <c r="K22" i="103"/>
  <c r="CP20" i="55"/>
  <c r="CU29" i="57" s="1"/>
  <c r="L21" i="103"/>
  <c r="K21" i="103"/>
  <c r="CP19" i="55"/>
  <c r="CU27" i="57" s="1"/>
  <c r="L20" i="103"/>
  <c r="CP18" i="55"/>
  <c r="CU26" i="57"/>
  <c r="K20" i="103"/>
  <c r="L19" i="103"/>
  <c r="K19" i="103"/>
  <c r="L18" i="103"/>
  <c r="K18" i="103"/>
  <c r="L17" i="103"/>
  <c r="K17" i="103"/>
  <c r="L16" i="103"/>
  <c r="K16" i="103"/>
  <c r="L15" i="103"/>
  <c r="K15" i="103"/>
  <c r="CP13" i="55"/>
  <c r="CU20" i="57" s="1"/>
  <c r="L14" i="103"/>
  <c r="K14" i="103"/>
  <c r="CP12" i="55"/>
  <c r="CU19" i="57" s="1"/>
  <c r="L12" i="103"/>
  <c r="K12" i="103"/>
  <c r="CP10" i="55"/>
  <c r="CU15" i="57" s="1"/>
  <c r="L11" i="103"/>
  <c r="K11" i="103"/>
  <c r="L10" i="103"/>
  <c r="K10" i="103"/>
  <c r="L8" i="103"/>
  <c r="K8" i="103"/>
  <c r="CP6" i="55"/>
  <c r="CU10" i="57" s="1"/>
  <c r="L6" i="103"/>
  <c r="K6" i="103"/>
  <c r="CP4" i="55"/>
  <c r="CU6" i="57" s="1"/>
  <c r="L5" i="103"/>
  <c r="K5" i="103"/>
  <c r="CP3" i="55"/>
  <c r="CU4" i="57" s="1"/>
  <c r="CO5" i="55"/>
  <c r="CO7" i="55"/>
  <c r="CT11" i="57" s="1"/>
  <c r="CO8" i="55"/>
  <c r="CT12" i="57" s="1"/>
  <c r="CO11" i="55"/>
  <c r="CT17" i="57" s="1"/>
  <c r="CO22" i="55"/>
  <c r="CT32" i="57" s="1"/>
  <c r="CO30" i="55"/>
  <c r="CT42" i="57"/>
  <c r="CO37" i="55"/>
  <c r="CT50" i="57"/>
  <c r="CO39" i="55"/>
  <c r="CT53" i="57"/>
  <c r="L43" i="102"/>
  <c r="K43" i="102"/>
  <c r="CO41" i="55"/>
  <c r="CT57" i="57" s="1"/>
  <c r="L42" i="102"/>
  <c r="K42" i="102"/>
  <c r="CO40" i="55"/>
  <c r="CT55" i="57" s="1"/>
  <c r="L40" i="102"/>
  <c r="K40" i="102"/>
  <c r="CO38" i="55"/>
  <c r="CT51" i="57"/>
  <c r="L38" i="102"/>
  <c r="K38" i="102"/>
  <c r="CO36" i="55"/>
  <c r="CT49" i="57" s="1"/>
  <c r="K37" i="102"/>
  <c r="CO35" i="55"/>
  <c r="CT48" i="57"/>
  <c r="L36" i="102"/>
  <c r="K36" i="102"/>
  <c r="CO34" i="55"/>
  <c r="CT46" i="57" s="1"/>
  <c r="L35" i="102"/>
  <c r="K35" i="102"/>
  <c r="CO33" i="55"/>
  <c r="CT45" i="57" s="1"/>
  <c r="L34" i="102"/>
  <c r="K34" i="102"/>
  <c r="L33" i="102"/>
  <c r="K33" i="102"/>
  <c r="CO31" i="55"/>
  <c r="CT43" i="57" s="1"/>
  <c r="L31" i="102"/>
  <c r="K31" i="102"/>
  <c r="CO29" i="55"/>
  <c r="CT41" i="57" s="1"/>
  <c r="L30" i="102"/>
  <c r="K30" i="102"/>
  <c r="CO28" i="55"/>
  <c r="CT39" i="57" s="1"/>
  <c r="L29" i="102"/>
  <c r="K29" i="102"/>
  <c r="CO27" i="55"/>
  <c r="CT38" i="57" s="1"/>
  <c r="L28" i="102"/>
  <c r="K28" i="102"/>
  <c r="CO26" i="55"/>
  <c r="CT37" i="57" s="1"/>
  <c r="L27" i="102"/>
  <c r="K27" i="102"/>
  <c r="CO25" i="55"/>
  <c r="CT36" i="57" s="1"/>
  <c r="L26" i="102"/>
  <c r="K26" i="102"/>
  <c r="CO24" i="55"/>
  <c r="CT35" i="57" s="1"/>
  <c r="L25" i="102"/>
  <c r="K25" i="102"/>
  <c r="CO23" i="55"/>
  <c r="CT33" i="57"/>
  <c r="L23" i="102"/>
  <c r="K23" i="102"/>
  <c r="CO21" i="55"/>
  <c r="CT31" i="57" s="1"/>
  <c r="L22" i="102"/>
  <c r="K22" i="102"/>
  <c r="CO20" i="55"/>
  <c r="CT30" i="57" s="1"/>
  <c r="L21" i="102"/>
  <c r="K21" i="102"/>
  <c r="CO19" i="55"/>
  <c r="CT27" i="57"/>
  <c r="L20" i="102"/>
  <c r="K20" i="102"/>
  <c r="L19" i="102"/>
  <c r="K19" i="102"/>
  <c r="L18" i="102"/>
  <c r="K18" i="102"/>
  <c r="L17" i="102"/>
  <c r="K17" i="102"/>
  <c r="L16" i="102"/>
  <c r="K16" i="102"/>
  <c r="CO14" i="55"/>
  <c r="CT22" i="57"/>
  <c r="L15" i="102"/>
  <c r="CO13" i="55"/>
  <c r="CT20" i="57" s="1"/>
  <c r="K15" i="102"/>
  <c r="L14" i="102"/>
  <c r="K14" i="102"/>
  <c r="CO12" i="55"/>
  <c r="CT19" i="57" s="1"/>
  <c r="L12" i="102"/>
  <c r="K12" i="102"/>
  <c r="CO10" i="55"/>
  <c r="CT15" i="57"/>
  <c r="L11" i="102"/>
  <c r="K11" i="102"/>
  <c r="CO9" i="55"/>
  <c r="CT14" i="57" s="1"/>
  <c r="L10" i="102"/>
  <c r="K10" i="102"/>
  <c r="L8" i="102"/>
  <c r="K8" i="102"/>
  <c r="CO6" i="55"/>
  <c r="CT10" i="57" s="1"/>
  <c r="L6" i="102"/>
  <c r="CO4" i="55"/>
  <c r="CT6" i="57" s="1"/>
  <c r="K6" i="102"/>
  <c r="L5" i="102"/>
  <c r="K5" i="102"/>
  <c r="CO3" i="55"/>
  <c r="CT4" i="57" s="1"/>
  <c r="K31" i="101"/>
  <c r="CN29" i="55"/>
  <c r="CS41" i="57" s="1"/>
  <c r="L31" i="101"/>
  <c r="CN5" i="55"/>
  <c r="CN7" i="55"/>
  <c r="CS11" i="57" s="1"/>
  <c r="CN11" i="55"/>
  <c r="CS17" i="57" s="1"/>
  <c r="CN22" i="55"/>
  <c r="CS32" i="57" s="1"/>
  <c r="CN30" i="55"/>
  <c r="CS42" i="57" s="1"/>
  <c r="CN37" i="55"/>
  <c r="CS50" i="57" s="1"/>
  <c r="CN39" i="55"/>
  <c r="CS53" i="57" s="1"/>
  <c r="L43" i="101"/>
  <c r="CN41" i="55"/>
  <c r="CS57" i="57" s="1"/>
  <c r="K43" i="101"/>
  <c r="L42" i="101"/>
  <c r="K42" i="101"/>
  <c r="L40" i="101"/>
  <c r="CN38" i="55"/>
  <c r="CS51" i="57" s="1"/>
  <c r="K40" i="101"/>
  <c r="L38" i="101"/>
  <c r="K38" i="101"/>
  <c r="CN36" i="55"/>
  <c r="CS49" i="57" s="1"/>
  <c r="K37" i="101"/>
  <c r="CN35" i="55"/>
  <c r="CS48" i="57" s="1"/>
  <c r="L36" i="101"/>
  <c r="K36" i="101"/>
  <c r="CN34" i="55"/>
  <c r="CS46" i="57" s="1"/>
  <c r="L35" i="101"/>
  <c r="K35" i="101"/>
  <c r="CN33" i="55"/>
  <c r="CS45" i="57" s="1"/>
  <c r="L34" i="101"/>
  <c r="K34" i="101"/>
  <c r="CN32" i="55"/>
  <c r="CS44" i="57" s="1"/>
  <c r="L33" i="101"/>
  <c r="K33" i="101"/>
  <c r="CN31" i="55"/>
  <c r="CS43" i="57" s="1"/>
  <c r="L30" i="101"/>
  <c r="K30" i="101"/>
  <c r="CN28" i="55"/>
  <c r="CS39" i="57"/>
  <c r="L29" i="101"/>
  <c r="K29" i="101"/>
  <c r="CN27" i="55"/>
  <c r="CS38" i="57" s="1"/>
  <c r="L28" i="101"/>
  <c r="K28" i="101"/>
  <c r="CN26" i="55"/>
  <c r="CS37" i="57" s="1"/>
  <c r="L27" i="101"/>
  <c r="K27" i="101"/>
  <c r="CN25" i="55"/>
  <c r="CS36" i="57"/>
  <c r="L26" i="101"/>
  <c r="K26" i="101"/>
  <c r="CN24" i="55"/>
  <c r="CS34" i="57" s="1"/>
  <c r="L25" i="101"/>
  <c r="K25" i="101"/>
  <c r="CN23" i="55"/>
  <c r="CS33" i="57" s="1"/>
  <c r="L23" i="101"/>
  <c r="K23" i="101"/>
  <c r="CN21" i="55"/>
  <c r="CS31" i="57" s="1"/>
  <c r="L22" i="101"/>
  <c r="K22" i="101"/>
  <c r="CN20" i="55"/>
  <c r="CS29" i="57" s="1"/>
  <c r="L21" i="101"/>
  <c r="K21" i="101"/>
  <c r="CN19" i="55"/>
  <c r="CS27" i="57" s="1"/>
  <c r="L20" i="101"/>
  <c r="K20" i="101"/>
  <c r="L19" i="101"/>
  <c r="K19" i="101"/>
  <c r="L18" i="101"/>
  <c r="K18" i="101"/>
  <c r="L17" i="101"/>
  <c r="K17" i="101"/>
  <c r="L16" i="101"/>
  <c r="K16" i="101"/>
  <c r="L15" i="101"/>
  <c r="K15" i="101"/>
  <c r="CN13" i="55"/>
  <c r="CS20" i="57"/>
  <c r="L14" i="101"/>
  <c r="K14" i="101"/>
  <c r="CN12" i="55"/>
  <c r="CS18" i="57" s="1"/>
  <c r="L12" i="101"/>
  <c r="K12" i="101"/>
  <c r="L11" i="101"/>
  <c r="K11" i="101"/>
  <c r="CN9" i="55"/>
  <c r="CS14" i="57" s="1"/>
  <c r="L10" i="101"/>
  <c r="K10" i="101"/>
  <c r="CN8" i="55"/>
  <c r="CS12" i="57" s="1"/>
  <c r="L8" i="101"/>
  <c r="K8" i="101"/>
  <c r="L6" i="101"/>
  <c r="K6" i="101"/>
  <c r="CN4" i="55"/>
  <c r="CS6" i="57" s="1"/>
  <c r="L5" i="101"/>
  <c r="K5" i="101"/>
  <c r="CN3" i="55"/>
  <c r="CS4" i="57" s="1"/>
  <c r="CM5" i="55"/>
  <c r="CM7" i="55"/>
  <c r="CR11" i="57" s="1"/>
  <c r="CM11" i="55"/>
  <c r="CR17" i="57" s="1"/>
  <c r="CM22" i="55"/>
  <c r="CR32" i="57" s="1"/>
  <c r="CM30" i="55"/>
  <c r="CR42" i="57"/>
  <c r="CM37" i="55"/>
  <c r="CR50" i="57" s="1"/>
  <c r="CM39" i="55"/>
  <c r="CR53" i="57" s="1"/>
  <c r="CM41" i="55"/>
  <c r="CR57" i="57" s="1"/>
  <c r="L43" i="100"/>
  <c r="K43" i="100"/>
  <c r="L42" i="100"/>
  <c r="K42" i="100"/>
  <c r="CM40" i="55"/>
  <c r="CR55" i="57"/>
  <c r="L40" i="100"/>
  <c r="K40" i="100"/>
  <c r="L38" i="100"/>
  <c r="CM36" i="55"/>
  <c r="CR49" i="57"/>
  <c r="K38" i="100"/>
  <c r="K37" i="100"/>
  <c r="CM35" i="55"/>
  <c r="CR48" i="57" s="1"/>
  <c r="L36" i="100"/>
  <c r="K36" i="100"/>
  <c r="L35" i="100"/>
  <c r="K35" i="100"/>
  <c r="L34" i="100"/>
  <c r="K34" i="100"/>
  <c r="L33" i="100"/>
  <c r="K33" i="100"/>
  <c r="L31" i="100"/>
  <c r="L30" i="100"/>
  <c r="K30" i="100"/>
  <c r="CM28" i="55"/>
  <c r="CR39" i="57"/>
  <c r="L29" i="100"/>
  <c r="K29" i="100"/>
  <c r="L28" i="100"/>
  <c r="CM26" i="55"/>
  <c r="CR37" i="57" s="1"/>
  <c r="K28" i="100"/>
  <c r="L27" i="100"/>
  <c r="K27" i="100"/>
  <c r="CM25" i="55"/>
  <c r="CR36" i="57" s="1"/>
  <c r="L26" i="100"/>
  <c r="K26" i="100"/>
  <c r="CM24" i="55"/>
  <c r="CR35" i="57" s="1"/>
  <c r="L25" i="100"/>
  <c r="K25" i="100"/>
  <c r="CM23" i="55"/>
  <c r="CR33" i="57" s="1"/>
  <c r="L23" i="100"/>
  <c r="K23" i="100"/>
  <c r="L22" i="100"/>
  <c r="K22" i="100"/>
  <c r="CM20" i="55"/>
  <c r="CR29" i="57"/>
  <c r="L21" i="100"/>
  <c r="CM19" i="55"/>
  <c r="CR27" i="57" s="1"/>
  <c r="K21" i="100"/>
  <c r="L20" i="100"/>
  <c r="K20" i="100"/>
  <c r="L19" i="100"/>
  <c r="K19" i="100"/>
  <c r="L18" i="100"/>
  <c r="K18" i="100"/>
  <c r="L17" i="100"/>
  <c r="K17" i="100"/>
  <c r="L16" i="100"/>
  <c r="K16" i="100"/>
  <c r="L15" i="100"/>
  <c r="K15" i="100"/>
  <c r="L14" i="100"/>
  <c r="K14" i="100"/>
  <c r="CM12" i="55"/>
  <c r="CR18" i="57" s="1"/>
  <c r="L12" i="100"/>
  <c r="K12" i="100"/>
  <c r="CM10" i="55"/>
  <c r="CR15" i="57"/>
  <c r="L11" i="100"/>
  <c r="K11" i="100"/>
  <c r="CM9" i="55"/>
  <c r="CR14" i="57" s="1"/>
  <c r="L10" i="100"/>
  <c r="K10" i="100"/>
  <c r="CM8" i="55"/>
  <c r="CR12" i="57" s="1"/>
  <c r="L8" i="100"/>
  <c r="K8" i="100"/>
  <c r="CM6" i="55"/>
  <c r="CR10" i="57"/>
  <c r="L6" i="100"/>
  <c r="K6" i="100"/>
  <c r="CM4" i="55"/>
  <c r="CR6" i="57" s="1"/>
  <c r="L5" i="100"/>
  <c r="K5" i="100"/>
  <c r="CM3" i="55"/>
  <c r="CR4" i="57" s="1"/>
  <c r="CL5" i="55"/>
  <c r="CL7" i="55"/>
  <c r="CQ11" i="57" s="1"/>
  <c r="CL11" i="55"/>
  <c r="CQ17" i="57" s="1"/>
  <c r="CL22" i="55"/>
  <c r="CQ32" i="57" s="1"/>
  <c r="CL30" i="55"/>
  <c r="CQ42" i="57" s="1"/>
  <c r="CL37" i="55"/>
  <c r="CQ50" i="57"/>
  <c r="CL39" i="55"/>
  <c r="CQ53" i="57"/>
  <c r="L43" i="99"/>
  <c r="K43" i="99"/>
  <c r="CL41" i="55"/>
  <c r="CQ57" i="57" s="1"/>
  <c r="L42" i="99"/>
  <c r="K42" i="99"/>
  <c r="L40" i="99"/>
  <c r="K40" i="99"/>
  <c r="CL38" i="55"/>
  <c r="CQ52" i="57"/>
  <c r="L38" i="99"/>
  <c r="CL36" i="55"/>
  <c r="CQ49" i="57"/>
  <c r="K38" i="99"/>
  <c r="K37" i="99"/>
  <c r="CL35" i="55"/>
  <c r="CQ48" i="57" s="1"/>
  <c r="L36" i="99"/>
  <c r="K36" i="99"/>
  <c r="L35" i="99"/>
  <c r="K35" i="99"/>
  <c r="L34" i="99"/>
  <c r="K34" i="99"/>
  <c r="L33" i="99"/>
  <c r="K33" i="99"/>
  <c r="CL31" i="55"/>
  <c r="CQ43" i="57"/>
  <c r="L31" i="99"/>
  <c r="L30" i="99"/>
  <c r="K30" i="99"/>
  <c r="CL28" i="55"/>
  <c r="CQ40" i="57" s="1"/>
  <c r="L29" i="99"/>
  <c r="CL27" i="55"/>
  <c r="CQ38" i="57" s="1"/>
  <c r="K29" i="99"/>
  <c r="L28" i="99"/>
  <c r="K28" i="99"/>
  <c r="CL26" i="55"/>
  <c r="CQ37" i="57" s="1"/>
  <c r="L27" i="99"/>
  <c r="K27" i="99"/>
  <c r="CL25" i="55"/>
  <c r="CQ36" i="57" s="1"/>
  <c r="L26" i="99"/>
  <c r="K26" i="99"/>
  <c r="CL24" i="55"/>
  <c r="CQ35" i="57"/>
  <c r="L25" i="99"/>
  <c r="K25" i="99"/>
  <c r="CL23" i="55"/>
  <c r="CQ33" i="57" s="1"/>
  <c r="L23" i="99"/>
  <c r="K23" i="99"/>
  <c r="L22" i="99"/>
  <c r="CL20" i="55"/>
  <c r="CQ29" i="57" s="1"/>
  <c r="K22" i="99"/>
  <c r="L21" i="99"/>
  <c r="K21" i="99"/>
  <c r="CL19" i="55"/>
  <c r="CQ27" i="57" s="1"/>
  <c r="L20" i="99"/>
  <c r="K20" i="99"/>
  <c r="L19" i="99"/>
  <c r="K19" i="99"/>
  <c r="L18" i="99"/>
  <c r="K18" i="99"/>
  <c r="L17" i="99"/>
  <c r="K17" i="99"/>
  <c r="L16" i="99"/>
  <c r="K16" i="99"/>
  <c r="CL14" i="55"/>
  <c r="CQ22" i="57" s="1"/>
  <c r="L15" i="99"/>
  <c r="K15" i="99"/>
  <c r="CL13" i="55"/>
  <c r="CQ20" i="57" s="1"/>
  <c r="L14" i="99"/>
  <c r="CL12" i="55"/>
  <c r="CQ19" i="57" s="1"/>
  <c r="K14" i="99"/>
  <c r="L12" i="99"/>
  <c r="K12" i="99"/>
  <c r="CL10" i="55"/>
  <c r="CQ15" i="57" s="1"/>
  <c r="L11" i="99"/>
  <c r="K11" i="99"/>
  <c r="L10" i="99"/>
  <c r="K10" i="99"/>
  <c r="CL8" i="55"/>
  <c r="CQ12" i="57" s="1"/>
  <c r="L8" i="99"/>
  <c r="K8" i="99"/>
  <c r="CL6" i="55"/>
  <c r="CQ10" i="57" s="1"/>
  <c r="L6" i="99"/>
  <c r="K6" i="99"/>
  <c r="CL4" i="55"/>
  <c r="CQ6" i="57" s="1"/>
  <c r="L5" i="99"/>
  <c r="K5" i="99"/>
  <c r="CL3" i="55"/>
  <c r="CQ4" i="57"/>
  <c r="CK5" i="55"/>
  <c r="CK7" i="55"/>
  <c r="CP11" i="57" s="1"/>
  <c r="CK11" i="55"/>
  <c r="CP17" i="57" s="1"/>
  <c r="CK22" i="55"/>
  <c r="CP32" i="57" s="1"/>
  <c r="CK30" i="55"/>
  <c r="CP42" i="57" s="1"/>
  <c r="CK37" i="55"/>
  <c r="CP50" i="57" s="1"/>
  <c r="CK39" i="55"/>
  <c r="CP53" i="57" s="1"/>
  <c r="L43" i="98"/>
  <c r="K43" i="98"/>
  <c r="CK41" i="55"/>
  <c r="CP57" i="57"/>
  <c r="L42" i="98"/>
  <c r="K42" i="98"/>
  <c r="L40" i="98"/>
  <c r="K40" i="98"/>
  <c r="L38" i="98"/>
  <c r="CK36" i="55"/>
  <c r="CP49" i="57"/>
  <c r="K38" i="98"/>
  <c r="K37" i="98"/>
  <c r="CK35" i="55"/>
  <c r="CP48" i="57"/>
  <c r="L36" i="98"/>
  <c r="K36" i="98"/>
  <c r="CK34" i="55"/>
  <c r="CP46" i="57" s="1"/>
  <c r="L35" i="98"/>
  <c r="K35" i="98"/>
  <c r="CK33" i="55"/>
  <c r="CP45" i="57" s="1"/>
  <c r="L34" i="98"/>
  <c r="K34" i="98"/>
  <c r="CK32" i="55"/>
  <c r="CP44" i="57" s="1"/>
  <c r="L33" i="98"/>
  <c r="K33" i="98"/>
  <c r="CK31" i="55"/>
  <c r="CP43" i="57" s="1"/>
  <c r="L31" i="98"/>
  <c r="K31" i="98"/>
  <c r="CK29" i="55"/>
  <c r="CP41" i="57"/>
  <c r="L30" i="98"/>
  <c r="K30" i="98"/>
  <c r="CK28" i="55"/>
  <c r="CP40" i="57" s="1"/>
  <c r="L29" i="98"/>
  <c r="K29" i="98"/>
  <c r="CK27" i="55"/>
  <c r="CP38" i="57" s="1"/>
  <c r="L28" i="98"/>
  <c r="K28" i="98"/>
  <c r="CK26" i="55"/>
  <c r="CP37" i="57" s="1"/>
  <c r="L27" i="98"/>
  <c r="K27" i="98"/>
  <c r="CK25" i="55"/>
  <c r="CP36" i="57"/>
  <c r="L26" i="98"/>
  <c r="K26" i="98"/>
  <c r="CK24" i="55"/>
  <c r="CP35" i="57" s="1"/>
  <c r="L25" i="98"/>
  <c r="K25" i="98"/>
  <c r="CK23" i="55"/>
  <c r="CP33" i="57"/>
  <c r="L23" i="98"/>
  <c r="K23" i="98"/>
  <c r="CK21" i="55"/>
  <c r="CP31" i="57"/>
  <c r="L22" i="98"/>
  <c r="K22" i="98"/>
  <c r="CK20" i="55"/>
  <c r="CP29" i="57" s="1"/>
  <c r="L21" i="98"/>
  <c r="K21" i="98"/>
  <c r="CK19" i="55"/>
  <c r="CP27" i="57" s="1"/>
  <c r="L20" i="98"/>
  <c r="K20" i="98"/>
  <c r="L19" i="98"/>
  <c r="K19" i="98"/>
  <c r="CK17" i="55"/>
  <c r="CP25" i="57" s="1"/>
  <c r="L18" i="98"/>
  <c r="K18" i="98"/>
  <c r="L17" i="98"/>
  <c r="K17" i="98"/>
  <c r="L16" i="98"/>
  <c r="K16" i="98"/>
  <c r="CK14" i="55"/>
  <c r="CP22" i="57"/>
  <c r="L15" i="98"/>
  <c r="K15" i="98"/>
  <c r="CK13" i="55"/>
  <c r="CP20" i="57" s="1"/>
  <c r="L14" i="98"/>
  <c r="K14" i="98"/>
  <c r="L12" i="98"/>
  <c r="K12" i="98"/>
  <c r="CK10" i="55"/>
  <c r="CP15" i="57"/>
  <c r="L11" i="98"/>
  <c r="K11" i="98"/>
  <c r="CK9" i="55"/>
  <c r="CP14" i="57" s="1"/>
  <c r="L10" i="98"/>
  <c r="K10" i="98"/>
  <c r="L8" i="98"/>
  <c r="K8" i="98"/>
  <c r="CK6" i="55"/>
  <c r="CP9" i="57" s="1"/>
  <c r="L6" i="98"/>
  <c r="K6" i="98"/>
  <c r="CK4" i="55"/>
  <c r="CP5" i="57" s="1"/>
  <c r="L5" i="98"/>
  <c r="K5" i="98"/>
  <c r="CJ5" i="55"/>
  <c r="CJ7" i="55"/>
  <c r="CO11" i="57" s="1"/>
  <c r="CJ11" i="55"/>
  <c r="CO17" i="57" s="1"/>
  <c r="CJ22" i="55"/>
  <c r="CO32" i="57" s="1"/>
  <c r="CJ30" i="55"/>
  <c r="CO42" i="57" s="1"/>
  <c r="CJ37" i="55"/>
  <c r="CO50" i="57" s="1"/>
  <c r="CJ39" i="55"/>
  <c r="CO53" i="57" s="1"/>
  <c r="L43" i="97"/>
  <c r="CJ41" i="55"/>
  <c r="CO57" i="57" s="1"/>
  <c r="K43" i="97"/>
  <c r="L42" i="97"/>
  <c r="CJ40" i="55"/>
  <c r="CO54" i="57"/>
  <c r="K42" i="97"/>
  <c r="L40" i="97"/>
  <c r="K40" i="97"/>
  <c r="CJ38" i="55"/>
  <c r="CO52" i="57" s="1"/>
  <c r="L38" i="97"/>
  <c r="CJ36" i="55"/>
  <c r="CO49" i="57" s="1"/>
  <c r="K38" i="97"/>
  <c r="K37" i="97"/>
  <c r="CJ35" i="55"/>
  <c r="CO48" i="57" s="1"/>
  <c r="L36" i="97"/>
  <c r="K36" i="97"/>
  <c r="CJ34" i="55"/>
  <c r="CO46" i="57"/>
  <c r="L35" i="97"/>
  <c r="K35" i="97"/>
  <c r="CJ33" i="55"/>
  <c r="CO45" i="57" s="1"/>
  <c r="L34" i="97"/>
  <c r="K34" i="97"/>
  <c r="CJ32" i="55"/>
  <c r="CO44" i="57"/>
  <c r="L33" i="97"/>
  <c r="K33" i="97"/>
  <c r="CJ31" i="55"/>
  <c r="CO43" i="57"/>
  <c r="L31" i="97"/>
  <c r="K31" i="97"/>
  <c r="L30" i="97"/>
  <c r="K30" i="97"/>
  <c r="CJ28" i="55"/>
  <c r="CO40" i="57" s="1"/>
  <c r="L29" i="97"/>
  <c r="CJ27" i="55"/>
  <c r="CO38" i="57" s="1"/>
  <c r="K29" i="97"/>
  <c r="L28" i="97"/>
  <c r="K28" i="97"/>
  <c r="CJ26" i="55"/>
  <c r="CO37" i="57" s="1"/>
  <c r="L27" i="97"/>
  <c r="K27" i="97"/>
  <c r="CJ25" i="55"/>
  <c r="CO36" i="57" s="1"/>
  <c r="L26" i="97"/>
  <c r="CJ24" i="55"/>
  <c r="CO35" i="57" s="1"/>
  <c r="K26" i="97"/>
  <c r="L25" i="97"/>
  <c r="K25" i="97"/>
  <c r="L23" i="97"/>
  <c r="CJ21" i="55"/>
  <c r="CO31" i="57"/>
  <c r="K23" i="97"/>
  <c r="L22" i="97"/>
  <c r="K22" i="97"/>
  <c r="CJ20" i="55"/>
  <c r="CO29" i="57" s="1"/>
  <c r="L21" i="97"/>
  <c r="K21" i="97"/>
  <c r="CJ19" i="55"/>
  <c r="CO27" i="57"/>
  <c r="L20" i="97"/>
  <c r="K20" i="97"/>
  <c r="CJ18" i="55"/>
  <c r="CO26" i="57" s="1"/>
  <c r="L19" i="97"/>
  <c r="K19" i="97"/>
  <c r="L18" i="97"/>
  <c r="K18" i="97"/>
  <c r="L17" i="97"/>
  <c r="K17" i="97"/>
  <c r="L16" i="97"/>
  <c r="K16" i="97"/>
  <c r="CJ14" i="55"/>
  <c r="CO22" i="57" s="1"/>
  <c r="L15" i="97"/>
  <c r="K15" i="97"/>
  <c r="CJ13" i="55"/>
  <c r="CO20" i="57" s="1"/>
  <c r="L14" i="97"/>
  <c r="CJ12" i="55"/>
  <c r="CO19" i="57" s="1"/>
  <c r="K14" i="97"/>
  <c r="L12" i="97"/>
  <c r="K12" i="97"/>
  <c r="CJ10" i="55"/>
  <c r="CO15" i="57" s="1"/>
  <c r="L11" i="97"/>
  <c r="K11" i="97"/>
  <c r="CJ9" i="55"/>
  <c r="CO14" i="57" s="1"/>
  <c r="L10" i="97"/>
  <c r="CJ8" i="55"/>
  <c r="CO12" i="57" s="1"/>
  <c r="K10" i="97"/>
  <c r="L8" i="97"/>
  <c r="K8" i="97"/>
  <c r="CJ6" i="55"/>
  <c r="CO10" i="57" s="1"/>
  <c r="L6" i="97"/>
  <c r="K6" i="97"/>
  <c r="CJ4" i="55"/>
  <c r="CO6" i="57" s="1"/>
  <c r="L5" i="97"/>
  <c r="CJ3" i="55"/>
  <c r="CO3" i="57" s="1"/>
  <c r="K5" i="97"/>
  <c r="CI5" i="55"/>
  <c r="CI7" i="55"/>
  <c r="CN11" i="57"/>
  <c r="CI11" i="55"/>
  <c r="CN17" i="57" s="1"/>
  <c r="CI22" i="55"/>
  <c r="CN32" i="57" s="1"/>
  <c r="CI30" i="55"/>
  <c r="CN42" i="57" s="1"/>
  <c r="CI37" i="55"/>
  <c r="CN50" i="57" s="1"/>
  <c r="CI39" i="55"/>
  <c r="CN53" i="57" s="1"/>
  <c r="L43" i="96"/>
  <c r="CI41" i="55"/>
  <c r="CN57" i="57" s="1"/>
  <c r="K43" i="96"/>
  <c r="L42" i="96"/>
  <c r="K42" i="96"/>
  <c r="CI40" i="55"/>
  <c r="CN54" i="57" s="1"/>
  <c r="L40" i="96"/>
  <c r="CI38" i="55"/>
  <c r="CN51" i="57" s="1"/>
  <c r="K40" i="96"/>
  <c r="L38" i="96"/>
  <c r="CI36" i="55"/>
  <c r="CN49" i="57" s="1"/>
  <c r="K38" i="96"/>
  <c r="K37" i="96"/>
  <c r="CI35" i="55"/>
  <c r="CN48" i="57" s="1"/>
  <c r="L36" i="96"/>
  <c r="K36" i="96"/>
  <c r="L35" i="96"/>
  <c r="CI33" i="55"/>
  <c r="CN45" i="57" s="1"/>
  <c r="K35" i="96"/>
  <c r="L34" i="96"/>
  <c r="CI32" i="55"/>
  <c r="CN44" i="57"/>
  <c r="K34" i="96"/>
  <c r="L33" i="96"/>
  <c r="K33" i="96"/>
  <c r="CI31" i="55"/>
  <c r="CN43" i="57" s="1"/>
  <c r="L31" i="96"/>
  <c r="K31" i="96"/>
  <c r="L30" i="96"/>
  <c r="CI28" i="55"/>
  <c r="CN39" i="57" s="1"/>
  <c r="K30" i="96"/>
  <c r="L29" i="96"/>
  <c r="K29" i="96"/>
  <c r="CI27" i="55"/>
  <c r="CN38" i="57" s="1"/>
  <c r="L28" i="96"/>
  <c r="K28" i="96"/>
  <c r="CI26" i="55"/>
  <c r="CN37" i="57" s="1"/>
  <c r="L27" i="96"/>
  <c r="CI25" i="55"/>
  <c r="CN36" i="57"/>
  <c r="K27" i="96"/>
  <c r="L26" i="96"/>
  <c r="CI24" i="55"/>
  <c r="CN34" i="57" s="1"/>
  <c r="K26" i="96"/>
  <c r="L25" i="96"/>
  <c r="K25" i="96"/>
  <c r="CI23" i="55"/>
  <c r="CN33" i="57" s="1"/>
  <c r="L23" i="96"/>
  <c r="CI21" i="55"/>
  <c r="CN31" i="57"/>
  <c r="K23" i="96"/>
  <c r="L22" i="96"/>
  <c r="CI20" i="55"/>
  <c r="CN29" i="57" s="1"/>
  <c r="K22" i="96"/>
  <c r="L21" i="96"/>
  <c r="K21" i="96"/>
  <c r="CI19" i="55"/>
  <c r="CN27" i="57" s="1"/>
  <c r="L20" i="96"/>
  <c r="K20" i="96"/>
  <c r="L19" i="96"/>
  <c r="K19" i="96"/>
  <c r="CI17" i="55"/>
  <c r="CN25" i="57" s="1"/>
  <c r="L18" i="96"/>
  <c r="K18" i="96"/>
  <c r="L17" i="96"/>
  <c r="K17" i="96"/>
  <c r="CI15" i="55"/>
  <c r="CN23" i="57"/>
  <c r="L16" i="96"/>
  <c r="K16" i="96"/>
  <c r="CI14" i="55"/>
  <c r="CN22" i="57" s="1"/>
  <c r="L15" i="96"/>
  <c r="CI13" i="55"/>
  <c r="CN20" i="57"/>
  <c r="K15" i="96"/>
  <c r="L14" i="96"/>
  <c r="K14" i="96"/>
  <c r="CI12" i="55"/>
  <c r="CN19" i="57"/>
  <c r="L12" i="96"/>
  <c r="CI10" i="55"/>
  <c r="CN15" i="57" s="1"/>
  <c r="K12" i="96"/>
  <c r="L11" i="96"/>
  <c r="K11" i="96"/>
  <c r="CI9" i="55"/>
  <c r="CN13" i="57" s="1"/>
  <c r="L10" i="96"/>
  <c r="CI8" i="55"/>
  <c r="CN12" i="57" s="1"/>
  <c r="K10" i="96"/>
  <c r="L8" i="96"/>
  <c r="K8" i="96"/>
  <c r="CI6" i="55"/>
  <c r="CN10" i="57" s="1"/>
  <c r="L6" i="96"/>
  <c r="K6" i="96"/>
  <c r="L5" i="96"/>
  <c r="CI3" i="55"/>
  <c r="CN4" i="57" s="1"/>
  <c r="K5" i="96"/>
  <c r="CH5" i="55"/>
  <c r="CH7" i="55"/>
  <c r="CM11" i="57" s="1"/>
  <c r="CH11" i="55"/>
  <c r="CM17" i="57" s="1"/>
  <c r="CH22" i="55"/>
  <c r="CM32" i="57"/>
  <c r="CH30" i="55"/>
  <c r="CM42" i="57" s="1"/>
  <c r="CH37" i="55"/>
  <c r="CM50" i="57" s="1"/>
  <c r="CH39" i="55"/>
  <c r="CM53" i="57" s="1"/>
  <c r="L43" i="95"/>
  <c r="K43" i="95"/>
  <c r="L42" i="95"/>
  <c r="CH40" i="55"/>
  <c r="CM54" i="57" s="1"/>
  <c r="K42" i="95"/>
  <c r="L40" i="95"/>
  <c r="K40" i="95"/>
  <c r="L38" i="95"/>
  <c r="K38" i="95"/>
  <c r="CH36" i="55"/>
  <c r="CM49" i="57" s="1"/>
  <c r="K37" i="95"/>
  <c r="CH35" i="55"/>
  <c r="CM48" i="57" s="1"/>
  <c r="L36" i="95"/>
  <c r="CH34" i="55"/>
  <c r="CM46" i="57"/>
  <c r="K36" i="95"/>
  <c r="L35" i="95"/>
  <c r="K35" i="95"/>
  <c r="CH33" i="55"/>
  <c r="CM45" i="57"/>
  <c r="L34" i="95"/>
  <c r="K34" i="95"/>
  <c r="CH32" i="55"/>
  <c r="CM44" i="57" s="1"/>
  <c r="L33" i="95"/>
  <c r="K33" i="95"/>
  <c r="L31" i="95"/>
  <c r="K31" i="95"/>
  <c r="L30" i="95"/>
  <c r="K30" i="95"/>
  <c r="CH28" i="55"/>
  <c r="CM39" i="57"/>
  <c r="L29" i="95"/>
  <c r="CH27" i="55"/>
  <c r="CM38" i="57" s="1"/>
  <c r="K29" i="95"/>
  <c r="L28" i="95"/>
  <c r="K28" i="95"/>
  <c r="CH26" i="55"/>
  <c r="CM37" i="57" s="1"/>
  <c r="L27" i="95"/>
  <c r="K27" i="95"/>
  <c r="CH25" i="55"/>
  <c r="CM36" i="57"/>
  <c r="L26" i="95"/>
  <c r="K26" i="95"/>
  <c r="CH24" i="55"/>
  <c r="CM35" i="57"/>
  <c r="L25" i="95"/>
  <c r="K25" i="95"/>
  <c r="CH23" i="55"/>
  <c r="CM33" i="57" s="1"/>
  <c r="L23" i="95"/>
  <c r="K23" i="95"/>
  <c r="CH21" i="55"/>
  <c r="CM31" i="57" s="1"/>
  <c r="L22" i="95"/>
  <c r="CH20" i="55"/>
  <c r="CM30" i="57" s="1"/>
  <c r="K22" i="95"/>
  <c r="L21" i="95"/>
  <c r="K21" i="95"/>
  <c r="CH19" i="55"/>
  <c r="CM27" i="57" s="1"/>
  <c r="L20" i="95"/>
  <c r="K20" i="95"/>
  <c r="L19" i="95"/>
  <c r="K19" i="95"/>
  <c r="CH17" i="55"/>
  <c r="CM25" i="57" s="1"/>
  <c r="L18" i="95"/>
  <c r="K18" i="95"/>
  <c r="L17" i="95"/>
  <c r="K17" i="95"/>
  <c r="CH15" i="55"/>
  <c r="CM23" i="57" s="1"/>
  <c r="L16" i="95"/>
  <c r="K16" i="95"/>
  <c r="CH14" i="55"/>
  <c r="CM22" i="57"/>
  <c r="L15" i="95"/>
  <c r="K15" i="95"/>
  <c r="CH13" i="55"/>
  <c r="CM21" i="57" s="1"/>
  <c r="L14" i="95"/>
  <c r="K14" i="95"/>
  <c r="CH12" i="55"/>
  <c r="CM18" i="57" s="1"/>
  <c r="L12" i="95"/>
  <c r="K12" i="95"/>
  <c r="CH10" i="55"/>
  <c r="CM15" i="57" s="1"/>
  <c r="L11" i="95"/>
  <c r="K11" i="95"/>
  <c r="CH9" i="55"/>
  <c r="CM13" i="57" s="1"/>
  <c r="L10" i="95"/>
  <c r="K10" i="95"/>
  <c r="CH8" i="55"/>
  <c r="CM12" i="57" s="1"/>
  <c r="L8" i="95"/>
  <c r="K8" i="95"/>
  <c r="CH6" i="55"/>
  <c r="CM10" i="57" s="1"/>
  <c r="L6" i="95"/>
  <c r="K6" i="95"/>
  <c r="CH4" i="55"/>
  <c r="CM6" i="57" s="1"/>
  <c r="L5" i="95"/>
  <c r="K5" i="95"/>
  <c r="CH3" i="55"/>
  <c r="CM4" i="57" s="1"/>
  <c r="CG5" i="55"/>
  <c r="CG7" i="55"/>
  <c r="CL11" i="57" s="1"/>
  <c r="CG11" i="55"/>
  <c r="CL17" i="57" s="1"/>
  <c r="CG22" i="55"/>
  <c r="CL32" i="57" s="1"/>
  <c r="CG30" i="55"/>
  <c r="CL42" i="57" s="1"/>
  <c r="CG37" i="55"/>
  <c r="CL50" i="57" s="1"/>
  <c r="CG39" i="55"/>
  <c r="CL53" i="57" s="1"/>
  <c r="L43" i="94"/>
  <c r="K43" i="94"/>
  <c r="CG41" i="55"/>
  <c r="CL57" i="57" s="1"/>
  <c r="L42" i="94"/>
  <c r="CG40" i="55"/>
  <c r="CL54" i="57"/>
  <c r="K42" i="94"/>
  <c r="L40" i="94"/>
  <c r="K40" i="94"/>
  <c r="CG38" i="55"/>
  <c r="CL51" i="57" s="1"/>
  <c r="L38" i="94"/>
  <c r="K38" i="94"/>
  <c r="CG36" i="55"/>
  <c r="CL49" i="57" s="1"/>
  <c r="K37" i="94"/>
  <c r="CL48" i="57"/>
  <c r="L36" i="94"/>
  <c r="CG34" i="55"/>
  <c r="CL46" i="57" s="1"/>
  <c r="K36" i="94"/>
  <c r="L35" i="94"/>
  <c r="K35" i="94"/>
  <c r="L34" i="94"/>
  <c r="K34" i="94"/>
  <c r="CG32" i="55"/>
  <c r="CL44" i="57" s="1"/>
  <c r="L33" i="94"/>
  <c r="K33" i="94"/>
  <c r="CG31" i="55"/>
  <c r="CL43" i="57" s="1"/>
  <c r="L31" i="94"/>
  <c r="K31" i="94"/>
  <c r="CG29" i="55"/>
  <c r="CL41" i="57" s="1"/>
  <c r="L30" i="94"/>
  <c r="K30" i="94"/>
  <c r="CG28" i="55"/>
  <c r="CL39" i="57" s="1"/>
  <c r="L29" i="94"/>
  <c r="K29" i="94"/>
  <c r="CG27" i="55"/>
  <c r="CL38" i="57"/>
  <c r="L28" i="94"/>
  <c r="K28" i="94"/>
  <c r="L27" i="94"/>
  <c r="K27" i="94"/>
  <c r="CG25" i="55"/>
  <c r="CL36" i="57" s="1"/>
  <c r="L26" i="94"/>
  <c r="K26" i="94"/>
  <c r="CG24" i="55"/>
  <c r="CL34" i="57" s="1"/>
  <c r="L25" i="94"/>
  <c r="K25" i="94"/>
  <c r="CG23" i="55"/>
  <c r="CL33" i="57"/>
  <c r="L23" i="94"/>
  <c r="K23" i="94"/>
  <c r="CG21" i="55"/>
  <c r="CL31" i="57" s="1"/>
  <c r="L22" i="94"/>
  <c r="K22" i="94"/>
  <c r="CG20" i="55"/>
  <c r="CL29" i="57" s="1"/>
  <c r="L21" i="94"/>
  <c r="K21" i="94"/>
  <c r="CG19" i="55"/>
  <c r="CL27" i="57" s="1"/>
  <c r="L20" i="94"/>
  <c r="CG18" i="55"/>
  <c r="CL26" i="57" s="1"/>
  <c r="K20" i="94"/>
  <c r="L19" i="94"/>
  <c r="K19" i="94"/>
  <c r="CG17" i="55"/>
  <c r="CL25" i="57" s="1"/>
  <c r="L18" i="94"/>
  <c r="K18" i="94"/>
  <c r="L17" i="94"/>
  <c r="K17" i="94"/>
  <c r="CG15" i="55"/>
  <c r="CL23" i="57" s="1"/>
  <c r="L16" i="94"/>
  <c r="K16" i="94"/>
  <c r="CG14" i="55"/>
  <c r="CL22" i="57" s="1"/>
  <c r="L15" i="94"/>
  <c r="K15" i="94"/>
  <c r="L14" i="94"/>
  <c r="CG12" i="55"/>
  <c r="CL18" i="57" s="1"/>
  <c r="K14" i="94"/>
  <c r="L12" i="94"/>
  <c r="K12" i="94"/>
  <c r="CG10" i="55"/>
  <c r="CL15" i="57" s="1"/>
  <c r="L11" i="94"/>
  <c r="K11" i="94"/>
  <c r="CG9" i="55"/>
  <c r="CL13" i="57" s="1"/>
  <c r="L10" i="94"/>
  <c r="CG8" i="55"/>
  <c r="CL12" i="57" s="1"/>
  <c r="K10" i="94"/>
  <c r="L8" i="94"/>
  <c r="K8" i="94"/>
  <c r="CG6" i="55"/>
  <c r="CL10" i="57" s="1"/>
  <c r="L6" i="94"/>
  <c r="K6" i="94"/>
  <c r="CG4" i="55"/>
  <c r="L5" i="94"/>
  <c r="K5" i="94"/>
  <c r="CG3" i="55"/>
  <c r="CL3" i="57" s="1"/>
  <c r="CF5" i="55"/>
  <c r="CF7" i="55"/>
  <c r="CK11" i="57" s="1"/>
  <c r="CF11" i="55"/>
  <c r="CK17" i="57" s="1"/>
  <c r="CF13" i="55"/>
  <c r="CK21" i="57" s="1"/>
  <c r="CF22" i="55"/>
  <c r="CK32" i="57" s="1"/>
  <c r="CF23" i="55"/>
  <c r="CK33" i="57"/>
  <c r="CF30" i="55"/>
  <c r="CK42" i="57" s="1"/>
  <c r="CF37" i="55"/>
  <c r="CK50" i="57"/>
  <c r="CF39" i="55"/>
  <c r="CK53" i="57" s="1"/>
  <c r="L43" i="93"/>
  <c r="CF41" i="55"/>
  <c r="CK57" i="57" s="1"/>
  <c r="K43" i="93"/>
  <c r="L42" i="93"/>
  <c r="K42" i="93"/>
  <c r="CF40" i="55"/>
  <c r="CK54" i="57"/>
  <c r="L40" i="93"/>
  <c r="K40" i="93"/>
  <c r="L38" i="93"/>
  <c r="K38" i="93"/>
  <c r="CF36" i="55"/>
  <c r="CK49" i="57" s="1"/>
  <c r="L37" i="93"/>
  <c r="K37" i="93"/>
  <c r="L36" i="93"/>
  <c r="K36" i="93"/>
  <c r="CF34" i="55"/>
  <c r="CK46" i="57"/>
  <c r="L35" i="93"/>
  <c r="K35" i="93"/>
  <c r="CF33" i="55"/>
  <c r="CK45" i="57" s="1"/>
  <c r="L34" i="93"/>
  <c r="CF32" i="55"/>
  <c r="CK44" i="57"/>
  <c r="K34" i="93"/>
  <c r="L33" i="93"/>
  <c r="K33" i="93"/>
  <c r="CF31" i="55"/>
  <c r="CK43" i="57" s="1"/>
  <c r="L31" i="93"/>
  <c r="K31" i="93"/>
  <c r="CF29" i="55"/>
  <c r="CK41" i="57" s="1"/>
  <c r="L30" i="93"/>
  <c r="K30" i="93"/>
  <c r="L29" i="93"/>
  <c r="CF27" i="55"/>
  <c r="CK38" i="57"/>
  <c r="K29" i="93"/>
  <c r="L28" i="93"/>
  <c r="K28" i="93"/>
  <c r="CF26" i="55"/>
  <c r="CK37" i="57"/>
  <c r="L27" i="93"/>
  <c r="K27" i="93"/>
  <c r="CF25" i="55"/>
  <c r="CK36" i="57" s="1"/>
  <c r="L26" i="93"/>
  <c r="K26" i="93"/>
  <c r="CF24" i="55"/>
  <c r="CK34" i="57"/>
  <c r="L25" i="93"/>
  <c r="K25" i="93"/>
  <c r="L23" i="93"/>
  <c r="K23" i="93"/>
  <c r="L22" i="93"/>
  <c r="K22" i="93"/>
  <c r="CF20" i="55"/>
  <c r="CK29" i="57" s="1"/>
  <c r="L21" i="93"/>
  <c r="K21" i="93"/>
  <c r="CF19" i="55"/>
  <c r="CK27" i="57"/>
  <c r="L20" i="93"/>
  <c r="K20" i="93"/>
  <c r="CF18" i="55"/>
  <c r="CK26" i="57" s="1"/>
  <c r="L19" i="93"/>
  <c r="K19" i="93"/>
  <c r="CF17" i="55"/>
  <c r="CK25" i="57" s="1"/>
  <c r="L18" i="93"/>
  <c r="K18" i="93"/>
  <c r="L17" i="93"/>
  <c r="K17" i="93"/>
  <c r="L16" i="93"/>
  <c r="K16" i="93"/>
  <c r="CF14" i="55"/>
  <c r="CK22" i="57" s="1"/>
  <c r="L15" i="93"/>
  <c r="K15" i="93"/>
  <c r="L14" i="93"/>
  <c r="K14" i="93"/>
  <c r="CF12" i="55"/>
  <c r="CK18" i="57" s="1"/>
  <c r="L12" i="93"/>
  <c r="CF10" i="55"/>
  <c r="CK15" i="57" s="1"/>
  <c r="K12" i="93"/>
  <c r="L11" i="93"/>
  <c r="K11" i="93"/>
  <c r="CF9" i="55"/>
  <c r="CK14" i="57" s="1"/>
  <c r="L10" i="93"/>
  <c r="K10" i="93"/>
  <c r="L8" i="93"/>
  <c r="K8" i="93"/>
  <c r="CF6" i="55"/>
  <c r="CK10" i="57" s="1"/>
  <c r="L6" i="93"/>
  <c r="K6" i="93"/>
  <c r="CF4" i="55"/>
  <c r="CK5" i="57"/>
  <c r="L5" i="93"/>
  <c r="K5" i="93"/>
  <c r="CF3" i="55"/>
  <c r="CK4" i="57" s="1"/>
  <c r="CE5" i="55"/>
  <c r="CE7" i="55"/>
  <c r="CJ11" i="57" s="1"/>
  <c r="CE11" i="55"/>
  <c r="CJ17" i="57" s="1"/>
  <c r="CE22" i="55"/>
  <c r="CJ32" i="57" s="1"/>
  <c r="CE30" i="55"/>
  <c r="CJ42" i="57" s="1"/>
  <c r="CE37" i="55"/>
  <c r="CJ50" i="57" s="1"/>
  <c r="CE39" i="55"/>
  <c r="CJ53" i="57"/>
  <c r="L43" i="92"/>
  <c r="K43" i="92"/>
  <c r="L42" i="92"/>
  <c r="K42" i="92"/>
  <c r="CE40" i="55"/>
  <c r="CJ54" i="57" s="1"/>
  <c r="L40" i="92"/>
  <c r="K40" i="92"/>
  <c r="CE38" i="55"/>
  <c r="CJ51" i="57"/>
  <c r="L38" i="92"/>
  <c r="K38" i="92"/>
  <c r="CE36" i="55"/>
  <c r="CJ49" i="57" s="1"/>
  <c r="L37" i="92"/>
  <c r="K37" i="92"/>
  <c r="CE35" i="55"/>
  <c r="CJ48" i="57" s="1"/>
  <c r="L36" i="92"/>
  <c r="K36" i="92"/>
  <c r="CE34" i="55"/>
  <c r="CJ46" i="57"/>
  <c r="L35" i="92"/>
  <c r="CE33" i="55"/>
  <c r="CJ45" i="57" s="1"/>
  <c r="K35" i="92"/>
  <c r="L34" i="92"/>
  <c r="K34" i="92"/>
  <c r="CE32" i="55"/>
  <c r="CJ44" i="57" s="1"/>
  <c r="L33" i="92"/>
  <c r="K33" i="92"/>
  <c r="CE31" i="55"/>
  <c r="CJ43" i="57"/>
  <c r="L31" i="92"/>
  <c r="CE29" i="55"/>
  <c r="CJ41" i="57" s="1"/>
  <c r="K31" i="92"/>
  <c r="L30" i="92"/>
  <c r="K30" i="92"/>
  <c r="CE28" i="55"/>
  <c r="CJ39" i="57" s="1"/>
  <c r="L29" i="92"/>
  <c r="CE27" i="55"/>
  <c r="CJ38" i="57" s="1"/>
  <c r="K29" i="92"/>
  <c r="L28" i="92"/>
  <c r="CE26" i="55"/>
  <c r="CJ37" i="57" s="1"/>
  <c r="K28" i="92"/>
  <c r="L27" i="92"/>
  <c r="K27" i="92"/>
  <c r="CE25" i="55"/>
  <c r="CJ36" i="57" s="1"/>
  <c r="L26" i="92"/>
  <c r="K26" i="92"/>
  <c r="CE24" i="55"/>
  <c r="CJ34" i="57" s="1"/>
  <c r="L25" i="92"/>
  <c r="K25" i="92"/>
  <c r="L23" i="92"/>
  <c r="K23" i="92"/>
  <c r="CE21" i="55"/>
  <c r="CJ31" i="57" s="1"/>
  <c r="L22" i="92"/>
  <c r="K22" i="92"/>
  <c r="CE20" i="55"/>
  <c r="CJ29" i="57" s="1"/>
  <c r="L21" i="92"/>
  <c r="K21" i="92"/>
  <c r="L20" i="92"/>
  <c r="K20" i="92"/>
  <c r="L19" i="92"/>
  <c r="K19" i="92"/>
  <c r="L18" i="92"/>
  <c r="K18" i="92"/>
  <c r="L17" i="92"/>
  <c r="K17" i="92"/>
  <c r="L16" i="92"/>
  <c r="K16" i="92"/>
  <c r="CE14" i="55"/>
  <c r="CJ22" i="57"/>
  <c r="L15" i="92"/>
  <c r="K15" i="92"/>
  <c r="CE13" i="55"/>
  <c r="CJ20" i="57" s="1"/>
  <c r="L14" i="92"/>
  <c r="K14" i="92"/>
  <c r="CE12" i="55"/>
  <c r="CJ19" i="57" s="1"/>
  <c r="L12" i="92"/>
  <c r="K12" i="92"/>
  <c r="L11" i="92"/>
  <c r="K11" i="92"/>
  <c r="CE9" i="55"/>
  <c r="CJ14" i="57"/>
  <c r="L10" i="92"/>
  <c r="K10" i="92"/>
  <c r="CE8" i="55"/>
  <c r="CJ12" i="57" s="1"/>
  <c r="L8" i="92"/>
  <c r="K8" i="92"/>
  <c r="L6" i="92"/>
  <c r="K6" i="92"/>
  <c r="CE4" i="55"/>
  <c r="CJ6" i="57" s="1"/>
  <c r="L5" i="92"/>
  <c r="K5" i="92"/>
  <c r="CE3" i="55"/>
  <c r="CJ3" i="57" s="1"/>
  <c r="CD5" i="55"/>
  <c r="CD7" i="55"/>
  <c r="CI11" i="57" s="1"/>
  <c r="CD39" i="55"/>
  <c r="CI53" i="57" s="1"/>
  <c r="CD11" i="55"/>
  <c r="CI17" i="57" s="1"/>
  <c r="CD22" i="55"/>
  <c r="CI32" i="57" s="1"/>
  <c r="CD26" i="55"/>
  <c r="CI37" i="57" s="1"/>
  <c r="CD30" i="55"/>
  <c r="CI42" i="57" s="1"/>
  <c r="CD33" i="55"/>
  <c r="CI45" i="57" s="1"/>
  <c r="CD37" i="55"/>
  <c r="CI50" i="57" s="1"/>
  <c r="L43" i="91"/>
  <c r="K43" i="91"/>
  <c r="CD41" i="55"/>
  <c r="CI57" i="57" s="1"/>
  <c r="L42" i="91"/>
  <c r="K42" i="91"/>
  <c r="CD40" i="55"/>
  <c r="CI54" i="57" s="1"/>
  <c r="L40" i="91"/>
  <c r="CD38" i="55"/>
  <c r="CI52" i="57" s="1"/>
  <c r="K40" i="91"/>
  <c r="L38" i="91"/>
  <c r="K38" i="91"/>
  <c r="CD36" i="55"/>
  <c r="CI49" i="57" s="1"/>
  <c r="L37" i="91"/>
  <c r="CD35" i="55"/>
  <c r="CI48" i="57" s="1"/>
  <c r="K37" i="91"/>
  <c r="L36" i="91"/>
  <c r="CD34" i="55"/>
  <c r="CI46" i="57" s="1"/>
  <c r="K36" i="91"/>
  <c r="L35" i="91"/>
  <c r="K35" i="91"/>
  <c r="L34" i="91"/>
  <c r="K34" i="91"/>
  <c r="CD32" i="55"/>
  <c r="CI44" i="57" s="1"/>
  <c r="L33" i="91"/>
  <c r="CD31" i="55"/>
  <c r="CI43" i="57" s="1"/>
  <c r="K33" i="91"/>
  <c r="L31" i="91"/>
  <c r="K31" i="91"/>
  <c r="CD29" i="55"/>
  <c r="CI41" i="57" s="1"/>
  <c r="L30" i="91"/>
  <c r="K30" i="91"/>
  <c r="CD28" i="55"/>
  <c r="CI39" i="57" s="1"/>
  <c r="L29" i="91"/>
  <c r="CD27" i="55"/>
  <c r="CI38" i="57" s="1"/>
  <c r="K29" i="91"/>
  <c r="L28" i="91"/>
  <c r="K28" i="91"/>
  <c r="L27" i="91"/>
  <c r="K27" i="91"/>
  <c r="CD25" i="55"/>
  <c r="CI36" i="57" s="1"/>
  <c r="L26" i="91"/>
  <c r="CD24" i="55"/>
  <c r="CI34" i="57"/>
  <c r="K26" i="91"/>
  <c r="L25" i="91"/>
  <c r="K25" i="91"/>
  <c r="CD23" i="55"/>
  <c r="CI33" i="57" s="1"/>
  <c r="L23" i="91"/>
  <c r="K23" i="91"/>
  <c r="CD21" i="55"/>
  <c r="CI31" i="57" s="1"/>
  <c r="L22" i="91"/>
  <c r="K22" i="91"/>
  <c r="CD20" i="55"/>
  <c r="CI29" i="57"/>
  <c r="L21" i="91"/>
  <c r="K21" i="91"/>
  <c r="CD19" i="55"/>
  <c r="CI27" i="57" s="1"/>
  <c r="L20" i="91"/>
  <c r="K20" i="91"/>
  <c r="CD18" i="55"/>
  <c r="CI26" i="57" s="1"/>
  <c r="L19" i="91"/>
  <c r="K19" i="91"/>
  <c r="CD17" i="55"/>
  <c r="CI25" i="57"/>
  <c r="L18" i="91"/>
  <c r="K18" i="91"/>
  <c r="L17" i="91"/>
  <c r="K17" i="91"/>
  <c r="L16" i="91"/>
  <c r="K16" i="91"/>
  <c r="CD14" i="55"/>
  <c r="CI22" i="57" s="1"/>
  <c r="L15" i="91"/>
  <c r="CD13" i="55"/>
  <c r="CI20" i="57" s="1"/>
  <c r="K15" i="91"/>
  <c r="L14" i="91"/>
  <c r="CD12" i="55"/>
  <c r="CI18" i="57" s="1"/>
  <c r="K14" i="91"/>
  <c r="L12" i="91"/>
  <c r="K12" i="91"/>
  <c r="CD10" i="55"/>
  <c r="CI15" i="57" s="1"/>
  <c r="L11" i="91"/>
  <c r="K11" i="91"/>
  <c r="CD9" i="55"/>
  <c r="CI13" i="57"/>
  <c r="L10" i="91"/>
  <c r="CD8" i="55"/>
  <c r="CI12" i="57" s="1"/>
  <c r="K10" i="91"/>
  <c r="L8" i="91"/>
  <c r="K8" i="91"/>
  <c r="CD6" i="55"/>
  <c r="CI10" i="57" s="1"/>
  <c r="L6" i="91"/>
  <c r="K6" i="91"/>
  <c r="CD4" i="55"/>
  <c r="CI6" i="57"/>
  <c r="L5" i="91"/>
  <c r="CD3" i="55"/>
  <c r="CI4" i="57" s="1"/>
  <c r="K5" i="91"/>
  <c r="K10" i="90"/>
  <c r="CC8" i="55"/>
  <c r="CH12" i="57"/>
  <c r="L10" i="90"/>
  <c r="CC11" i="55"/>
  <c r="CH17" i="57" s="1"/>
  <c r="CC22" i="55"/>
  <c r="CH32" i="57" s="1"/>
  <c r="CC30" i="55"/>
  <c r="CH42" i="57"/>
  <c r="CC37" i="55"/>
  <c r="CH50" i="57"/>
  <c r="L43" i="90"/>
  <c r="K43" i="90"/>
  <c r="CC41" i="55"/>
  <c r="CH57" i="57" s="1"/>
  <c r="L42" i="90"/>
  <c r="CC40" i="55"/>
  <c r="CH54" i="57"/>
  <c r="K42" i="90"/>
  <c r="L41" i="90"/>
  <c r="K41" i="90"/>
  <c r="L40" i="90"/>
  <c r="K40" i="90"/>
  <c r="L38" i="90"/>
  <c r="K38" i="90"/>
  <c r="CC36" i="55"/>
  <c r="CH49" i="57" s="1"/>
  <c r="L37" i="90"/>
  <c r="CC35" i="55"/>
  <c r="CH48" i="57" s="1"/>
  <c r="K37" i="90"/>
  <c r="L36" i="90"/>
  <c r="CC34" i="55"/>
  <c r="CH46" i="57" s="1"/>
  <c r="K36" i="90"/>
  <c r="L35" i="90"/>
  <c r="K35" i="90"/>
  <c r="CC33" i="55"/>
  <c r="CH45" i="57" s="1"/>
  <c r="L34" i="90"/>
  <c r="CC32" i="55"/>
  <c r="CH44" i="57"/>
  <c r="K34" i="90"/>
  <c r="L33" i="90"/>
  <c r="CC31" i="55"/>
  <c r="CH43" i="57" s="1"/>
  <c r="K33" i="90"/>
  <c r="L31" i="90"/>
  <c r="K31" i="90"/>
  <c r="CC29" i="55"/>
  <c r="CH41" i="57" s="1"/>
  <c r="L30" i="90"/>
  <c r="K30" i="90"/>
  <c r="CC28" i="55"/>
  <c r="CH39" i="57"/>
  <c r="L29" i="90"/>
  <c r="K29" i="90"/>
  <c r="CC27" i="55"/>
  <c r="CH38" i="57"/>
  <c r="L28" i="90"/>
  <c r="K28" i="90"/>
  <c r="CC26" i="55"/>
  <c r="CH37" i="57" s="1"/>
  <c r="L27" i="90"/>
  <c r="CC25" i="55"/>
  <c r="CH36" i="57"/>
  <c r="K27" i="90"/>
  <c r="L26" i="90"/>
  <c r="K26" i="90"/>
  <c r="L25" i="90"/>
  <c r="CC23" i="55"/>
  <c r="CH33" i="57" s="1"/>
  <c r="K25" i="90"/>
  <c r="L23" i="90"/>
  <c r="K23" i="90"/>
  <c r="CC21" i="55"/>
  <c r="CH31" i="57" s="1"/>
  <c r="L22" i="90"/>
  <c r="CC20" i="55"/>
  <c r="CH29" i="57" s="1"/>
  <c r="K22" i="90"/>
  <c r="L21" i="90"/>
  <c r="CC19" i="55"/>
  <c r="CH27" i="57" s="1"/>
  <c r="K21" i="90"/>
  <c r="L20" i="90"/>
  <c r="K20" i="90"/>
  <c r="L19" i="90"/>
  <c r="K19" i="90"/>
  <c r="L18" i="90"/>
  <c r="K18" i="90"/>
  <c r="L17" i="90"/>
  <c r="K17" i="90"/>
  <c r="L16" i="90"/>
  <c r="K16" i="90"/>
  <c r="L15" i="90"/>
  <c r="K15" i="90"/>
  <c r="CC13" i="55"/>
  <c r="CH20" i="57" s="1"/>
  <c r="L14" i="90"/>
  <c r="K14" i="90"/>
  <c r="CC12" i="55"/>
  <c r="CH18" i="57"/>
  <c r="L12" i="90"/>
  <c r="CC10" i="55"/>
  <c r="CH15" i="57" s="1"/>
  <c r="K12" i="90"/>
  <c r="L11" i="90"/>
  <c r="K11" i="90"/>
  <c r="CC9" i="55"/>
  <c r="CH14" i="57" s="1"/>
  <c r="L9" i="90"/>
  <c r="K9" i="90"/>
  <c r="L8" i="90"/>
  <c r="K8" i="90"/>
  <c r="L7" i="90"/>
  <c r="K7" i="90"/>
  <c r="L6" i="90"/>
  <c r="K6" i="90"/>
  <c r="CC4" i="55"/>
  <c r="CH6" i="57" s="1"/>
  <c r="L5" i="90"/>
  <c r="K5" i="90"/>
  <c r="L12" i="89"/>
  <c r="K12" i="89"/>
  <c r="CA30" i="55"/>
  <c r="CF42" i="57" s="1"/>
  <c r="CB11" i="55"/>
  <c r="CG17" i="57" s="1"/>
  <c r="CB22" i="55"/>
  <c r="CG32" i="57" s="1"/>
  <c r="CB30" i="55"/>
  <c r="CG42" i="57" s="1"/>
  <c r="CB37" i="55"/>
  <c r="CG50" i="57" s="1"/>
  <c r="K40" i="89"/>
  <c r="CB38" i="55"/>
  <c r="CG51" i="57" s="1"/>
  <c r="L43" i="89"/>
  <c r="K43" i="89"/>
  <c r="L42" i="89"/>
  <c r="CB40" i="55"/>
  <c r="CG54" i="57"/>
  <c r="K42" i="89"/>
  <c r="L41" i="89"/>
  <c r="K41" i="89"/>
  <c r="L40" i="89"/>
  <c r="L38" i="89"/>
  <c r="K38" i="89"/>
  <c r="CB36" i="55"/>
  <c r="CG49" i="57" s="1"/>
  <c r="L37" i="89"/>
  <c r="K37" i="89"/>
  <c r="CB35" i="55"/>
  <c r="CG48" i="57"/>
  <c r="L36" i="89"/>
  <c r="K36" i="89"/>
  <c r="L35" i="89"/>
  <c r="K35" i="89"/>
  <c r="L34" i="89"/>
  <c r="K34" i="89"/>
  <c r="L33" i="89"/>
  <c r="K33" i="89"/>
  <c r="CB31" i="55"/>
  <c r="L31" i="89"/>
  <c r="K31" i="89"/>
  <c r="CB29" i="55"/>
  <c r="CG41" i="57" s="1"/>
  <c r="L30" i="89"/>
  <c r="K30" i="89"/>
  <c r="CB28" i="55"/>
  <c r="CG39" i="57"/>
  <c r="L29" i="89"/>
  <c r="K29" i="89"/>
  <c r="L28" i="89"/>
  <c r="K28" i="89"/>
  <c r="CB26" i="55"/>
  <c r="CG37" i="57" s="1"/>
  <c r="L27" i="89"/>
  <c r="K27" i="89"/>
  <c r="CB25" i="55"/>
  <c r="CG36" i="57" s="1"/>
  <c r="L26" i="89"/>
  <c r="K26" i="89"/>
  <c r="CB24" i="55"/>
  <c r="CG35" i="57" s="1"/>
  <c r="L25" i="89"/>
  <c r="K25" i="89"/>
  <c r="L23" i="89"/>
  <c r="K23" i="89"/>
  <c r="CB21" i="55"/>
  <c r="CG31" i="57" s="1"/>
  <c r="L22" i="89"/>
  <c r="K22" i="89"/>
  <c r="L21" i="89"/>
  <c r="CB19" i="55"/>
  <c r="CG27" i="57" s="1"/>
  <c r="K21" i="89"/>
  <c r="L20" i="89"/>
  <c r="K20" i="89"/>
  <c r="L19" i="89"/>
  <c r="K19" i="89"/>
  <c r="L18" i="89"/>
  <c r="K18" i="89"/>
  <c r="L17" i="89"/>
  <c r="K17" i="89"/>
  <c r="L16" i="89"/>
  <c r="K16" i="89"/>
  <c r="L15" i="89"/>
  <c r="K15" i="89"/>
  <c r="CB13" i="55"/>
  <c r="CG20" i="57" s="1"/>
  <c r="L14" i="89"/>
  <c r="K14" i="89"/>
  <c r="CB12" i="55"/>
  <c r="CG19" i="57" s="1"/>
  <c r="L11" i="89"/>
  <c r="K11" i="89"/>
  <c r="CB9" i="55"/>
  <c r="CG14" i="57"/>
  <c r="L10" i="89"/>
  <c r="K10" i="89"/>
  <c r="CB8" i="55"/>
  <c r="CG12" i="57" s="1"/>
  <c r="L9" i="89"/>
  <c r="K9" i="89"/>
  <c r="L8" i="89"/>
  <c r="K8" i="89"/>
  <c r="CB6" i="55"/>
  <c r="CG10" i="57" s="1"/>
  <c r="L7" i="89"/>
  <c r="K7" i="89"/>
  <c r="L6" i="89"/>
  <c r="K6" i="89"/>
  <c r="CB4" i="55"/>
  <c r="CG5" i="57" s="1"/>
  <c r="L5" i="89"/>
  <c r="K5" i="89"/>
  <c r="CB3" i="55"/>
  <c r="CG4" i="57" s="1"/>
  <c r="CA11" i="55"/>
  <c r="CF17" i="57" s="1"/>
  <c r="CA22" i="55"/>
  <c r="CF32" i="57" s="1"/>
  <c r="CA37" i="55"/>
  <c r="CF50" i="57" s="1"/>
  <c r="L43" i="88"/>
  <c r="K43" i="88"/>
  <c r="L42" i="88"/>
  <c r="K42" i="88"/>
  <c r="CA40" i="55"/>
  <c r="CF54" i="57" s="1"/>
  <c r="L41" i="88"/>
  <c r="K41" i="88"/>
  <c r="L40" i="88"/>
  <c r="K40" i="88"/>
  <c r="L38" i="88"/>
  <c r="K38" i="88"/>
  <c r="CA36" i="55"/>
  <c r="CF49" i="57" s="1"/>
  <c r="L37" i="88"/>
  <c r="K37" i="88"/>
  <c r="CA35" i="55"/>
  <c r="CF48" i="57" s="1"/>
  <c r="L36" i="88"/>
  <c r="K36" i="88"/>
  <c r="CA34" i="55"/>
  <c r="CF46" i="57" s="1"/>
  <c r="L35" i="88"/>
  <c r="K35" i="88"/>
  <c r="CA33" i="55"/>
  <c r="CF45" i="57" s="1"/>
  <c r="L34" i="88"/>
  <c r="K34" i="88"/>
  <c r="CA32" i="55"/>
  <c r="CF44" i="57" s="1"/>
  <c r="L33" i="88"/>
  <c r="K33" i="88"/>
  <c r="CA31" i="55"/>
  <c r="L31" i="88"/>
  <c r="K31" i="88"/>
  <c r="CA29" i="55"/>
  <c r="CF41" i="57" s="1"/>
  <c r="L30" i="88"/>
  <c r="K30" i="88"/>
  <c r="CA28" i="55"/>
  <c r="CF39" i="57" s="1"/>
  <c r="L29" i="88"/>
  <c r="K29" i="88"/>
  <c r="CA27" i="55"/>
  <c r="CF38" i="57" s="1"/>
  <c r="L28" i="88"/>
  <c r="K28" i="88"/>
  <c r="CA26" i="55"/>
  <c r="CF37" i="57" s="1"/>
  <c r="L27" i="88"/>
  <c r="K27" i="88"/>
  <c r="L26" i="88"/>
  <c r="CA24" i="55"/>
  <c r="CF34" i="57" s="1"/>
  <c r="K26" i="88"/>
  <c r="L25" i="88"/>
  <c r="K25" i="88"/>
  <c r="CA23" i="55"/>
  <c r="CF33" i="57" s="1"/>
  <c r="L23" i="88"/>
  <c r="K23" i="88"/>
  <c r="CA21" i="55"/>
  <c r="CF31" i="57" s="1"/>
  <c r="L22" i="88"/>
  <c r="K22" i="88"/>
  <c r="CA20" i="55"/>
  <c r="CF29" i="57" s="1"/>
  <c r="L21" i="88"/>
  <c r="K21" i="88"/>
  <c r="CA19" i="55"/>
  <c r="CF27" i="57" s="1"/>
  <c r="L20" i="88"/>
  <c r="K20" i="88"/>
  <c r="L19" i="88"/>
  <c r="K19" i="88"/>
  <c r="CA17" i="55"/>
  <c r="L18" i="88"/>
  <c r="K18" i="88"/>
  <c r="L17" i="88"/>
  <c r="K17" i="88"/>
  <c r="L16" i="88"/>
  <c r="K16" i="88"/>
  <c r="L15" i="88"/>
  <c r="K15" i="88"/>
  <c r="CA13" i="55"/>
  <c r="CF20" i="57" s="1"/>
  <c r="L14" i="88"/>
  <c r="CA12" i="55"/>
  <c r="CF19" i="57"/>
  <c r="K14" i="88"/>
  <c r="L12" i="88"/>
  <c r="CA10" i="55"/>
  <c r="CF15" i="57" s="1"/>
  <c r="K12" i="88"/>
  <c r="L11" i="88"/>
  <c r="K11" i="88"/>
  <c r="CA9" i="55"/>
  <c r="CF14" i="57" s="1"/>
  <c r="L10" i="88"/>
  <c r="K10" i="88"/>
  <c r="CA8" i="55"/>
  <c r="CF12" i="57" s="1"/>
  <c r="L9" i="88"/>
  <c r="K9" i="88"/>
  <c r="L8" i="88"/>
  <c r="K8" i="88"/>
  <c r="CA6" i="55"/>
  <c r="CF10" i="57" s="1"/>
  <c r="L7" i="88"/>
  <c r="K7" i="88"/>
  <c r="L6" i="88"/>
  <c r="K6" i="88"/>
  <c r="CA4" i="55"/>
  <c r="CF6" i="57" s="1"/>
  <c r="L5" i="88"/>
  <c r="K5" i="88"/>
  <c r="CA3" i="55"/>
  <c r="CF4" i="57" s="1"/>
  <c r="BZ9" i="55"/>
  <c r="CE13" i="57" s="1"/>
  <c r="BZ11" i="55"/>
  <c r="CE17" i="57" s="1"/>
  <c r="BZ22" i="55"/>
  <c r="CE32" i="57" s="1"/>
  <c r="BZ30" i="55"/>
  <c r="CE42" i="57" s="1"/>
  <c r="BZ37" i="55"/>
  <c r="CE50" i="57" s="1"/>
  <c r="L43" i="87"/>
  <c r="K43" i="87"/>
  <c r="BZ41" i="55"/>
  <c r="CE57" i="57"/>
  <c r="L42" i="87"/>
  <c r="K42" i="87"/>
  <c r="L41" i="87"/>
  <c r="K41" i="87"/>
  <c r="L40" i="87"/>
  <c r="K40" i="87"/>
  <c r="L38" i="87"/>
  <c r="K38" i="87"/>
  <c r="L37" i="87"/>
  <c r="K37" i="87"/>
  <c r="BZ35" i="55"/>
  <c r="CE48" i="57" s="1"/>
  <c r="L36" i="87"/>
  <c r="K36" i="87"/>
  <c r="BZ34" i="55"/>
  <c r="CE46" i="57" s="1"/>
  <c r="L35" i="87"/>
  <c r="K35" i="87"/>
  <c r="BZ33" i="55"/>
  <c r="CE45" i="57" s="1"/>
  <c r="L34" i="87"/>
  <c r="K34" i="87"/>
  <c r="L33" i="87"/>
  <c r="K33" i="87"/>
  <c r="L31" i="87"/>
  <c r="K31" i="87"/>
  <c r="L30" i="87"/>
  <c r="K30" i="87"/>
  <c r="BZ28" i="55"/>
  <c r="CE40" i="57" s="1"/>
  <c r="L29" i="87"/>
  <c r="K29" i="87"/>
  <c r="L28" i="87"/>
  <c r="K28" i="87"/>
  <c r="L27" i="87"/>
  <c r="K27" i="87"/>
  <c r="BZ25" i="55"/>
  <c r="CE36" i="57" s="1"/>
  <c r="L26" i="87"/>
  <c r="K26" i="87"/>
  <c r="L25" i="87"/>
  <c r="K25" i="87"/>
  <c r="L23" i="87"/>
  <c r="K23" i="87"/>
  <c r="BZ21" i="55"/>
  <c r="CE31" i="57" s="1"/>
  <c r="L22" i="87"/>
  <c r="K22" i="87"/>
  <c r="BZ20" i="55"/>
  <c r="CE30" i="57" s="1"/>
  <c r="L21" i="87"/>
  <c r="K21" i="87"/>
  <c r="BZ19" i="55"/>
  <c r="CE27" i="57" s="1"/>
  <c r="L20" i="87"/>
  <c r="K20" i="87"/>
  <c r="L19" i="87"/>
  <c r="K19" i="87"/>
  <c r="L18" i="87"/>
  <c r="K18" i="87"/>
  <c r="L17" i="87"/>
  <c r="K17" i="87"/>
  <c r="L16" i="87"/>
  <c r="K16" i="87"/>
  <c r="BZ14" i="55"/>
  <c r="CE22" i="57" s="1"/>
  <c r="L15" i="87"/>
  <c r="BZ13" i="55"/>
  <c r="CE20" i="57" s="1"/>
  <c r="K15" i="87"/>
  <c r="L14" i="87"/>
  <c r="K14" i="87"/>
  <c r="L12" i="87"/>
  <c r="K12" i="87"/>
  <c r="L11" i="87"/>
  <c r="K11" i="87"/>
  <c r="L10" i="87"/>
  <c r="K10" i="87"/>
  <c r="L9" i="87"/>
  <c r="K9" i="87"/>
  <c r="L8" i="87"/>
  <c r="K8" i="87"/>
  <c r="BZ6" i="55"/>
  <c r="CE10" i="57" s="1"/>
  <c r="L7" i="87"/>
  <c r="K7" i="87"/>
  <c r="L6" i="87"/>
  <c r="K6" i="87"/>
  <c r="BZ4" i="55"/>
  <c r="CE6" i="57" s="1"/>
  <c r="L5" i="87"/>
  <c r="BZ3" i="55"/>
  <c r="CE4" i="57" s="1"/>
  <c r="K5" i="87"/>
  <c r="BY11" i="55"/>
  <c r="CD17" i="57" s="1"/>
  <c r="BY13" i="55"/>
  <c r="CD20" i="57" s="1"/>
  <c r="BY22" i="55"/>
  <c r="CD32" i="57" s="1"/>
  <c r="BY30" i="55"/>
  <c r="CD42" i="57" s="1"/>
  <c r="BY37" i="55"/>
  <c r="CD50" i="57" s="1"/>
  <c r="BX11" i="55"/>
  <c r="CC17" i="57" s="1"/>
  <c r="BX22" i="55"/>
  <c r="CC32" i="57" s="1"/>
  <c r="BX30" i="55"/>
  <c r="CC42" i="57"/>
  <c r="BX37" i="55"/>
  <c r="CC50" i="57" s="1"/>
  <c r="BW11" i="55"/>
  <c r="CB17" i="57" s="1"/>
  <c r="BW22" i="55"/>
  <c r="CB32" i="57" s="1"/>
  <c r="BW30" i="55"/>
  <c r="CB42" i="57" s="1"/>
  <c r="BW37" i="55"/>
  <c r="CB50" i="57" s="1"/>
  <c r="BV11" i="55"/>
  <c r="CA17" i="57" s="1"/>
  <c r="BV22" i="55"/>
  <c r="CA32" i="57" s="1"/>
  <c r="BV30" i="55"/>
  <c r="CA42" i="57" s="1"/>
  <c r="BV37" i="55"/>
  <c r="CA50" i="57" s="1"/>
  <c r="BU11" i="55"/>
  <c r="BZ17" i="57" s="1"/>
  <c r="BU22" i="55"/>
  <c r="BZ32" i="57"/>
  <c r="BU30" i="55"/>
  <c r="BZ42" i="57" s="1"/>
  <c r="BU37" i="55"/>
  <c r="BZ50" i="57"/>
  <c r="BT11" i="55"/>
  <c r="BY17" i="57" s="1"/>
  <c r="BT22" i="55"/>
  <c r="BY32" i="57" s="1"/>
  <c r="BT30" i="55"/>
  <c r="BY42" i="57" s="1"/>
  <c r="BT37" i="55"/>
  <c r="BY50" i="57" s="1"/>
  <c r="BS11" i="55"/>
  <c r="BX17" i="57" s="1"/>
  <c r="BS22" i="55"/>
  <c r="BX32" i="57" s="1"/>
  <c r="BS30" i="55"/>
  <c r="BX42" i="57" s="1"/>
  <c r="BS37" i="55"/>
  <c r="BX50" i="57"/>
  <c r="BR11" i="55"/>
  <c r="BW17" i="57" s="1"/>
  <c r="BR22" i="55"/>
  <c r="BW32" i="57" s="1"/>
  <c r="BR30" i="55"/>
  <c r="BW42" i="57" s="1"/>
  <c r="BR37" i="55"/>
  <c r="BW50" i="57" s="1"/>
  <c r="BQ11" i="55"/>
  <c r="BV17" i="57" s="1"/>
  <c r="BQ22" i="55"/>
  <c r="BV32" i="57" s="1"/>
  <c r="BQ30" i="55"/>
  <c r="BV42" i="57" s="1"/>
  <c r="BQ37" i="55"/>
  <c r="BV50" i="57" s="1"/>
  <c r="BP11" i="55"/>
  <c r="BU17" i="57" s="1"/>
  <c r="BP22" i="55"/>
  <c r="BU32" i="57" s="1"/>
  <c r="BP30" i="55"/>
  <c r="BU42" i="57" s="1"/>
  <c r="BP37" i="55"/>
  <c r="BU50" i="57" s="1"/>
  <c r="BO11" i="55"/>
  <c r="BT17" i="57" s="1"/>
  <c r="BO22" i="55"/>
  <c r="BT32" i="57"/>
  <c r="BO30" i="55"/>
  <c r="BT42" i="57" s="1"/>
  <c r="BO37" i="55"/>
  <c r="BT50" i="57" s="1"/>
  <c r="BN11" i="55"/>
  <c r="BS17" i="57" s="1"/>
  <c r="BN22" i="55"/>
  <c r="BS32" i="57" s="1"/>
  <c r="BN30" i="55"/>
  <c r="BS42" i="57" s="1"/>
  <c r="BN37" i="55"/>
  <c r="BS50" i="57"/>
  <c r="BM11" i="55"/>
  <c r="BR17" i="57" s="1"/>
  <c r="BM22" i="55"/>
  <c r="BR32" i="57" s="1"/>
  <c r="BM30" i="55"/>
  <c r="BR42" i="57" s="1"/>
  <c r="BM37" i="55"/>
  <c r="BR50" i="57" s="1"/>
  <c r="BK11" i="55"/>
  <c r="BP17" i="57" s="1"/>
  <c r="BK22" i="55"/>
  <c r="BP32" i="57"/>
  <c r="BK30" i="55"/>
  <c r="BP42" i="57" s="1"/>
  <c r="BK37" i="55"/>
  <c r="BP50" i="57" s="1"/>
  <c r="BJ11" i="55"/>
  <c r="BO17" i="57" s="1"/>
  <c r="BJ22" i="55"/>
  <c r="BO32" i="57" s="1"/>
  <c r="BJ30" i="55"/>
  <c r="BO42" i="57" s="1"/>
  <c r="BJ37" i="55"/>
  <c r="BO50" i="57"/>
  <c r="BI11" i="55"/>
  <c r="BN17" i="57" s="1"/>
  <c r="BI22" i="55"/>
  <c r="BN32" i="57" s="1"/>
  <c r="BI30" i="55"/>
  <c r="BN42" i="57" s="1"/>
  <c r="BI37" i="55"/>
  <c r="BN50" i="57" s="1"/>
  <c r="L43" i="86"/>
  <c r="K43" i="86"/>
  <c r="BY41" i="55"/>
  <c r="CD57" i="57"/>
  <c r="L42" i="86"/>
  <c r="K42" i="86"/>
  <c r="L41" i="86"/>
  <c r="K41" i="86"/>
  <c r="L40" i="86"/>
  <c r="K40" i="86"/>
  <c r="L38" i="86"/>
  <c r="BY36" i="55"/>
  <c r="CD49" i="57" s="1"/>
  <c r="K38" i="86"/>
  <c r="L37" i="86"/>
  <c r="K37" i="86"/>
  <c r="BY35" i="55"/>
  <c r="CD48" i="57" s="1"/>
  <c r="L36" i="86"/>
  <c r="K36" i="86"/>
  <c r="L35" i="86"/>
  <c r="K35" i="86"/>
  <c r="L34" i="86"/>
  <c r="BY32" i="55"/>
  <c r="CD44" i="57" s="1"/>
  <c r="K34" i="86"/>
  <c r="L33" i="86"/>
  <c r="K33" i="86"/>
  <c r="L31" i="86"/>
  <c r="K31" i="86"/>
  <c r="BY29" i="55"/>
  <c r="CD41" i="57" s="1"/>
  <c r="L30" i="86"/>
  <c r="BY28" i="55"/>
  <c r="CD40" i="57" s="1"/>
  <c r="K30" i="86"/>
  <c r="L29" i="86"/>
  <c r="K29" i="86"/>
  <c r="BY27" i="55"/>
  <c r="CD38" i="57" s="1"/>
  <c r="L28" i="86"/>
  <c r="K28" i="86"/>
  <c r="L27" i="86"/>
  <c r="K27" i="86"/>
  <c r="BY25" i="55"/>
  <c r="CD36" i="57" s="1"/>
  <c r="L26" i="86"/>
  <c r="BY24" i="55"/>
  <c r="CD35" i="57" s="1"/>
  <c r="K26" i="86"/>
  <c r="L25" i="86"/>
  <c r="K25" i="86"/>
  <c r="BY23" i="55"/>
  <c r="CD33" i="57" s="1"/>
  <c r="L23" i="86"/>
  <c r="K23" i="86"/>
  <c r="BY21" i="55"/>
  <c r="CD31" i="57" s="1"/>
  <c r="L22" i="86"/>
  <c r="K22" i="86"/>
  <c r="L21" i="86"/>
  <c r="K21" i="86"/>
  <c r="L20" i="86"/>
  <c r="K20" i="86"/>
  <c r="BY18" i="55"/>
  <c r="CD26" i="57" s="1"/>
  <c r="L19" i="86"/>
  <c r="K19" i="86"/>
  <c r="BY17" i="55"/>
  <c r="CD25" i="57" s="1"/>
  <c r="L18" i="86"/>
  <c r="K18" i="86"/>
  <c r="L17" i="86"/>
  <c r="K17" i="86"/>
  <c r="L16" i="86"/>
  <c r="K16" i="86"/>
  <c r="L15" i="86"/>
  <c r="K15" i="86"/>
  <c r="L14" i="86"/>
  <c r="K14" i="86"/>
  <c r="BY12" i="55"/>
  <c r="CD19" i="57" s="1"/>
  <c r="L12" i="86"/>
  <c r="BY10" i="55"/>
  <c r="CD15" i="57" s="1"/>
  <c r="K12" i="86"/>
  <c r="L11" i="86"/>
  <c r="K11" i="86"/>
  <c r="BY9" i="55"/>
  <c r="CD13" i="57" s="1"/>
  <c r="L10" i="86"/>
  <c r="K10" i="86"/>
  <c r="BY8" i="55"/>
  <c r="CD12" i="57" s="1"/>
  <c r="L9" i="86"/>
  <c r="K9" i="86"/>
  <c r="L8" i="86"/>
  <c r="K8" i="86"/>
  <c r="BY6" i="55"/>
  <c r="CD10" i="57"/>
  <c r="L7" i="86"/>
  <c r="K7" i="86"/>
  <c r="L6" i="86"/>
  <c r="K6" i="86"/>
  <c r="BY4" i="55"/>
  <c r="CD6" i="57" s="1"/>
  <c r="L5" i="86"/>
  <c r="K5" i="86"/>
  <c r="BY3" i="55"/>
  <c r="CD4" i="57"/>
  <c r="L43" i="85"/>
  <c r="K43" i="85"/>
  <c r="BX41" i="55"/>
  <c r="CC57" i="57" s="1"/>
  <c r="L42" i="85"/>
  <c r="K42" i="85"/>
  <c r="BX40" i="55"/>
  <c r="CC54" i="57" s="1"/>
  <c r="L41" i="85"/>
  <c r="K41" i="85"/>
  <c r="L40" i="85"/>
  <c r="K40" i="85"/>
  <c r="BX38" i="55"/>
  <c r="CC51" i="57"/>
  <c r="L38" i="85"/>
  <c r="K38" i="85"/>
  <c r="BX36" i="55"/>
  <c r="CC49" i="57" s="1"/>
  <c r="L37" i="85"/>
  <c r="BX35" i="55"/>
  <c r="K37" i="85"/>
  <c r="CC48" i="57"/>
  <c r="L36" i="85"/>
  <c r="K36" i="85"/>
  <c r="BX34" i="55"/>
  <c r="CC46" i="57" s="1"/>
  <c r="K35" i="85"/>
  <c r="BX33" i="55"/>
  <c r="CC45" i="57" s="1"/>
  <c r="L35" i="85"/>
  <c r="L34" i="85"/>
  <c r="K34" i="85"/>
  <c r="L33" i="85"/>
  <c r="K33" i="85"/>
  <c r="BX31" i="55"/>
  <c r="CC43" i="57"/>
  <c r="L31" i="85"/>
  <c r="K31" i="85"/>
  <c r="BX29" i="55"/>
  <c r="CC41" i="57" s="1"/>
  <c r="L30" i="85"/>
  <c r="K30" i="85"/>
  <c r="BX28" i="55"/>
  <c r="CC40" i="57" s="1"/>
  <c r="L29" i="85"/>
  <c r="K29" i="85"/>
  <c r="BX27" i="55"/>
  <c r="CC38" i="57" s="1"/>
  <c r="L28" i="85"/>
  <c r="K28" i="85"/>
  <c r="L27" i="85"/>
  <c r="K27" i="85"/>
  <c r="BX25" i="55"/>
  <c r="CC36" i="57" s="1"/>
  <c r="L26" i="85"/>
  <c r="K26" i="85"/>
  <c r="BX24" i="55"/>
  <c r="CC35" i="57" s="1"/>
  <c r="L25" i="85"/>
  <c r="K25" i="85"/>
  <c r="BX23" i="55"/>
  <c r="CC33" i="57" s="1"/>
  <c r="L23" i="85"/>
  <c r="K23" i="85"/>
  <c r="BX21" i="55"/>
  <c r="CC31" i="57" s="1"/>
  <c r="L22" i="85"/>
  <c r="K22" i="85"/>
  <c r="BX20" i="55"/>
  <c r="CC30" i="57"/>
  <c r="L21" i="85"/>
  <c r="K21" i="85"/>
  <c r="BX19" i="55"/>
  <c r="CC27" i="57" s="1"/>
  <c r="L20" i="85"/>
  <c r="K20" i="85"/>
  <c r="L19" i="85"/>
  <c r="BX17" i="55"/>
  <c r="K19" i="85"/>
  <c r="CC25" i="57"/>
  <c r="L18" i="85"/>
  <c r="K18" i="85"/>
  <c r="L17" i="85"/>
  <c r="K17" i="85"/>
  <c r="L16" i="85"/>
  <c r="K16" i="85"/>
  <c r="BX14" i="55"/>
  <c r="CC22" i="57" s="1"/>
  <c r="L15" i="85"/>
  <c r="BX13" i="55"/>
  <c r="CC20" i="57"/>
  <c r="K15" i="85"/>
  <c r="L14" i="85"/>
  <c r="K14" i="85"/>
  <c r="K12" i="85"/>
  <c r="L12" i="85"/>
  <c r="L11" i="85"/>
  <c r="K11" i="85"/>
  <c r="BX9" i="55"/>
  <c r="CC13" i="57" s="1"/>
  <c r="L10" i="85"/>
  <c r="BX8" i="55"/>
  <c r="K10" i="85"/>
  <c r="CC12" i="57"/>
  <c r="L9" i="85"/>
  <c r="K9" i="85"/>
  <c r="L8" i="85"/>
  <c r="K8" i="85"/>
  <c r="BX6" i="55"/>
  <c r="CC10" i="57" s="1"/>
  <c r="L7" i="85"/>
  <c r="K7" i="85"/>
  <c r="L6" i="85"/>
  <c r="BX4" i="55"/>
  <c r="CC5" i="57" s="1"/>
  <c r="K6" i="85"/>
  <c r="K5" i="85"/>
  <c r="L5" i="85"/>
  <c r="O43" i="84"/>
  <c r="L43" i="84"/>
  <c r="O40" i="84"/>
  <c r="L40" i="84"/>
  <c r="N38" i="84"/>
  <c r="K38" i="84"/>
  <c r="N37" i="84"/>
  <c r="K37" i="84"/>
  <c r="N36" i="84"/>
  <c r="K36" i="84"/>
  <c r="BW34" i="55"/>
  <c r="CB46" i="57" s="1"/>
  <c r="N35" i="84"/>
  <c r="K35" i="84"/>
  <c r="BW33" i="55"/>
  <c r="CB45" i="57" s="1"/>
  <c r="N31" i="84"/>
  <c r="N30" i="84"/>
  <c r="K30" i="84"/>
  <c r="N28" i="84"/>
  <c r="O26" i="84"/>
  <c r="L26" i="84"/>
  <c r="N25" i="84"/>
  <c r="K25" i="84"/>
  <c r="N12" i="84"/>
  <c r="K12" i="84"/>
  <c r="BW10" i="55"/>
  <c r="CB15" i="57" s="1"/>
  <c r="N11" i="84"/>
  <c r="K11" i="84"/>
  <c r="BW9" i="55"/>
  <c r="CB13" i="57" s="1"/>
  <c r="N7" i="84"/>
  <c r="N6" i="84"/>
  <c r="K6" i="84"/>
  <c r="N5" i="84"/>
  <c r="K5" i="84"/>
  <c r="BW3" i="55"/>
  <c r="CB3" i="57" s="1"/>
  <c r="K43" i="84"/>
  <c r="L42" i="84"/>
  <c r="K42" i="84"/>
  <c r="L41" i="84"/>
  <c r="K41" i="84"/>
  <c r="K40" i="84"/>
  <c r="L38" i="84"/>
  <c r="L37" i="84"/>
  <c r="L36" i="84"/>
  <c r="L35" i="84"/>
  <c r="L34" i="84"/>
  <c r="K34" i="84"/>
  <c r="L33" i="84"/>
  <c r="K33" i="84"/>
  <c r="L31" i="84"/>
  <c r="K31" i="84"/>
  <c r="BW29" i="55"/>
  <c r="CB41" i="57"/>
  <c r="L30" i="84"/>
  <c r="L29" i="84"/>
  <c r="K29" i="84"/>
  <c r="BW27" i="55"/>
  <c r="CB38" i="57" s="1"/>
  <c r="L28" i="84"/>
  <c r="K28" i="84"/>
  <c r="L27" i="84"/>
  <c r="K27" i="84"/>
  <c r="K26" i="84"/>
  <c r="L25" i="84"/>
  <c r="L23" i="84"/>
  <c r="K23" i="84"/>
  <c r="BW21" i="55"/>
  <c r="CB31" i="57" s="1"/>
  <c r="L22" i="84"/>
  <c r="K22" i="84"/>
  <c r="L21" i="84"/>
  <c r="K21" i="84"/>
  <c r="BW19" i="55"/>
  <c r="CB27" i="57" s="1"/>
  <c r="L20" i="84"/>
  <c r="K20" i="84"/>
  <c r="BW18" i="55"/>
  <c r="CB26" i="57" s="1"/>
  <c r="L19" i="84"/>
  <c r="K19" i="84"/>
  <c r="BW17" i="55"/>
  <c r="CB25" i="57" s="1"/>
  <c r="L18" i="84"/>
  <c r="K18" i="84"/>
  <c r="L17" i="84"/>
  <c r="K17" i="84"/>
  <c r="BW15" i="55"/>
  <c r="CB23" i="57" s="1"/>
  <c r="L16" i="84"/>
  <c r="K16" i="84"/>
  <c r="BW14" i="55"/>
  <c r="CB22" i="57" s="1"/>
  <c r="L15" i="84"/>
  <c r="BW13" i="55"/>
  <c r="CB20" i="57" s="1"/>
  <c r="K15" i="84"/>
  <c r="L14" i="84"/>
  <c r="K14" i="84"/>
  <c r="BW12" i="55"/>
  <c r="CB19" i="57" s="1"/>
  <c r="L12" i="84"/>
  <c r="L11" i="84"/>
  <c r="L10" i="84"/>
  <c r="K10" i="84"/>
  <c r="BW8" i="55"/>
  <c r="CB12" i="57" s="1"/>
  <c r="L9" i="84"/>
  <c r="K9" i="84"/>
  <c r="L8" i="84"/>
  <c r="K8" i="84"/>
  <c r="L7" i="84"/>
  <c r="BW5" i="55"/>
  <c r="CB7" i="57"/>
  <c r="K7" i="84"/>
  <c r="L6" i="84"/>
  <c r="L5" i="84"/>
  <c r="L43" i="83"/>
  <c r="K43" i="83"/>
  <c r="BV41" i="55"/>
  <c r="L42" i="83"/>
  <c r="BV40" i="55"/>
  <c r="CA54" i="57" s="1"/>
  <c r="K42" i="83"/>
  <c r="L41" i="83"/>
  <c r="K41" i="83"/>
  <c r="L40" i="83"/>
  <c r="BV38" i="55"/>
  <c r="CA51" i="57" s="1"/>
  <c r="K40" i="83"/>
  <c r="L38" i="83"/>
  <c r="K38" i="83"/>
  <c r="BV36" i="55"/>
  <c r="CA49" i="57"/>
  <c r="L37" i="83"/>
  <c r="K37" i="83"/>
  <c r="BV35" i="55"/>
  <c r="CA48" i="57" s="1"/>
  <c r="L36" i="83"/>
  <c r="BV34" i="55"/>
  <c r="CA46" i="57" s="1"/>
  <c r="K36" i="83"/>
  <c r="L35" i="83"/>
  <c r="K35" i="83"/>
  <c r="BV33" i="55"/>
  <c r="CA45" i="57"/>
  <c r="L34" i="83"/>
  <c r="K34" i="83"/>
  <c r="L33" i="83"/>
  <c r="K33" i="83"/>
  <c r="L31" i="83"/>
  <c r="BV29" i="55"/>
  <c r="CA41" i="57" s="1"/>
  <c r="K31" i="83"/>
  <c r="L30" i="83"/>
  <c r="K30" i="83"/>
  <c r="BV28" i="55"/>
  <c r="CA39" i="57" s="1"/>
  <c r="L29" i="83"/>
  <c r="K29" i="83"/>
  <c r="BV27" i="55"/>
  <c r="CA38" i="57" s="1"/>
  <c r="L28" i="83"/>
  <c r="BV26" i="55"/>
  <c r="CA37" i="57" s="1"/>
  <c r="K28" i="83"/>
  <c r="L27" i="83"/>
  <c r="K27" i="83"/>
  <c r="L26" i="83"/>
  <c r="BV24" i="55"/>
  <c r="CA35" i="57" s="1"/>
  <c r="K26" i="83"/>
  <c r="L25" i="83"/>
  <c r="K25" i="83"/>
  <c r="L23" i="83"/>
  <c r="K23" i="83"/>
  <c r="BV21" i="55"/>
  <c r="CA31" i="57" s="1"/>
  <c r="L22" i="83"/>
  <c r="BV20" i="55"/>
  <c r="CA29" i="57" s="1"/>
  <c r="K22" i="83"/>
  <c r="L21" i="83"/>
  <c r="K21" i="83"/>
  <c r="L20" i="83"/>
  <c r="K20" i="83"/>
  <c r="BV18" i="55"/>
  <c r="CA26" i="57" s="1"/>
  <c r="L19" i="83"/>
  <c r="BV17" i="55"/>
  <c r="CA25" i="57"/>
  <c r="K19" i="83"/>
  <c r="L18" i="83"/>
  <c r="K18" i="83"/>
  <c r="L17" i="83"/>
  <c r="BV15" i="55"/>
  <c r="CA23" i="57" s="1"/>
  <c r="K17" i="83"/>
  <c r="L16" i="83"/>
  <c r="K16" i="83"/>
  <c r="BV14" i="55"/>
  <c r="CA22" i="57" s="1"/>
  <c r="L15" i="83"/>
  <c r="K15" i="83"/>
  <c r="BV13" i="55"/>
  <c r="CA20" i="57" s="1"/>
  <c r="L14" i="83"/>
  <c r="K14" i="83"/>
  <c r="L12" i="83"/>
  <c r="K12" i="83"/>
  <c r="BV10" i="55"/>
  <c r="CA15" i="57" s="1"/>
  <c r="L11" i="83"/>
  <c r="BV9" i="55"/>
  <c r="CA13" i="57" s="1"/>
  <c r="K11" i="83"/>
  <c r="L10" i="83"/>
  <c r="K10" i="83"/>
  <c r="BV8" i="55"/>
  <c r="CA12" i="57"/>
  <c r="L9" i="83"/>
  <c r="K9" i="83"/>
  <c r="L8" i="83"/>
  <c r="K8" i="83"/>
  <c r="BV6" i="55"/>
  <c r="CA9" i="57" s="1"/>
  <c r="L7" i="83"/>
  <c r="K7" i="83"/>
  <c r="L6" i="83"/>
  <c r="K6" i="83"/>
  <c r="BV4" i="55"/>
  <c r="CA5" i="57" s="1"/>
  <c r="L5" i="83"/>
  <c r="K5" i="83"/>
  <c r="BV3" i="55"/>
  <c r="CA4" i="57" s="1"/>
  <c r="L43" i="82"/>
  <c r="K43" i="82"/>
  <c r="BU41" i="55"/>
  <c r="BZ57" i="57" s="1"/>
  <c r="L42" i="82"/>
  <c r="BU40" i="55"/>
  <c r="BZ54" i="57" s="1"/>
  <c r="K42" i="82"/>
  <c r="L41" i="82"/>
  <c r="K41" i="82"/>
  <c r="L40" i="82"/>
  <c r="BU38" i="55"/>
  <c r="BZ51" i="57" s="1"/>
  <c r="K40" i="82"/>
  <c r="L38" i="82"/>
  <c r="K38" i="82"/>
  <c r="BU36" i="55"/>
  <c r="BZ49" i="57"/>
  <c r="L37" i="82"/>
  <c r="K37" i="82"/>
  <c r="BU35" i="55"/>
  <c r="BZ48" i="57"/>
  <c r="L36" i="82"/>
  <c r="BU34" i="55"/>
  <c r="BZ46" i="57" s="1"/>
  <c r="K36" i="82"/>
  <c r="L35" i="82"/>
  <c r="K35" i="82"/>
  <c r="BU33" i="55"/>
  <c r="BZ45" i="57"/>
  <c r="L34" i="82"/>
  <c r="K34" i="82"/>
  <c r="BU32" i="55"/>
  <c r="BZ44" i="57"/>
  <c r="L33" i="82"/>
  <c r="K33" i="82"/>
  <c r="L31" i="82"/>
  <c r="BU29" i="55"/>
  <c r="BZ41" i="57"/>
  <c r="K31" i="82"/>
  <c r="L30" i="82"/>
  <c r="K30" i="82"/>
  <c r="BU28" i="55"/>
  <c r="BZ39" i="57" s="1"/>
  <c r="L29" i="82"/>
  <c r="K29" i="82"/>
  <c r="BU27" i="55"/>
  <c r="BZ38" i="57" s="1"/>
  <c r="L28" i="82"/>
  <c r="K28" i="82"/>
  <c r="BU26" i="55"/>
  <c r="BZ37" i="57" s="1"/>
  <c r="L27" i="82"/>
  <c r="K27" i="82"/>
  <c r="BU25" i="55"/>
  <c r="BZ36" i="57"/>
  <c r="L26" i="82"/>
  <c r="K26" i="82"/>
  <c r="L25" i="82"/>
  <c r="BU23" i="55"/>
  <c r="BZ33" i="57" s="1"/>
  <c r="K25" i="82"/>
  <c r="L23" i="82"/>
  <c r="K23" i="82"/>
  <c r="BU21" i="55"/>
  <c r="BZ31" i="57"/>
  <c r="L22" i="82"/>
  <c r="BU20" i="55"/>
  <c r="BZ29" i="57" s="1"/>
  <c r="K22" i="82"/>
  <c r="L21" i="82"/>
  <c r="K21" i="82"/>
  <c r="L20" i="82"/>
  <c r="K20" i="82"/>
  <c r="BU18" i="55"/>
  <c r="BZ26" i="57" s="1"/>
  <c r="L19" i="82"/>
  <c r="K19" i="82"/>
  <c r="L18" i="82"/>
  <c r="K18" i="82"/>
  <c r="L17" i="82"/>
  <c r="K17" i="82"/>
  <c r="BU15" i="55"/>
  <c r="BZ23" i="57" s="1"/>
  <c r="L16" i="82"/>
  <c r="K16" i="82"/>
  <c r="BU14" i="55"/>
  <c r="BZ22" i="57" s="1"/>
  <c r="L15" i="82"/>
  <c r="K15" i="82"/>
  <c r="BU13" i="55"/>
  <c r="BZ20" i="57"/>
  <c r="L14" i="82"/>
  <c r="K14" i="82"/>
  <c r="L12" i="82"/>
  <c r="K12" i="82"/>
  <c r="L11" i="82"/>
  <c r="BU9" i="55"/>
  <c r="BZ13" i="57"/>
  <c r="K11" i="82"/>
  <c r="L10" i="82"/>
  <c r="K10" i="82"/>
  <c r="BU8" i="55"/>
  <c r="BZ12" i="57"/>
  <c r="L9" i="82"/>
  <c r="K9" i="82"/>
  <c r="L8" i="82"/>
  <c r="K8" i="82"/>
  <c r="BU6" i="55"/>
  <c r="BZ9" i="57" s="1"/>
  <c r="L7" i="82"/>
  <c r="K7" i="82"/>
  <c r="BU5" i="55"/>
  <c r="BZ7" i="57" s="1"/>
  <c r="L6" i="82"/>
  <c r="K6" i="82"/>
  <c r="L5" i="82"/>
  <c r="K5" i="82"/>
  <c r="BU3" i="55"/>
  <c r="BZ3" i="57" s="1"/>
  <c r="L43" i="81"/>
  <c r="K43" i="81"/>
  <c r="L42" i="81"/>
  <c r="K42" i="81"/>
  <c r="BT40" i="55"/>
  <c r="BY54" i="57" s="1"/>
  <c r="L41" i="81"/>
  <c r="K41" i="81"/>
  <c r="L40" i="81"/>
  <c r="K40" i="81"/>
  <c r="L38" i="81"/>
  <c r="K38" i="81"/>
  <c r="L37" i="81"/>
  <c r="K37" i="81"/>
  <c r="L36" i="81"/>
  <c r="K36" i="81"/>
  <c r="L35" i="81"/>
  <c r="K35" i="81"/>
  <c r="BT33" i="55"/>
  <c r="BY45" i="57" s="1"/>
  <c r="L34" i="81"/>
  <c r="K34" i="81"/>
  <c r="L33" i="81"/>
  <c r="K33" i="81"/>
  <c r="BT31" i="55"/>
  <c r="BY43" i="57" s="1"/>
  <c r="L31" i="81"/>
  <c r="K31" i="81"/>
  <c r="BT29" i="55"/>
  <c r="BY41" i="57" s="1"/>
  <c r="L30" i="81"/>
  <c r="K30" i="81"/>
  <c r="L29" i="81"/>
  <c r="K29" i="81"/>
  <c r="L28" i="81"/>
  <c r="K28" i="81"/>
  <c r="L27" i="81"/>
  <c r="K27" i="81"/>
  <c r="BT25" i="55"/>
  <c r="BY36" i="57" s="1"/>
  <c r="L26" i="81"/>
  <c r="K26" i="81"/>
  <c r="L25" i="81"/>
  <c r="K25" i="81"/>
  <c r="BT23" i="55"/>
  <c r="BY33" i="57" s="1"/>
  <c r="L23" i="81"/>
  <c r="K23" i="81"/>
  <c r="L22" i="81"/>
  <c r="K22" i="81"/>
  <c r="L21" i="81"/>
  <c r="K21" i="81"/>
  <c r="BT19" i="55"/>
  <c r="BY27" i="57" s="1"/>
  <c r="L20" i="81"/>
  <c r="K20" i="81"/>
  <c r="L19" i="81"/>
  <c r="K19" i="81"/>
  <c r="L18" i="81"/>
  <c r="K18" i="81"/>
  <c r="L17" i="81"/>
  <c r="BT15" i="55"/>
  <c r="BY23" i="57"/>
  <c r="K17" i="81"/>
  <c r="L16" i="81"/>
  <c r="K16" i="81"/>
  <c r="L15" i="81"/>
  <c r="K15" i="81"/>
  <c r="BT13" i="55"/>
  <c r="BY20" i="57" s="1"/>
  <c r="L14" i="81"/>
  <c r="K14" i="81"/>
  <c r="L12" i="81"/>
  <c r="K12" i="81"/>
  <c r="BT10" i="55"/>
  <c r="BY15" i="57" s="1"/>
  <c r="L11" i="81"/>
  <c r="K11" i="81"/>
  <c r="BT9" i="55"/>
  <c r="BY13" i="57" s="1"/>
  <c r="L10" i="81"/>
  <c r="K10" i="81"/>
  <c r="BT8" i="55"/>
  <c r="BY12" i="57" s="1"/>
  <c r="L9" i="81"/>
  <c r="K9" i="81"/>
  <c r="L8" i="81"/>
  <c r="K8" i="81"/>
  <c r="BT6" i="55"/>
  <c r="BY10" i="57" s="1"/>
  <c r="L7" i="81"/>
  <c r="K7" i="81"/>
  <c r="BT5" i="55"/>
  <c r="BY7" i="57" s="1"/>
  <c r="L6" i="81"/>
  <c r="K6" i="81"/>
  <c r="BT4" i="55"/>
  <c r="BY5" i="57" s="1"/>
  <c r="L5" i="81"/>
  <c r="K5" i="81"/>
  <c r="BT3" i="55"/>
  <c r="BY4" i="57" s="1"/>
  <c r="K42" i="80"/>
  <c r="L42" i="80"/>
  <c r="K43" i="80"/>
  <c r="L43" i="80"/>
  <c r="BS41" i="55"/>
  <c r="BX57" i="57" s="1"/>
  <c r="K42" i="79"/>
  <c r="BR40" i="55"/>
  <c r="BW54" i="57"/>
  <c r="L42" i="79"/>
  <c r="K42" i="78"/>
  <c r="BQ40" i="55"/>
  <c r="BV54" i="57" s="1"/>
  <c r="L42" i="78"/>
  <c r="K42" i="77"/>
  <c r="L42" i="77"/>
  <c r="K42" i="76"/>
  <c r="L42" i="76"/>
  <c r="L41" i="80"/>
  <c r="K41" i="80"/>
  <c r="L40" i="80"/>
  <c r="K40" i="80"/>
  <c r="L38" i="80"/>
  <c r="K38" i="80"/>
  <c r="BS36" i="55"/>
  <c r="BX49" i="57" s="1"/>
  <c r="L37" i="80"/>
  <c r="K37" i="80"/>
  <c r="L36" i="80"/>
  <c r="K36" i="80"/>
  <c r="BS34" i="55"/>
  <c r="BX46" i="57" s="1"/>
  <c r="L35" i="80"/>
  <c r="K35" i="80"/>
  <c r="L34" i="80"/>
  <c r="K34" i="80"/>
  <c r="BS32" i="55"/>
  <c r="BX44" i="57"/>
  <c r="L33" i="80"/>
  <c r="K33" i="80"/>
  <c r="L31" i="80"/>
  <c r="K31" i="80"/>
  <c r="BS29" i="55"/>
  <c r="BX41" i="57" s="1"/>
  <c r="L30" i="80"/>
  <c r="K30" i="80"/>
  <c r="L29" i="80"/>
  <c r="K29" i="80"/>
  <c r="BS27" i="55"/>
  <c r="BX38" i="57"/>
  <c r="L28" i="80"/>
  <c r="K28" i="80"/>
  <c r="BS26" i="55"/>
  <c r="BX37" i="57" s="1"/>
  <c r="L27" i="80"/>
  <c r="K27" i="80"/>
  <c r="L26" i="80"/>
  <c r="K26" i="80"/>
  <c r="BS24" i="55"/>
  <c r="BX35" i="57" s="1"/>
  <c r="L25" i="80"/>
  <c r="K25" i="80"/>
  <c r="BS23" i="55"/>
  <c r="BX33" i="57"/>
  <c r="L23" i="80"/>
  <c r="K23" i="80"/>
  <c r="L22" i="80"/>
  <c r="K22" i="80"/>
  <c r="BS20" i="55"/>
  <c r="BX29" i="57" s="1"/>
  <c r="L21" i="80"/>
  <c r="K21" i="80"/>
  <c r="BS19" i="55"/>
  <c r="BX27" i="57" s="1"/>
  <c r="L20" i="80"/>
  <c r="K20" i="80"/>
  <c r="BS18" i="55"/>
  <c r="BX26" i="57" s="1"/>
  <c r="L19" i="80"/>
  <c r="K19" i="80"/>
  <c r="BS17" i="55"/>
  <c r="BX25" i="57" s="1"/>
  <c r="L18" i="80"/>
  <c r="K18" i="80"/>
  <c r="L17" i="80"/>
  <c r="K17" i="80"/>
  <c r="L16" i="80"/>
  <c r="K16" i="80"/>
  <c r="BS14" i="55"/>
  <c r="BX22" i="57" s="1"/>
  <c r="L15" i="80"/>
  <c r="K15" i="80"/>
  <c r="BS13" i="55"/>
  <c r="BX20" i="57" s="1"/>
  <c r="L14" i="80"/>
  <c r="K14" i="80"/>
  <c r="BS12" i="55"/>
  <c r="BX19" i="57"/>
  <c r="L12" i="80"/>
  <c r="K12" i="80"/>
  <c r="L11" i="80"/>
  <c r="K11" i="80"/>
  <c r="BS9" i="55"/>
  <c r="BX13" i="57" s="1"/>
  <c r="L10" i="80"/>
  <c r="K10" i="80"/>
  <c r="L9" i="80"/>
  <c r="K9" i="80"/>
  <c r="L8" i="80"/>
  <c r="K8" i="80"/>
  <c r="L7" i="80"/>
  <c r="K7" i="80"/>
  <c r="BS5" i="55"/>
  <c r="BX7" i="57" s="1"/>
  <c r="L6" i="80"/>
  <c r="K6" i="80"/>
  <c r="BS4" i="55"/>
  <c r="BX5" i="57" s="1"/>
  <c r="L5" i="80"/>
  <c r="K5" i="80"/>
  <c r="BS3" i="55"/>
  <c r="BX3" i="57" s="1"/>
  <c r="L41" i="79"/>
  <c r="K41" i="79"/>
  <c r="L40" i="79"/>
  <c r="K40" i="79"/>
  <c r="BR38" i="55"/>
  <c r="BW51" i="57" s="1"/>
  <c r="L38" i="79"/>
  <c r="K38" i="79"/>
  <c r="BR36" i="55"/>
  <c r="BW49" i="57" s="1"/>
  <c r="L37" i="79"/>
  <c r="K37" i="79"/>
  <c r="BR35" i="55"/>
  <c r="BW48" i="57" s="1"/>
  <c r="L36" i="79"/>
  <c r="K36" i="79"/>
  <c r="BR34" i="55"/>
  <c r="BW46" i="57" s="1"/>
  <c r="L35" i="79"/>
  <c r="K35" i="79"/>
  <c r="BR33" i="55"/>
  <c r="BW45" i="57" s="1"/>
  <c r="L34" i="79"/>
  <c r="K34" i="79"/>
  <c r="L33" i="79"/>
  <c r="K33" i="79"/>
  <c r="BR31" i="55"/>
  <c r="BW43" i="57" s="1"/>
  <c r="L31" i="79"/>
  <c r="K31" i="79"/>
  <c r="BR29" i="55"/>
  <c r="BW41" i="57" s="1"/>
  <c r="L30" i="79"/>
  <c r="K30" i="79"/>
  <c r="L29" i="79"/>
  <c r="K29" i="79"/>
  <c r="L28" i="79"/>
  <c r="K28" i="79"/>
  <c r="BR26" i="55"/>
  <c r="BW37" i="57" s="1"/>
  <c r="L27" i="79"/>
  <c r="K27" i="79"/>
  <c r="BR25" i="55"/>
  <c r="BW36" i="57" s="1"/>
  <c r="L26" i="79"/>
  <c r="K26" i="79"/>
  <c r="L25" i="79"/>
  <c r="K25" i="79"/>
  <c r="BR23" i="55"/>
  <c r="BW33" i="57" s="1"/>
  <c r="L23" i="79"/>
  <c r="K23" i="79"/>
  <c r="BR21" i="55"/>
  <c r="BW31" i="57" s="1"/>
  <c r="L22" i="79"/>
  <c r="K22" i="79"/>
  <c r="BR20" i="55"/>
  <c r="BW30" i="57" s="1"/>
  <c r="L21" i="79"/>
  <c r="K21" i="79"/>
  <c r="BR19" i="55"/>
  <c r="BW27" i="57"/>
  <c r="L20" i="79"/>
  <c r="K20" i="79"/>
  <c r="L19" i="79"/>
  <c r="K19" i="79"/>
  <c r="BR17" i="55"/>
  <c r="BW25" i="57" s="1"/>
  <c r="L18" i="79"/>
  <c r="K18" i="79"/>
  <c r="L17" i="79"/>
  <c r="K17" i="79"/>
  <c r="BR15" i="55"/>
  <c r="BW23" i="57" s="1"/>
  <c r="L16" i="79"/>
  <c r="K16" i="79"/>
  <c r="BR14" i="55"/>
  <c r="BW22" i="57" s="1"/>
  <c r="L15" i="79"/>
  <c r="K15" i="79"/>
  <c r="BR13" i="55"/>
  <c r="BW20" i="57"/>
  <c r="L14" i="79"/>
  <c r="K14" i="79"/>
  <c r="L12" i="79"/>
  <c r="K12" i="79"/>
  <c r="BR10" i="55"/>
  <c r="BW15" i="57" s="1"/>
  <c r="L11" i="79"/>
  <c r="K11" i="79"/>
  <c r="BR9" i="55"/>
  <c r="BW14" i="57" s="1"/>
  <c r="L10" i="79"/>
  <c r="K10" i="79"/>
  <c r="BR8" i="55"/>
  <c r="BW12" i="57"/>
  <c r="L9" i="79"/>
  <c r="K9" i="79"/>
  <c r="L8" i="79"/>
  <c r="K8" i="79"/>
  <c r="BR6" i="55"/>
  <c r="BW10" i="57" s="1"/>
  <c r="L7" i="79"/>
  <c r="K7" i="79"/>
  <c r="BR5" i="55"/>
  <c r="BW7" i="57"/>
  <c r="L6" i="79"/>
  <c r="K6" i="79"/>
  <c r="BR4" i="55"/>
  <c r="BW5" i="57" s="1"/>
  <c r="L5" i="79"/>
  <c r="K5" i="79"/>
  <c r="BR3" i="55"/>
  <c r="BW4" i="57" s="1"/>
  <c r="L41" i="78"/>
  <c r="K41" i="78"/>
  <c r="L40" i="78"/>
  <c r="K40" i="78"/>
  <c r="BQ38" i="55"/>
  <c r="BV51" i="57" s="1"/>
  <c r="L38" i="78"/>
  <c r="K38" i="78"/>
  <c r="BQ36" i="55"/>
  <c r="BV49" i="57" s="1"/>
  <c r="L37" i="78"/>
  <c r="K37" i="78"/>
  <c r="L36" i="78"/>
  <c r="K36" i="78"/>
  <c r="BQ34" i="55"/>
  <c r="BV46" i="57" s="1"/>
  <c r="L35" i="78"/>
  <c r="K35" i="78"/>
  <c r="BQ33" i="55"/>
  <c r="BV45" i="57" s="1"/>
  <c r="L34" i="78"/>
  <c r="K34" i="78"/>
  <c r="BQ32" i="55"/>
  <c r="BV44" i="57" s="1"/>
  <c r="L33" i="78"/>
  <c r="K33" i="78"/>
  <c r="L31" i="78"/>
  <c r="K31" i="78"/>
  <c r="BQ29" i="55"/>
  <c r="BV41" i="57" s="1"/>
  <c r="L30" i="78"/>
  <c r="K30" i="78"/>
  <c r="L29" i="78"/>
  <c r="K29" i="78"/>
  <c r="BQ27" i="55"/>
  <c r="BV38" i="57" s="1"/>
  <c r="L28" i="78"/>
  <c r="K28" i="78"/>
  <c r="BQ26" i="55"/>
  <c r="BV37" i="57" s="1"/>
  <c r="L27" i="78"/>
  <c r="K27" i="78"/>
  <c r="BQ25" i="55"/>
  <c r="BV36" i="57" s="1"/>
  <c r="L26" i="78"/>
  <c r="K26" i="78"/>
  <c r="BQ24" i="55"/>
  <c r="BV35" i="57" s="1"/>
  <c r="L25" i="78"/>
  <c r="K25" i="78"/>
  <c r="BQ23" i="55"/>
  <c r="BV33" i="57" s="1"/>
  <c r="L23" i="78"/>
  <c r="K23" i="78"/>
  <c r="BQ21" i="55"/>
  <c r="BV31" i="57" s="1"/>
  <c r="L22" i="78"/>
  <c r="K22" i="78"/>
  <c r="BQ20" i="55"/>
  <c r="BV29" i="57" s="1"/>
  <c r="L21" i="78"/>
  <c r="K21" i="78"/>
  <c r="BQ19" i="55"/>
  <c r="BV27" i="57" s="1"/>
  <c r="L20" i="78"/>
  <c r="K20" i="78"/>
  <c r="BQ18" i="55"/>
  <c r="BV26" i="57"/>
  <c r="L19" i="78"/>
  <c r="K19" i="78"/>
  <c r="BQ17" i="55"/>
  <c r="BV25" i="57" s="1"/>
  <c r="L18" i="78"/>
  <c r="K18" i="78"/>
  <c r="L17" i="78"/>
  <c r="K17" i="78"/>
  <c r="L16" i="78"/>
  <c r="K16" i="78"/>
  <c r="BQ14" i="55"/>
  <c r="BV22" i="57" s="1"/>
  <c r="L15" i="78"/>
  <c r="K15" i="78"/>
  <c r="BQ13" i="55"/>
  <c r="BV21" i="57" s="1"/>
  <c r="L14" i="78"/>
  <c r="K14" i="78"/>
  <c r="L12" i="78"/>
  <c r="K12" i="78"/>
  <c r="BQ10" i="55"/>
  <c r="BV15" i="57" s="1"/>
  <c r="L11" i="78"/>
  <c r="K11" i="78"/>
  <c r="BQ9" i="55"/>
  <c r="BV14" i="57" s="1"/>
  <c r="L10" i="78"/>
  <c r="K10" i="78"/>
  <c r="L9" i="78"/>
  <c r="K9" i="78"/>
  <c r="L8" i="78"/>
  <c r="K8" i="78"/>
  <c r="BQ6" i="55"/>
  <c r="BV10" i="57"/>
  <c r="L7" i="78"/>
  <c r="K7" i="78"/>
  <c r="BQ5" i="55"/>
  <c r="BV7" i="57" s="1"/>
  <c r="L6" i="78"/>
  <c r="K6" i="78"/>
  <c r="BQ4" i="55"/>
  <c r="BV5" i="57" s="1"/>
  <c r="L5" i="78"/>
  <c r="K5" i="78"/>
  <c r="L41" i="77"/>
  <c r="K41" i="77"/>
  <c r="L40" i="77"/>
  <c r="K40" i="77"/>
  <c r="BP38" i="55"/>
  <c r="BU52" i="57" s="1"/>
  <c r="L38" i="77"/>
  <c r="K38" i="77"/>
  <c r="BP36" i="55"/>
  <c r="BU49" i="57" s="1"/>
  <c r="L37" i="77"/>
  <c r="K37" i="77"/>
  <c r="BP35" i="55"/>
  <c r="BU48" i="57" s="1"/>
  <c r="L36" i="77"/>
  <c r="K36" i="77"/>
  <c r="BP34" i="55"/>
  <c r="BU46" i="57" s="1"/>
  <c r="L35" i="77"/>
  <c r="K35" i="77"/>
  <c r="BP33" i="55"/>
  <c r="BU45" i="57" s="1"/>
  <c r="L34" i="77"/>
  <c r="K34" i="77"/>
  <c r="BP32" i="55"/>
  <c r="BU44" i="57" s="1"/>
  <c r="L33" i="77"/>
  <c r="K33" i="77"/>
  <c r="BP31" i="55"/>
  <c r="BU43" i="57" s="1"/>
  <c r="L31" i="77"/>
  <c r="K31" i="77"/>
  <c r="BP29" i="55"/>
  <c r="BU41" i="57" s="1"/>
  <c r="L30" i="77"/>
  <c r="K30" i="77"/>
  <c r="BP28" i="55"/>
  <c r="BU39" i="57" s="1"/>
  <c r="L29" i="77"/>
  <c r="K29" i="77"/>
  <c r="BP27" i="55"/>
  <c r="BU38" i="57" s="1"/>
  <c r="L28" i="77"/>
  <c r="K28" i="77"/>
  <c r="BP26" i="55"/>
  <c r="BU37" i="57" s="1"/>
  <c r="L27" i="77"/>
  <c r="K27" i="77"/>
  <c r="L26" i="77"/>
  <c r="K26" i="77"/>
  <c r="L25" i="77"/>
  <c r="K25" i="77"/>
  <c r="L23" i="77"/>
  <c r="K23" i="77"/>
  <c r="BP21" i="55"/>
  <c r="BU31" i="57" s="1"/>
  <c r="L22" i="77"/>
  <c r="K22" i="77"/>
  <c r="BP20" i="55"/>
  <c r="BU30" i="57" s="1"/>
  <c r="L21" i="77"/>
  <c r="K21" i="77"/>
  <c r="BP19" i="55"/>
  <c r="BU27" i="57" s="1"/>
  <c r="L20" i="77"/>
  <c r="K20" i="77"/>
  <c r="BP18" i="55"/>
  <c r="BU26" i="57" s="1"/>
  <c r="L19" i="77"/>
  <c r="K19" i="77"/>
  <c r="BP17" i="55"/>
  <c r="BU25" i="57"/>
  <c r="L18" i="77"/>
  <c r="K18" i="77"/>
  <c r="L17" i="77"/>
  <c r="K17" i="77"/>
  <c r="L16" i="77"/>
  <c r="K16" i="77"/>
  <c r="BP14" i="55"/>
  <c r="BU22" i="57" s="1"/>
  <c r="L15" i="77"/>
  <c r="K15" i="77"/>
  <c r="BP13" i="55"/>
  <c r="BU20" i="57"/>
  <c r="L14" i="77"/>
  <c r="K14" i="77"/>
  <c r="BP12" i="55"/>
  <c r="BU19" i="57" s="1"/>
  <c r="L12" i="77"/>
  <c r="K12" i="77"/>
  <c r="BP10" i="55"/>
  <c r="BU15" i="57" s="1"/>
  <c r="L11" i="77"/>
  <c r="K11" i="77"/>
  <c r="BP9" i="55"/>
  <c r="BU13" i="57"/>
  <c r="L10" i="77"/>
  <c r="K10" i="77"/>
  <c r="BP8" i="55"/>
  <c r="BU12" i="57" s="1"/>
  <c r="L9" i="77"/>
  <c r="K9" i="77"/>
  <c r="L8" i="77"/>
  <c r="K8" i="77"/>
  <c r="BP6" i="55"/>
  <c r="BU9" i="57" s="1"/>
  <c r="L7" i="77"/>
  <c r="K7" i="77"/>
  <c r="BP5" i="55"/>
  <c r="BU7" i="57"/>
  <c r="L6" i="77"/>
  <c r="K6" i="77"/>
  <c r="BP4" i="55"/>
  <c r="BU5" i="57" s="1"/>
  <c r="L5" i="77"/>
  <c r="K5" i="77"/>
  <c r="BP3" i="55"/>
  <c r="BU3" i="57" s="1"/>
  <c r="L41" i="76"/>
  <c r="K41" i="76"/>
  <c r="L40" i="76"/>
  <c r="K40" i="76"/>
  <c r="BO38" i="55"/>
  <c r="BT51" i="57" s="1"/>
  <c r="L38" i="76"/>
  <c r="K38" i="76"/>
  <c r="BO36" i="55"/>
  <c r="BT49" i="57" s="1"/>
  <c r="L37" i="76"/>
  <c r="K37" i="76"/>
  <c r="BO35" i="55"/>
  <c r="BT48" i="57" s="1"/>
  <c r="L36" i="76"/>
  <c r="K36" i="76"/>
  <c r="L35" i="76"/>
  <c r="K35" i="76"/>
  <c r="BO33" i="55"/>
  <c r="BT45" i="57" s="1"/>
  <c r="L34" i="76"/>
  <c r="K34" i="76"/>
  <c r="L33" i="76"/>
  <c r="K33" i="76"/>
  <c r="L31" i="76"/>
  <c r="K31" i="76"/>
  <c r="BO29" i="55"/>
  <c r="BT41" i="57"/>
  <c r="L30" i="76"/>
  <c r="K30" i="76"/>
  <c r="BO28" i="55"/>
  <c r="BT39" i="57" s="1"/>
  <c r="L29" i="76"/>
  <c r="K29" i="76"/>
  <c r="BO27" i="55"/>
  <c r="BT38" i="57" s="1"/>
  <c r="L28" i="76"/>
  <c r="K28" i="76"/>
  <c r="L27" i="76"/>
  <c r="K27" i="76"/>
  <c r="BO25" i="55"/>
  <c r="BT36" i="57"/>
  <c r="L26" i="76"/>
  <c r="K26" i="76"/>
  <c r="BO24" i="55"/>
  <c r="BT34" i="57"/>
  <c r="L25" i="76"/>
  <c r="K25" i="76"/>
  <c r="BO23" i="55"/>
  <c r="BT33" i="57" s="1"/>
  <c r="L23" i="76"/>
  <c r="K23" i="76"/>
  <c r="BO21" i="55"/>
  <c r="BT31" i="57"/>
  <c r="L22" i="76"/>
  <c r="K22" i="76"/>
  <c r="BO20" i="55"/>
  <c r="BT30" i="57" s="1"/>
  <c r="L21" i="76"/>
  <c r="K21" i="76"/>
  <c r="L20" i="76"/>
  <c r="K20" i="76"/>
  <c r="L19" i="76"/>
  <c r="K19" i="76"/>
  <c r="L18" i="76"/>
  <c r="K18" i="76"/>
  <c r="L17" i="76"/>
  <c r="K17" i="76"/>
  <c r="BO15" i="55"/>
  <c r="BT23" i="57" s="1"/>
  <c r="L16" i="76"/>
  <c r="K16" i="76"/>
  <c r="BO14" i="55"/>
  <c r="BT22" i="57" s="1"/>
  <c r="L15" i="76"/>
  <c r="K15" i="76"/>
  <c r="BO13" i="55"/>
  <c r="BT20" i="57" s="1"/>
  <c r="L14" i="76"/>
  <c r="K14" i="76"/>
  <c r="BO12" i="55"/>
  <c r="BT19" i="57"/>
  <c r="L12" i="76"/>
  <c r="K12" i="76"/>
  <c r="L11" i="76"/>
  <c r="K11" i="76"/>
  <c r="BO9" i="55"/>
  <c r="BT13" i="57" s="1"/>
  <c r="L10" i="76"/>
  <c r="K10" i="76"/>
  <c r="BO8" i="55"/>
  <c r="BT12" i="57"/>
  <c r="L9" i="76"/>
  <c r="K9" i="76"/>
  <c r="L8" i="76"/>
  <c r="K8" i="76"/>
  <c r="BO6" i="55"/>
  <c r="BT9" i="57" s="1"/>
  <c r="L7" i="76"/>
  <c r="K7" i="76"/>
  <c r="BO5" i="55"/>
  <c r="BT7" i="57"/>
  <c r="L6" i="76"/>
  <c r="K6" i="76"/>
  <c r="BO4" i="55"/>
  <c r="BT5" i="57" s="1"/>
  <c r="L5" i="76"/>
  <c r="K5" i="76"/>
  <c r="BO3" i="55"/>
  <c r="BT3" i="57" s="1"/>
  <c r="L41" i="75"/>
  <c r="K41" i="75"/>
  <c r="BN39" i="55"/>
  <c r="BS53" i="57" s="1"/>
  <c r="L40" i="75"/>
  <c r="K40" i="75"/>
  <c r="BN38" i="55"/>
  <c r="BS52" i="57"/>
  <c r="L38" i="75"/>
  <c r="K38" i="75"/>
  <c r="BN36" i="55"/>
  <c r="BS49" i="57" s="1"/>
  <c r="L37" i="75"/>
  <c r="K37" i="75"/>
  <c r="BN35" i="55"/>
  <c r="BS48" i="57"/>
  <c r="L36" i="75"/>
  <c r="K36" i="75"/>
  <c r="BN34" i="55"/>
  <c r="BS46" i="57"/>
  <c r="L35" i="75"/>
  <c r="K35" i="75"/>
  <c r="L34" i="75"/>
  <c r="K34" i="75"/>
  <c r="BN32" i="55"/>
  <c r="BS44" i="57" s="1"/>
  <c r="L33" i="75"/>
  <c r="K33" i="75"/>
  <c r="BN31" i="55"/>
  <c r="BS43" i="57"/>
  <c r="L31" i="75"/>
  <c r="K31" i="75"/>
  <c r="BN29" i="55"/>
  <c r="BS41" i="57" s="1"/>
  <c r="L30" i="75"/>
  <c r="K30" i="75"/>
  <c r="BN28" i="55"/>
  <c r="BS40" i="57" s="1"/>
  <c r="L29" i="75"/>
  <c r="K29" i="75"/>
  <c r="BN27" i="55"/>
  <c r="BS38" i="57" s="1"/>
  <c r="L28" i="75"/>
  <c r="K28" i="75"/>
  <c r="L27" i="75"/>
  <c r="K27" i="75"/>
  <c r="BN25" i="55"/>
  <c r="BS36" i="57"/>
  <c r="L26" i="75"/>
  <c r="K26" i="75"/>
  <c r="BN24" i="55"/>
  <c r="BS35" i="57"/>
  <c r="L25" i="75"/>
  <c r="BN23" i="55"/>
  <c r="BS33" i="57" s="1"/>
  <c r="K25" i="75"/>
  <c r="L23" i="75"/>
  <c r="K23" i="75"/>
  <c r="L22" i="75"/>
  <c r="K22" i="75"/>
  <c r="BN20" i="55"/>
  <c r="BS29" i="57" s="1"/>
  <c r="L21" i="75"/>
  <c r="K21" i="75"/>
  <c r="BN19" i="55"/>
  <c r="BS27" i="57" s="1"/>
  <c r="L20" i="75"/>
  <c r="K20" i="75"/>
  <c r="BN18" i="55"/>
  <c r="BS26" i="57" s="1"/>
  <c r="L19" i="75"/>
  <c r="K19" i="75"/>
  <c r="BN17" i="55"/>
  <c r="BS25" i="57" s="1"/>
  <c r="L18" i="75"/>
  <c r="K18" i="75"/>
  <c r="L17" i="75"/>
  <c r="K17" i="75"/>
  <c r="L16" i="75"/>
  <c r="K16" i="75"/>
  <c r="BN14" i="55"/>
  <c r="BS22" i="57" s="1"/>
  <c r="L15" i="75"/>
  <c r="K15" i="75"/>
  <c r="BN13" i="55"/>
  <c r="BS20" i="57"/>
  <c r="L14" i="75"/>
  <c r="K14" i="75"/>
  <c r="BN12" i="55"/>
  <c r="BS19" i="57" s="1"/>
  <c r="L12" i="75"/>
  <c r="K12" i="75"/>
  <c r="BN10" i="55"/>
  <c r="BS15" i="57" s="1"/>
  <c r="L11" i="75"/>
  <c r="K11" i="75"/>
  <c r="BN9" i="55"/>
  <c r="BS13" i="57" s="1"/>
  <c r="L10" i="75"/>
  <c r="K10" i="75"/>
  <c r="BN8" i="55"/>
  <c r="BS12" i="57"/>
  <c r="L9" i="75"/>
  <c r="K9" i="75"/>
  <c r="L8" i="75"/>
  <c r="K8" i="75"/>
  <c r="L7" i="75"/>
  <c r="K7" i="75"/>
  <c r="BN5" i="55"/>
  <c r="BS7" i="57" s="1"/>
  <c r="L6" i="75"/>
  <c r="K6" i="75"/>
  <c r="BN4" i="55"/>
  <c r="BS5" i="57" s="1"/>
  <c r="L5" i="75"/>
  <c r="K5" i="75"/>
  <c r="BN3" i="55"/>
  <c r="BS4" i="57" s="1"/>
  <c r="L41" i="74"/>
  <c r="K41" i="74"/>
  <c r="BM39" i="55"/>
  <c r="BR53" i="57" s="1"/>
  <c r="L40" i="74"/>
  <c r="K40" i="74"/>
  <c r="BM38" i="55"/>
  <c r="BR51" i="57" s="1"/>
  <c r="L38" i="74"/>
  <c r="K38" i="74"/>
  <c r="BM36" i="55"/>
  <c r="BR49" i="57" s="1"/>
  <c r="L37" i="74"/>
  <c r="K37" i="74"/>
  <c r="BM35" i="55"/>
  <c r="BR48" i="57"/>
  <c r="L36" i="74"/>
  <c r="K36" i="74"/>
  <c r="BM34" i="55"/>
  <c r="BR46" i="57" s="1"/>
  <c r="L35" i="74"/>
  <c r="K35" i="74"/>
  <c r="BM33" i="55"/>
  <c r="BR45" i="57" s="1"/>
  <c r="L34" i="74"/>
  <c r="K34" i="74"/>
  <c r="BM32" i="55"/>
  <c r="BR44" i="57" s="1"/>
  <c r="L33" i="74"/>
  <c r="K33" i="74"/>
  <c r="BM31" i="55"/>
  <c r="BR43" i="57" s="1"/>
  <c r="L31" i="74"/>
  <c r="K31" i="74"/>
  <c r="BM29" i="55"/>
  <c r="BR41" i="57" s="1"/>
  <c r="L30" i="74"/>
  <c r="K30" i="74"/>
  <c r="BM28" i="55"/>
  <c r="BR39" i="57" s="1"/>
  <c r="L29" i="74"/>
  <c r="K29" i="74"/>
  <c r="BM27" i="55"/>
  <c r="BR38" i="57" s="1"/>
  <c r="L28" i="74"/>
  <c r="K28" i="74"/>
  <c r="BM26" i="55"/>
  <c r="BR37" i="57" s="1"/>
  <c r="L27" i="74"/>
  <c r="K27" i="74"/>
  <c r="BM25" i="55"/>
  <c r="BR36" i="57"/>
  <c r="L26" i="74"/>
  <c r="K26" i="74"/>
  <c r="BM24" i="55"/>
  <c r="BR35" i="57" s="1"/>
  <c r="L25" i="74"/>
  <c r="K25" i="74"/>
  <c r="BM23" i="55"/>
  <c r="BR33" i="57"/>
  <c r="L23" i="74"/>
  <c r="K23" i="74"/>
  <c r="BM21" i="55"/>
  <c r="BR31" i="57" s="1"/>
  <c r="L22" i="74"/>
  <c r="K22" i="74"/>
  <c r="BM20" i="55"/>
  <c r="BR29" i="57" s="1"/>
  <c r="L21" i="74"/>
  <c r="K21" i="74"/>
  <c r="BM19" i="55"/>
  <c r="BR27" i="57" s="1"/>
  <c r="L20" i="74"/>
  <c r="K20" i="74"/>
  <c r="BM18" i="55"/>
  <c r="BR26" i="57"/>
  <c r="L19" i="74"/>
  <c r="K19" i="74"/>
  <c r="BM17" i="55"/>
  <c r="BR25" i="57" s="1"/>
  <c r="L18" i="74"/>
  <c r="K18" i="74"/>
  <c r="L17" i="74"/>
  <c r="K17" i="74"/>
  <c r="L16" i="74"/>
  <c r="K16" i="74"/>
  <c r="BM14" i="55"/>
  <c r="BR22" i="57"/>
  <c r="L15" i="74"/>
  <c r="K15" i="74"/>
  <c r="BM13" i="55"/>
  <c r="BR20" i="57" s="1"/>
  <c r="L14" i="74"/>
  <c r="K14" i="74"/>
  <c r="BM12" i="55"/>
  <c r="BR18" i="57" s="1"/>
  <c r="L12" i="74"/>
  <c r="K12" i="74"/>
  <c r="BM10" i="55"/>
  <c r="BR15" i="57" s="1"/>
  <c r="L11" i="74"/>
  <c r="K11" i="74"/>
  <c r="BM9" i="55"/>
  <c r="BR13" i="57" s="1"/>
  <c r="L10" i="74"/>
  <c r="K10" i="74"/>
  <c r="L9" i="74"/>
  <c r="K9" i="74"/>
  <c r="BM7" i="55"/>
  <c r="BR11" i="57"/>
  <c r="L8" i="74"/>
  <c r="K8" i="74"/>
  <c r="BM6" i="55"/>
  <c r="BR9" i="57"/>
  <c r="L7" i="74"/>
  <c r="K7" i="74"/>
  <c r="BM5" i="55"/>
  <c r="BR7" i="57" s="1"/>
  <c r="L6" i="74"/>
  <c r="K6" i="74"/>
  <c r="BM4" i="55"/>
  <c r="BR5" i="57" s="1"/>
  <c r="L5" i="74"/>
  <c r="K5" i="74"/>
  <c r="BM3" i="55"/>
  <c r="BR3" i="57" s="1"/>
  <c r="L41" i="72"/>
  <c r="K41" i="72"/>
  <c r="L40" i="72"/>
  <c r="K40" i="72"/>
  <c r="BK38" i="55"/>
  <c r="BP51" i="57"/>
  <c r="L38" i="72"/>
  <c r="K38" i="72"/>
  <c r="BK36" i="55"/>
  <c r="BP49" i="57" s="1"/>
  <c r="L37" i="72"/>
  <c r="K37" i="72"/>
  <c r="BK35" i="55"/>
  <c r="BP48" i="57" s="1"/>
  <c r="L36" i="72"/>
  <c r="K36" i="72"/>
  <c r="BK34" i="55"/>
  <c r="BP46" i="57" s="1"/>
  <c r="L35" i="72"/>
  <c r="K35" i="72"/>
  <c r="BK33" i="55"/>
  <c r="BP45" i="57"/>
  <c r="L34" i="72"/>
  <c r="K34" i="72"/>
  <c r="L33" i="72"/>
  <c r="K33" i="72"/>
  <c r="BK31" i="55"/>
  <c r="BP43" i="57" s="1"/>
  <c r="L31" i="72"/>
  <c r="K31" i="72"/>
  <c r="BK29" i="55"/>
  <c r="BP41" i="57"/>
  <c r="L30" i="72"/>
  <c r="K30" i="72"/>
  <c r="BK28" i="55"/>
  <c r="BP39" i="57" s="1"/>
  <c r="L29" i="72"/>
  <c r="K29" i="72"/>
  <c r="BK27" i="55"/>
  <c r="BP38" i="57" s="1"/>
  <c r="L28" i="72"/>
  <c r="K28" i="72"/>
  <c r="L27" i="72"/>
  <c r="K27" i="72"/>
  <c r="BK25" i="55"/>
  <c r="BP36" i="57"/>
  <c r="L26" i="72"/>
  <c r="K26" i="72"/>
  <c r="L25" i="72"/>
  <c r="K25" i="72"/>
  <c r="BK23" i="55"/>
  <c r="BP33" i="57" s="1"/>
  <c r="L23" i="72"/>
  <c r="K23" i="72"/>
  <c r="BK21" i="55"/>
  <c r="BP31" i="57"/>
  <c r="L22" i="72"/>
  <c r="K22" i="72"/>
  <c r="L21" i="72"/>
  <c r="K21" i="72"/>
  <c r="BK19" i="55"/>
  <c r="BP27" i="57" s="1"/>
  <c r="L20" i="72"/>
  <c r="K20" i="72"/>
  <c r="BK18" i="55"/>
  <c r="BP26" i="57"/>
  <c r="L19" i="72"/>
  <c r="K19" i="72"/>
  <c r="BK17" i="55"/>
  <c r="BP25" i="57" s="1"/>
  <c r="L18" i="72"/>
  <c r="K18" i="72"/>
  <c r="L17" i="72"/>
  <c r="K17" i="72"/>
  <c r="L16" i="72"/>
  <c r="K16" i="72"/>
  <c r="BK14" i="55"/>
  <c r="BP22" i="57"/>
  <c r="L15" i="72"/>
  <c r="K15" i="72"/>
  <c r="L14" i="72"/>
  <c r="K14" i="72"/>
  <c r="BK12" i="55"/>
  <c r="BP19" i="57"/>
  <c r="L12" i="72"/>
  <c r="K12" i="72"/>
  <c r="BK10" i="55"/>
  <c r="BP15" i="57" s="1"/>
  <c r="L11" i="72"/>
  <c r="K11" i="72"/>
  <c r="BK9" i="55"/>
  <c r="BP13" i="57" s="1"/>
  <c r="L10" i="72"/>
  <c r="K10" i="72"/>
  <c r="BK8" i="55"/>
  <c r="BP12" i="57"/>
  <c r="L9" i="72"/>
  <c r="K9" i="72"/>
  <c r="BK7" i="55"/>
  <c r="BP11" i="57" s="1"/>
  <c r="L8" i="72"/>
  <c r="K8" i="72"/>
  <c r="BK6" i="55"/>
  <c r="BP9" i="57"/>
  <c r="L7" i="72"/>
  <c r="K7" i="72"/>
  <c r="BK5" i="55"/>
  <c r="BP7" i="57" s="1"/>
  <c r="L6" i="72"/>
  <c r="K6" i="72"/>
  <c r="BK4" i="55"/>
  <c r="BP5" i="57" s="1"/>
  <c r="L5" i="72"/>
  <c r="K5" i="72"/>
  <c r="BK3" i="55"/>
  <c r="BP3" i="57" s="1"/>
  <c r="L41" i="71"/>
  <c r="K41" i="71"/>
  <c r="BJ39" i="55"/>
  <c r="BO53" i="57"/>
  <c r="L40" i="71"/>
  <c r="K40" i="71"/>
  <c r="L38" i="71"/>
  <c r="K38" i="71"/>
  <c r="BJ36" i="55"/>
  <c r="BO49" i="57" s="1"/>
  <c r="L37" i="71"/>
  <c r="K37" i="71"/>
  <c r="L36" i="71"/>
  <c r="K36" i="71"/>
  <c r="BJ34" i="55"/>
  <c r="BO46" i="57"/>
  <c r="L35" i="71"/>
  <c r="K35" i="71"/>
  <c r="BJ33" i="55"/>
  <c r="BO45" i="57" s="1"/>
  <c r="L34" i="71"/>
  <c r="K34" i="71"/>
  <c r="BJ32" i="55"/>
  <c r="BO44" i="57"/>
  <c r="L33" i="71"/>
  <c r="K33" i="71"/>
  <c r="BJ31" i="55"/>
  <c r="BO43" i="57" s="1"/>
  <c r="L31" i="71"/>
  <c r="K31" i="71"/>
  <c r="BJ29" i="55"/>
  <c r="BO41" i="57" s="1"/>
  <c r="L30" i="71"/>
  <c r="K30" i="71"/>
  <c r="L29" i="71"/>
  <c r="K29" i="71"/>
  <c r="BJ27" i="55"/>
  <c r="BO38" i="57" s="1"/>
  <c r="L28" i="71"/>
  <c r="K28" i="71"/>
  <c r="BJ26" i="55"/>
  <c r="BO37" i="57" s="1"/>
  <c r="L27" i="71"/>
  <c r="K27" i="71"/>
  <c r="BJ25" i="55"/>
  <c r="BO36" i="57"/>
  <c r="L26" i="71"/>
  <c r="K26" i="71"/>
  <c r="BJ24" i="55"/>
  <c r="BO35" i="57"/>
  <c r="L25" i="71"/>
  <c r="K25" i="71"/>
  <c r="BJ23" i="55"/>
  <c r="BO33" i="57" s="1"/>
  <c r="L23" i="71"/>
  <c r="K23" i="71"/>
  <c r="L22" i="71"/>
  <c r="K22" i="71"/>
  <c r="BJ20" i="55"/>
  <c r="BO29" i="57" s="1"/>
  <c r="L21" i="71"/>
  <c r="K21" i="71"/>
  <c r="BJ19" i="55"/>
  <c r="BO27" i="57" s="1"/>
  <c r="L20" i="71"/>
  <c r="K20" i="71"/>
  <c r="BJ18" i="55"/>
  <c r="BO26" i="57" s="1"/>
  <c r="L19" i="71"/>
  <c r="K19" i="71"/>
  <c r="BJ17" i="55"/>
  <c r="BO25" i="57"/>
  <c r="L18" i="71"/>
  <c r="K18" i="71"/>
  <c r="L17" i="71"/>
  <c r="BJ15" i="55"/>
  <c r="BO23" i="57" s="1"/>
  <c r="K17" i="71"/>
  <c r="L16" i="71"/>
  <c r="K16" i="71"/>
  <c r="BJ14" i="55"/>
  <c r="BO22" i="57" s="1"/>
  <c r="L15" i="71"/>
  <c r="K15" i="71"/>
  <c r="L14" i="71"/>
  <c r="K14" i="71"/>
  <c r="BJ12" i="55"/>
  <c r="BO19" i="57"/>
  <c r="L12" i="71"/>
  <c r="K12" i="71"/>
  <c r="L11" i="71"/>
  <c r="K11" i="71"/>
  <c r="L10" i="71"/>
  <c r="K10" i="71"/>
  <c r="BJ8" i="55"/>
  <c r="BO12" i="57"/>
  <c r="L9" i="71"/>
  <c r="K9" i="71"/>
  <c r="BJ7" i="55"/>
  <c r="BO11" i="57"/>
  <c r="L8" i="71"/>
  <c r="K8" i="71"/>
  <c r="BJ6" i="55"/>
  <c r="BO9" i="57" s="1"/>
  <c r="L7" i="71"/>
  <c r="K7" i="71"/>
  <c r="BJ5" i="55"/>
  <c r="BO7" i="57"/>
  <c r="L6" i="71"/>
  <c r="K6" i="71"/>
  <c r="BJ4" i="55"/>
  <c r="BO5" i="57" s="1"/>
  <c r="L5" i="71"/>
  <c r="K5" i="71"/>
  <c r="BJ3" i="55"/>
  <c r="BO3" i="57" s="1"/>
  <c r="K33" i="70"/>
  <c r="BI31" i="55"/>
  <c r="BN43" i="57" s="1"/>
  <c r="L33" i="70"/>
  <c r="K41" i="70"/>
  <c r="L41" i="70"/>
  <c r="L40" i="70"/>
  <c r="K40" i="70"/>
  <c r="K35" i="70"/>
  <c r="L35" i="70"/>
  <c r="K36" i="70"/>
  <c r="BI34" i="55"/>
  <c r="BN46" i="57" s="1"/>
  <c r="L36" i="70"/>
  <c r="K37" i="70"/>
  <c r="BI35" i="55"/>
  <c r="BN48" i="57" s="1"/>
  <c r="L37" i="70"/>
  <c r="K38" i="70"/>
  <c r="L38" i="70"/>
  <c r="BI36" i="55"/>
  <c r="BN49" i="57" s="1"/>
  <c r="L34" i="70"/>
  <c r="K34" i="70"/>
  <c r="K26" i="70"/>
  <c r="BI24" i="55"/>
  <c r="BN35" i="57"/>
  <c r="L26" i="70"/>
  <c r="K27" i="70"/>
  <c r="L27" i="70"/>
  <c r="K28" i="70"/>
  <c r="L28" i="70"/>
  <c r="BI26" i="55"/>
  <c r="BN37" i="57" s="1"/>
  <c r="K29" i="70"/>
  <c r="L29" i="70"/>
  <c r="BI27" i="55"/>
  <c r="BN38" i="57"/>
  <c r="K30" i="70"/>
  <c r="BI28" i="55"/>
  <c r="BN39" i="57" s="1"/>
  <c r="L30" i="70"/>
  <c r="K31" i="70"/>
  <c r="L31" i="70"/>
  <c r="L25" i="70"/>
  <c r="K25" i="70"/>
  <c r="BI23" i="55"/>
  <c r="BN33" i="57" s="1"/>
  <c r="K15" i="70"/>
  <c r="BI13" i="55"/>
  <c r="BN20" i="57" s="1"/>
  <c r="L15" i="70"/>
  <c r="K16" i="70"/>
  <c r="L16" i="70"/>
  <c r="K17" i="70"/>
  <c r="BI15" i="55"/>
  <c r="BN23" i="57" s="1"/>
  <c r="L17" i="70"/>
  <c r="K18" i="70"/>
  <c r="L18" i="70"/>
  <c r="K19" i="70"/>
  <c r="L19" i="70"/>
  <c r="K20" i="70"/>
  <c r="L20" i="70"/>
  <c r="K21" i="70"/>
  <c r="L21" i="70"/>
  <c r="K22" i="70"/>
  <c r="L22" i="70"/>
  <c r="K23" i="70"/>
  <c r="BI21" i="55"/>
  <c r="BN31" i="57"/>
  <c r="L23" i="70"/>
  <c r="L14" i="70"/>
  <c r="K14" i="70"/>
  <c r="BI12" i="55"/>
  <c r="BN18" i="57"/>
  <c r="K6" i="70"/>
  <c r="L6" i="70"/>
  <c r="K7" i="70"/>
  <c r="L7" i="70"/>
  <c r="K8" i="70"/>
  <c r="BI6" i="55"/>
  <c r="BN9" i="57"/>
  <c r="L8" i="70"/>
  <c r="K9" i="70"/>
  <c r="L9" i="70"/>
  <c r="K10" i="70"/>
  <c r="BI8" i="55"/>
  <c r="BN12" i="57" s="1"/>
  <c r="L10" i="70"/>
  <c r="K11" i="70"/>
  <c r="L11" i="70"/>
  <c r="BI9" i="55"/>
  <c r="BN13" i="57" s="1"/>
  <c r="K12" i="70"/>
  <c r="L12" i="70"/>
  <c r="K5" i="70"/>
  <c r="L5" i="70"/>
  <c r="L36" i="68"/>
  <c r="L22" i="68"/>
  <c r="K16" i="68"/>
  <c r="K17" i="68"/>
  <c r="K18" i="68"/>
  <c r="K19" i="68"/>
  <c r="K20" i="68"/>
  <c r="L15" i="68"/>
  <c r="K14" i="68"/>
  <c r="K8" i="68"/>
  <c r="K9" i="68"/>
  <c r="K21" i="66"/>
  <c r="L15" i="66"/>
  <c r="K41" i="69"/>
  <c r="K34" i="69"/>
  <c r="L14" i="69"/>
  <c r="K15" i="69"/>
  <c r="K40" i="69"/>
  <c r="K38" i="69"/>
  <c r="K37" i="69"/>
  <c r="K36" i="69"/>
  <c r="K35" i="69"/>
  <c r="K31" i="69"/>
  <c r="K30" i="69"/>
  <c r="K28" i="69"/>
  <c r="K27" i="69"/>
  <c r="L26" i="69"/>
  <c r="K25" i="69"/>
  <c r="K23" i="69"/>
  <c r="K22" i="69"/>
  <c r="K21" i="69"/>
  <c r="K12" i="69"/>
  <c r="K11" i="69"/>
  <c r="K10" i="69"/>
  <c r="K9" i="69"/>
  <c r="L8" i="69"/>
  <c r="K7" i="69"/>
  <c r="K6" i="69"/>
  <c r="L5" i="69"/>
  <c r="K40" i="68"/>
  <c r="K38" i="68"/>
  <c r="K37" i="68"/>
  <c r="K35" i="68"/>
  <c r="K33" i="68"/>
  <c r="K31" i="68"/>
  <c r="K30" i="68"/>
  <c r="K28" i="68"/>
  <c r="K27" i="68"/>
  <c r="L26" i="68"/>
  <c r="K25" i="68"/>
  <c r="K23" i="68"/>
  <c r="K21" i="68"/>
  <c r="K12" i="68"/>
  <c r="K11" i="68"/>
  <c r="K10" i="68"/>
  <c r="K7" i="68"/>
  <c r="K6" i="68"/>
  <c r="L5" i="68"/>
  <c r="K15" i="67"/>
  <c r="K40" i="67"/>
  <c r="K38" i="67"/>
  <c r="K37" i="67"/>
  <c r="K36" i="67"/>
  <c r="K35" i="67"/>
  <c r="K33" i="67"/>
  <c r="K31" i="67"/>
  <c r="K30" i="67"/>
  <c r="K28" i="67"/>
  <c r="K27" i="67"/>
  <c r="L26" i="67"/>
  <c r="K25" i="67"/>
  <c r="K23" i="67"/>
  <c r="K22" i="67"/>
  <c r="K21" i="67"/>
  <c r="K12" i="67"/>
  <c r="K11" i="67"/>
  <c r="K10" i="67"/>
  <c r="K9" i="67"/>
  <c r="L8" i="67"/>
  <c r="K7" i="67"/>
  <c r="K6" i="67"/>
  <c r="L5" i="67"/>
  <c r="K22" i="65"/>
  <c r="K23" i="65"/>
  <c r="K21" i="65"/>
  <c r="K9" i="65"/>
  <c r="L5" i="65"/>
  <c r="K40" i="66"/>
  <c r="K38" i="66"/>
  <c r="K37" i="66"/>
  <c r="K36" i="66"/>
  <c r="K35" i="66"/>
  <c r="K33" i="66"/>
  <c r="K31" i="66"/>
  <c r="K30" i="66"/>
  <c r="K28" i="66"/>
  <c r="K27" i="66"/>
  <c r="L26" i="66"/>
  <c r="K25" i="66"/>
  <c r="L22" i="66"/>
  <c r="K12" i="66"/>
  <c r="K11" i="66"/>
  <c r="K10" i="66"/>
  <c r="L8" i="66"/>
  <c r="K7" i="66"/>
  <c r="K6" i="66"/>
  <c r="L5" i="66"/>
  <c r="K40" i="65"/>
  <c r="K38" i="65"/>
  <c r="K37" i="65"/>
  <c r="K36" i="65"/>
  <c r="K35" i="65"/>
  <c r="K33" i="65"/>
  <c r="K31" i="65"/>
  <c r="K30" i="65"/>
  <c r="K28" i="65"/>
  <c r="K27" i="65"/>
  <c r="L26" i="65"/>
  <c r="K25" i="65"/>
  <c r="K14" i="65"/>
  <c r="K12" i="65"/>
  <c r="K11" i="65"/>
  <c r="K10" i="65"/>
  <c r="L8" i="65"/>
  <c r="K7" i="65"/>
  <c r="K6" i="65"/>
  <c r="L22" i="64"/>
  <c r="L21" i="64"/>
  <c r="L8" i="64"/>
  <c r="K40" i="64"/>
  <c r="K38" i="64"/>
  <c r="K37" i="64"/>
  <c r="K36" i="64"/>
  <c r="K35" i="64"/>
  <c r="K33" i="64"/>
  <c r="K31" i="64"/>
  <c r="K30" i="64"/>
  <c r="K28" i="64"/>
  <c r="K27" i="64"/>
  <c r="L26" i="64"/>
  <c r="K25" i="64"/>
  <c r="K14" i="64"/>
  <c r="K12" i="64"/>
  <c r="K11" i="64"/>
  <c r="K10" i="64"/>
  <c r="K7" i="64"/>
  <c r="K6" i="64"/>
  <c r="L5" i="64"/>
  <c r="K40" i="63"/>
  <c r="K37" i="63"/>
  <c r="K38" i="63"/>
  <c r="K28" i="63"/>
  <c r="K29" i="63"/>
  <c r="K30" i="63"/>
  <c r="K22" i="63"/>
  <c r="K23" i="63"/>
  <c r="K15" i="63"/>
  <c r="K16" i="63"/>
  <c r="K11" i="63"/>
  <c r="K12" i="63"/>
  <c r="K8" i="63"/>
  <c r="K36" i="63"/>
  <c r="K35" i="63"/>
  <c r="K33" i="63"/>
  <c r="K31" i="63"/>
  <c r="K27" i="63"/>
  <c r="L26" i="63"/>
  <c r="K25" i="63"/>
  <c r="K21" i="63"/>
  <c r="K14" i="63"/>
  <c r="K10" i="63"/>
  <c r="K7" i="63"/>
  <c r="K6" i="63"/>
  <c r="L5" i="63"/>
  <c r="L37" i="62"/>
  <c r="K33" i="62"/>
  <c r="L30" i="62"/>
  <c r="K20" i="62"/>
  <c r="K21" i="62"/>
  <c r="K18" i="62"/>
  <c r="L40" i="62"/>
  <c r="K38" i="62"/>
  <c r="K36" i="62"/>
  <c r="K35" i="62"/>
  <c r="K31" i="62"/>
  <c r="K29" i="62"/>
  <c r="K28" i="62"/>
  <c r="K27" i="62"/>
  <c r="L26" i="62"/>
  <c r="K25" i="62"/>
  <c r="K23" i="62"/>
  <c r="K22" i="62"/>
  <c r="K19" i="62"/>
  <c r="K16" i="62"/>
  <c r="L15" i="62"/>
  <c r="K14" i="62"/>
  <c r="K12" i="62"/>
  <c r="L11" i="62"/>
  <c r="K10" i="62"/>
  <c r="L8" i="62"/>
  <c r="K7" i="62"/>
  <c r="K6" i="62"/>
  <c r="L5" i="62"/>
  <c r="L40" i="61"/>
  <c r="K34" i="61"/>
  <c r="K30" i="61"/>
  <c r="K31" i="61"/>
  <c r="K16" i="61"/>
  <c r="K19" i="61"/>
  <c r="K21" i="61"/>
  <c r="K22" i="61"/>
  <c r="K23" i="61"/>
  <c r="L9" i="61"/>
  <c r="L11" i="61"/>
  <c r="K7" i="61"/>
  <c r="K10" i="61"/>
  <c r="K12" i="61"/>
  <c r="K41" i="61"/>
  <c r="K38" i="61"/>
  <c r="K37" i="61"/>
  <c r="K36" i="61"/>
  <c r="K35" i="61"/>
  <c r="K29" i="61"/>
  <c r="K28" i="61"/>
  <c r="K27" i="61"/>
  <c r="L26" i="61"/>
  <c r="K25" i="61"/>
  <c r="L15" i="61"/>
  <c r="K14" i="61"/>
  <c r="L8" i="61"/>
  <c r="K6" i="61"/>
  <c r="L5" i="61"/>
  <c r="L5" i="54"/>
  <c r="K6" i="54"/>
  <c r="K7" i="54"/>
  <c r="L8" i="54"/>
  <c r="K9" i="54"/>
  <c r="K10" i="54"/>
  <c r="K11" i="54"/>
  <c r="K12" i="54"/>
  <c r="K14" i="54"/>
  <c r="L15" i="54"/>
  <c r="K21" i="54"/>
  <c r="K22" i="54"/>
  <c r="K23" i="54"/>
  <c r="K25" i="54"/>
  <c r="L26" i="54"/>
  <c r="K27" i="54"/>
  <c r="K28" i="54"/>
  <c r="K29" i="54"/>
  <c r="K33" i="54"/>
  <c r="K35" i="54"/>
  <c r="K36" i="54"/>
  <c r="K37" i="54"/>
  <c r="K38" i="54"/>
  <c r="K40" i="54"/>
  <c r="K41" i="54"/>
  <c r="K6" i="53"/>
  <c r="K7" i="53"/>
  <c r="K9" i="53"/>
  <c r="K10" i="53"/>
  <c r="K11" i="53"/>
  <c r="K12" i="53"/>
  <c r="K14" i="53"/>
  <c r="L15" i="53"/>
  <c r="K21" i="53"/>
  <c r="K22" i="53"/>
  <c r="K23" i="53"/>
  <c r="K25" i="53"/>
  <c r="L26" i="53"/>
  <c r="K27" i="53"/>
  <c r="K28" i="53"/>
  <c r="K29" i="53"/>
  <c r="K30" i="53"/>
  <c r="K33" i="53"/>
  <c r="K35" i="53"/>
  <c r="K36" i="53"/>
  <c r="K37" i="53"/>
  <c r="K38" i="53"/>
  <c r="K40" i="53"/>
  <c r="L5" i="46"/>
  <c r="K6" i="46"/>
  <c r="K7" i="46"/>
  <c r="L8" i="46"/>
  <c r="K9" i="46"/>
  <c r="K10" i="46"/>
  <c r="K11" i="46"/>
  <c r="K12" i="46"/>
  <c r="K14" i="46"/>
  <c r="L15" i="46"/>
  <c r="K21" i="46"/>
  <c r="K22" i="46"/>
  <c r="K23" i="46"/>
  <c r="K25" i="46"/>
  <c r="L26" i="46"/>
  <c r="K27" i="46"/>
  <c r="K28" i="46"/>
  <c r="K30" i="46"/>
  <c r="K31" i="46"/>
  <c r="K33" i="46"/>
  <c r="K35" i="46"/>
  <c r="K36" i="46"/>
  <c r="K37" i="46"/>
  <c r="K38" i="46"/>
  <c r="K40" i="46"/>
  <c r="L5" i="50"/>
  <c r="K6" i="50"/>
  <c r="K7" i="50"/>
  <c r="L8" i="50"/>
  <c r="K9" i="50"/>
  <c r="K10" i="50"/>
  <c r="K11" i="50"/>
  <c r="K12" i="50"/>
  <c r="K14" i="50"/>
  <c r="K15" i="50"/>
  <c r="K21" i="50"/>
  <c r="K22" i="50"/>
  <c r="K25" i="50"/>
  <c r="L26" i="50"/>
  <c r="K27" i="50"/>
  <c r="K28" i="50"/>
  <c r="K30" i="50"/>
  <c r="K31" i="50"/>
  <c r="K33" i="50"/>
  <c r="K35" i="50"/>
  <c r="K36" i="50"/>
  <c r="K37" i="50"/>
  <c r="K38" i="50"/>
  <c r="K40" i="50"/>
  <c r="L5" i="44"/>
  <c r="K7" i="44"/>
  <c r="L8" i="44"/>
  <c r="L9" i="44"/>
  <c r="K10" i="44"/>
  <c r="K11" i="44"/>
  <c r="K12" i="44"/>
  <c r="K14" i="44"/>
  <c r="K15" i="44"/>
  <c r="K16" i="44"/>
  <c r="K18" i="44"/>
  <c r="K19" i="44"/>
  <c r="K21" i="44"/>
  <c r="K22" i="44"/>
  <c r="K23" i="44"/>
  <c r="K25" i="44"/>
  <c r="L26" i="44"/>
  <c r="K27" i="44"/>
  <c r="K28" i="44"/>
  <c r="K29" i="44"/>
  <c r="K30" i="44"/>
  <c r="K31" i="44"/>
  <c r="K32" i="44"/>
  <c r="K33" i="44"/>
  <c r="K35" i="44"/>
  <c r="K36" i="44"/>
  <c r="L37" i="44"/>
  <c r="K38" i="44"/>
  <c r="K41" i="44"/>
  <c r="L5" i="42"/>
  <c r="A6" i="42"/>
  <c r="A7" i="42"/>
  <c r="A8" i="42"/>
  <c r="A9" i="42"/>
  <c r="A10" i="42"/>
  <c r="A11" i="42"/>
  <c r="A12" i="42"/>
  <c r="A13" i="42"/>
  <c r="A14" i="42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34" i="42"/>
  <c r="A35" i="42"/>
  <c r="A36" i="42"/>
  <c r="A37" i="42"/>
  <c r="L6" i="42"/>
  <c r="K7" i="42"/>
  <c r="L8" i="42"/>
  <c r="K10" i="42"/>
  <c r="K11" i="42"/>
  <c r="K12" i="42"/>
  <c r="K14" i="42"/>
  <c r="L15" i="42"/>
  <c r="K16" i="42"/>
  <c r="K18" i="42"/>
  <c r="K19" i="42"/>
  <c r="K20" i="42"/>
  <c r="K21" i="42"/>
  <c r="K22" i="42"/>
  <c r="K23" i="42"/>
  <c r="K25" i="42"/>
  <c r="L26" i="42"/>
  <c r="K27" i="42"/>
  <c r="K28" i="42"/>
  <c r="K29" i="42"/>
  <c r="L30" i="42"/>
  <c r="K31" i="42"/>
  <c r="K32" i="42"/>
  <c r="K33" i="42"/>
  <c r="K34" i="42"/>
  <c r="K35" i="42"/>
  <c r="K36" i="42"/>
  <c r="L37" i="42"/>
  <c r="K38" i="42"/>
  <c r="L40" i="42"/>
  <c r="K41" i="42"/>
  <c r="L5" i="41"/>
  <c r="A6" i="41"/>
  <c r="A7" i="41"/>
  <c r="A8" i="41"/>
  <c r="A9" i="41"/>
  <c r="A10" i="41"/>
  <c r="A11" i="41"/>
  <c r="A12" i="41"/>
  <c r="A13" i="41"/>
  <c r="A14" i="41"/>
  <c r="A15" i="41"/>
  <c r="A16" i="41"/>
  <c r="A17" i="41"/>
  <c r="L6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34" i="41"/>
  <c r="A35" i="41"/>
  <c r="A36" i="41"/>
  <c r="A37" i="41"/>
  <c r="K7" i="41"/>
  <c r="L8" i="41"/>
  <c r="K10" i="41"/>
  <c r="K11" i="41"/>
  <c r="K12" i="41"/>
  <c r="K14" i="41"/>
  <c r="L15" i="41"/>
  <c r="K16" i="41"/>
  <c r="K18" i="41"/>
  <c r="K19" i="41"/>
  <c r="K20" i="41"/>
  <c r="K21" i="41"/>
  <c r="K22" i="41"/>
  <c r="K23" i="41"/>
  <c r="K25" i="41"/>
  <c r="L26" i="41"/>
  <c r="K27" i="41"/>
  <c r="K28" i="41"/>
  <c r="K29" i="41"/>
  <c r="L30" i="41"/>
  <c r="K31" i="41"/>
  <c r="K32" i="41"/>
  <c r="K33" i="41"/>
  <c r="K34" i="41"/>
  <c r="K35" i="41"/>
  <c r="K36" i="41"/>
  <c r="K37" i="41"/>
  <c r="K38" i="41"/>
  <c r="L40" i="41"/>
  <c r="K41" i="41"/>
  <c r="K5" i="51"/>
  <c r="K6" i="51"/>
  <c r="K7" i="51"/>
  <c r="L8" i="51"/>
  <c r="K9" i="51"/>
  <c r="K10" i="51"/>
  <c r="K11" i="51"/>
  <c r="K12" i="51"/>
  <c r="K14" i="51"/>
  <c r="L15" i="51"/>
  <c r="K16" i="51"/>
  <c r="K17" i="51"/>
  <c r="K18" i="51"/>
  <c r="K19" i="51"/>
  <c r="K20" i="51"/>
  <c r="K21" i="51"/>
  <c r="K22" i="51"/>
  <c r="K23" i="51"/>
  <c r="K25" i="51"/>
  <c r="L26" i="51"/>
  <c r="K27" i="51"/>
  <c r="K28" i="51"/>
  <c r="K29" i="51"/>
  <c r="L30" i="51"/>
  <c r="K31" i="51"/>
  <c r="K32" i="51"/>
  <c r="K33" i="51"/>
  <c r="K34" i="51"/>
  <c r="K35" i="51"/>
  <c r="K36" i="51"/>
  <c r="K37" i="51"/>
  <c r="K38" i="51"/>
  <c r="K40" i="51"/>
  <c r="K41" i="51"/>
  <c r="L5" i="38"/>
  <c r="A6" i="38"/>
  <c r="A7" i="38"/>
  <c r="A8" i="38"/>
  <c r="A9" i="38"/>
  <c r="A10" i="38"/>
  <c r="A11" i="38"/>
  <c r="A12" i="38"/>
  <c r="A13" i="38"/>
  <c r="A14" i="38"/>
  <c r="A15" i="38"/>
  <c r="A16" i="38"/>
  <c r="A17" i="38"/>
  <c r="A18" i="38"/>
  <c r="A19" i="38"/>
  <c r="A20" i="38"/>
  <c r="A21" i="38"/>
  <c r="A22" i="38"/>
  <c r="A23" i="38"/>
  <c r="A24" i="38"/>
  <c r="A25" i="38"/>
  <c r="A26" i="38"/>
  <c r="A27" i="38"/>
  <c r="A28" i="38"/>
  <c r="A29" i="38"/>
  <c r="A30" i="38"/>
  <c r="A31" i="38"/>
  <c r="A32" i="38"/>
  <c r="A33" i="38"/>
  <c r="A34" i="38"/>
  <c r="A35" i="38"/>
  <c r="A36" i="38"/>
  <c r="A37" i="38"/>
  <c r="L6" i="38"/>
  <c r="K7" i="38"/>
  <c r="L8" i="38"/>
  <c r="K10" i="38"/>
  <c r="K11" i="38"/>
  <c r="K12" i="38"/>
  <c r="K14" i="38"/>
  <c r="L15" i="38"/>
  <c r="K16" i="38"/>
  <c r="K18" i="38"/>
  <c r="K19" i="38"/>
  <c r="K20" i="38"/>
  <c r="K21" i="38"/>
  <c r="K22" i="38"/>
  <c r="K23" i="38"/>
  <c r="K25" i="38"/>
  <c r="L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40" i="38"/>
  <c r="K41" i="38"/>
  <c r="L5" i="36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L6" i="36"/>
  <c r="K7" i="36"/>
  <c r="L8" i="36"/>
  <c r="K10" i="36"/>
  <c r="K11" i="36"/>
  <c r="K12" i="36"/>
  <c r="K14" i="36"/>
  <c r="L15" i="36"/>
  <c r="K20" i="36"/>
  <c r="K21" i="36"/>
  <c r="K22" i="36"/>
  <c r="K23" i="36"/>
  <c r="K25" i="36"/>
  <c r="L26" i="36"/>
  <c r="K27" i="36"/>
  <c r="K28" i="36"/>
  <c r="K29" i="36"/>
  <c r="K30" i="36"/>
  <c r="K31" i="36"/>
  <c r="K32" i="36"/>
  <c r="K33" i="36"/>
  <c r="K35" i="36"/>
  <c r="K36" i="36"/>
  <c r="K37" i="36"/>
  <c r="K38" i="36"/>
  <c r="K40" i="36"/>
  <c r="K41" i="36"/>
  <c r="L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L6" i="35"/>
  <c r="K7" i="35"/>
  <c r="L8" i="35"/>
  <c r="K10" i="35"/>
  <c r="K11" i="35"/>
  <c r="K12" i="35"/>
  <c r="K14" i="35"/>
  <c r="L15" i="35"/>
  <c r="K21" i="35"/>
  <c r="K22" i="35"/>
  <c r="K23" i="35"/>
  <c r="K25" i="35"/>
  <c r="L26" i="35"/>
  <c r="K27" i="35"/>
  <c r="K28" i="35"/>
  <c r="K29" i="35"/>
  <c r="K30" i="35"/>
  <c r="K31" i="35"/>
  <c r="K32" i="35"/>
  <c r="K33" i="35"/>
  <c r="K35" i="35"/>
  <c r="K36" i="35"/>
  <c r="K37" i="35"/>
  <c r="K38" i="35"/>
  <c r="K40" i="35"/>
  <c r="K41" i="35"/>
  <c r="K5" i="30"/>
  <c r="A6" i="30"/>
  <c r="A7" i="30"/>
  <c r="A8" i="30"/>
  <c r="A9" i="30"/>
  <c r="A10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29" i="30"/>
  <c r="A30" i="30"/>
  <c r="A31" i="30"/>
  <c r="A32" i="30"/>
  <c r="A33" i="30"/>
  <c r="A34" i="30"/>
  <c r="A35" i="30"/>
  <c r="A36" i="30"/>
  <c r="A37" i="30"/>
  <c r="L6" i="30"/>
  <c r="K7" i="30"/>
  <c r="K10" i="30"/>
  <c r="K11" i="30"/>
  <c r="K12" i="30"/>
  <c r="K14" i="30"/>
  <c r="L15" i="30"/>
  <c r="K21" i="30"/>
  <c r="K22" i="30"/>
  <c r="K23" i="30"/>
  <c r="K25" i="30"/>
  <c r="L26" i="30"/>
  <c r="K27" i="30"/>
  <c r="K28" i="30"/>
  <c r="K29" i="30"/>
  <c r="K30" i="30"/>
  <c r="K31" i="30"/>
  <c r="K32" i="30"/>
  <c r="K35" i="30"/>
  <c r="K36" i="30"/>
  <c r="L37" i="30"/>
  <c r="K38" i="30"/>
  <c r="K40" i="30"/>
  <c r="L5" i="29"/>
  <c r="A6" i="29"/>
  <c r="A7" i="29"/>
  <c r="A8" i="29"/>
  <c r="A9" i="29"/>
  <c r="A10" i="29"/>
  <c r="A11" i="29"/>
  <c r="A12" i="29"/>
  <c r="A13" i="29"/>
  <c r="A14" i="29"/>
  <c r="A15" i="29"/>
  <c r="A16" i="29"/>
  <c r="A17" i="29"/>
  <c r="A18" i="29"/>
  <c r="A19" i="29"/>
  <c r="A20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L6" i="29"/>
  <c r="K7" i="29"/>
  <c r="K8" i="29"/>
  <c r="K9" i="29"/>
  <c r="K10" i="29"/>
  <c r="K11" i="29"/>
  <c r="K12" i="29"/>
  <c r="K14" i="29"/>
  <c r="L15" i="29"/>
  <c r="K21" i="29"/>
  <c r="K22" i="29"/>
  <c r="K23" i="29"/>
  <c r="K25" i="29"/>
  <c r="L26" i="29"/>
  <c r="K27" i="29"/>
  <c r="K28" i="29"/>
  <c r="K29" i="29"/>
  <c r="K30" i="29"/>
  <c r="K31" i="29"/>
  <c r="K32" i="29"/>
  <c r="K33" i="29"/>
  <c r="K35" i="29"/>
  <c r="K36" i="29"/>
  <c r="K37" i="29"/>
  <c r="K38" i="29"/>
  <c r="K40" i="29"/>
  <c r="L5" i="28"/>
  <c r="A6" i="28"/>
  <c r="A7" i="28"/>
  <c r="A8" i="28"/>
  <c r="A9" i="28"/>
  <c r="A10" i="28"/>
  <c r="A11" i="28"/>
  <c r="A12" i="28"/>
  <c r="A13" i="28"/>
  <c r="A14" i="28"/>
  <c r="A15" i="28"/>
  <c r="A16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29" i="28"/>
  <c r="A30" i="28"/>
  <c r="A31" i="28"/>
  <c r="A32" i="28"/>
  <c r="A33" i="28"/>
  <c r="A34" i="28"/>
  <c r="A35" i="28"/>
  <c r="A36" i="28"/>
  <c r="A37" i="28"/>
  <c r="L6" i="28"/>
  <c r="K7" i="28"/>
  <c r="L8" i="28"/>
  <c r="L9" i="28"/>
  <c r="L10" i="28"/>
  <c r="K11" i="28"/>
  <c r="K12" i="28"/>
  <c r="K14" i="28"/>
  <c r="L15" i="28"/>
  <c r="K16" i="28"/>
  <c r="K21" i="28"/>
  <c r="K22" i="28"/>
  <c r="K23" i="28"/>
  <c r="K25" i="28"/>
  <c r="L26" i="28"/>
  <c r="K27" i="28"/>
  <c r="K28" i="28"/>
  <c r="K29" i="28"/>
  <c r="K31" i="28"/>
  <c r="K32" i="28"/>
  <c r="K33" i="28"/>
  <c r="K35" i="28"/>
  <c r="K36" i="28"/>
  <c r="L37" i="28"/>
  <c r="K38" i="28"/>
  <c r="K40" i="28"/>
  <c r="A6" i="34"/>
  <c r="A7" i="34"/>
  <c r="A8" i="34"/>
  <c r="A9" i="34"/>
  <c r="A10" i="34"/>
  <c r="A11" i="34"/>
  <c r="A12" i="34"/>
  <c r="A13" i="34"/>
  <c r="A14" i="34"/>
  <c r="A15" i="34"/>
  <c r="A16" i="34"/>
  <c r="A17" i="34"/>
  <c r="A18" i="34"/>
  <c r="A19" i="34"/>
  <c r="A20" i="34"/>
  <c r="A21" i="34"/>
  <c r="A22" i="34"/>
  <c r="A23" i="34"/>
  <c r="A24" i="34"/>
  <c r="A25" i="34"/>
  <c r="A26" i="34"/>
  <c r="A27" i="34"/>
  <c r="A28" i="34"/>
  <c r="A29" i="34"/>
  <c r="A30" i="34"/>
  <c r="A31" i="34"/>
  <c r="A32" i="34"/>
  <c r="A33" i="34"/>
  <c r="A34" i="34"/>
  <c r="A35" i="34"/>
  <c r="A36" i="34"/>
  <c r="A37" i="34"/>
  <c r="A6" i="32"/>
  <c r="A7" i="32"/>
  <c r="A8" i="32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36" i="32"/>
  <c r="A37" i="32"/>
  <c r="L5" i="26"/>
  <c r="A6" i="26"/>
  <c r="A7" i="26"/>
  <c r="A8" i="26"/>
  <c r="A9" i="26"/>
  <c r="A10" i="26"/>
  <c r="A11" i="26"/>
  <c r="A12" i="26"/>
  <c r="A13" i="26"/>
  <c r="A14" i="26"/>
  <c r="A15" i="26"/>
  <c r="A16" i="26"/>
  <c r="A17" i="26"/>
  <c r="A18" i="26"/>
  <c r="A19" i="26"/>
  <c r="A20" i="26"/>
  <c r="A21" i="26"/>
  <c r="A22" i="26"/>
  <c r="A23" i="26"/>
  <c r="A24" i="26"/>
  <c r="A25" i="26"/>
  <c r="A26" i="26"/>
  <c r="A27" i="26"/>
  <c r="A28" i="26"/>
  <c r="A29" i="26"/>
  <c r="A30" i="26"/>
  <c r="A31" i="26"/>
  <c r="A32" i="26"/>
  <c r="A33" i="26"/>
  <c r="A34" i="26"/>
  <c r="A35" i="26"/>
  <c r="A36" i="26"/>
  <c r="A37" i="26"/>
  <c r="L6" i="26"/>
  <c r="K7" i="26"/>
  <c r="L8" i="26"/>
  <c r="K9" i="26"/>
  <c r="K10" i="26"/>
  <c r="K11" i="26"/>
  <c r="K12" i="26"/>
  <c r="K14" i="26"/>
  <c r="K15" i="26"/>
  <c r="K16" i="26"/>
  <c r="K18" i="26"/>
  <c r="K19" i="26"/>
  <c r="K20" i="26"/>
  <c r="K21" i="26"/>
  <c r="K22" i="26"/>
  <c r="K23" i="26"/>
  <c r="K25" i="26"/>
  <c r="L26" i="26"/>
  <c r="K27" i="26"/>
  <c r="K28" i="26"/>
  <c r="K29" i="26"/>
  <c r="K30" i="26"/>
  <c r="K31" i="26"/>
  <c r="K32" i="26"/>
  <c r="K33" i="26"/>
  <c r="K34" i="26"/>
  <c r="K35" i="26"/>
  <c r="K36" i="26"/>
  <c r="K38" i="26"/>
  <c r="L40" i="26"/>
  <c r="L5" i="25"/>
  <c r="A6" i="25"/>
  <c r="A7" i="25"/>
  <c r="A8" i="25"/>
  <c r="A9" i="25"/>
  <c r="A10" i="25"/>
  <c r="A11" i="25"/>
  <c r="A12" i="25"/>
  <c r="A13" i="25"/>
  <c r="A14" i="25"/>
  <c r="A15" i="25"/>
  <c r="A16" i="25"/>
  <c r="A17" i="25"/>
  <c r="A18" i="25"/>
  <c r="A19" i="25"/>
  <c r="A20" i="25"/>
  <c r="A21" i="25"/>
  <c r="A22" i="25"/>
  <c r="A23" i="25"/>
  <c r="A24" i="25"/>
  <c r="A25" i="25"/>
  <c r="A26" i="25"/>
  <c r="A27" i="25"/>
  <c r="A28" i="25"/>
  <c r="A29" i="25"/>
  <c r="A30" i="25"/>
  <c r="A31" i="25"/>
  <c r="A32" i="25"/>
  <c r="A33" i="25"/>
  <c r="A34" i="25"/>
  <c r="A35" i="25"/>
  <c r="A36" i="25"/>
  <c r="A37" i="25"/>
  <c r="L6" i="25"/>
  <c r="K7" i="25"/>
  <c r="L8" i="25"/>
  <c r="K9" i="25"/>
  <c r="K10" i="25"/>
  <c r="K11" i="25"/>
  <c r="K12" i="25"/>
  <c r="K14" i="25"/>
  <c r="L15" i="25"/>
  <c r="K16" i="25"/>
  <c r="K18" i="25"/>
  <c r="K19" i="25"/>
  <c r="K20" i="25"/>
  <c r="K21" i="25"/>
  <c r="K22" i="25"/>
  <c r="K23" i="25"/>
  <c r="K25" i="25"/>
  <c r="L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L40" i="25"/>
  <c r="K5" i="24"/>
  <c r="A6" i="24"/>
  <c r="A7" i="24"/>
  <c r="A8" i="24"/>
  <c r="A9" i="24"/>
  <c r="A10" i="24"/>
  <c r="A11" i="24"/>
  <c r="A12" i="24"/>
  <c r="A13" i="24"/>
  <c r="A14" i="24"/>
  <c r="A15" i="24"/>
  <c r="A16" i="24"/>
  <c r="A17" i="24"/>
  <c r="A18" i="24"/>
  <c r="A19" i="24"/>
  <c r="A20" i="24"/>
  <c r="A21" i="24"/>
  <c r="A22" i="24"/>
  <c r="A23" i="24"/>
  <c r="A24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K6" i="24"/>
  <c r="K7" i="24"/>
  <c r="K8" i="24"/>
  <c r="K9" i="24"/>
  <c r="K10" i="24"/>
  <c r="K11" i="24"/>
  <c r="K12" i="24"/>
  <c r="K14" i="24"/>
  <c r="L15" i="24"/>
  <c r="K16" i="24"/>
  <c r="K18" i="24"/>
  <c r="K19" i="24"/>
  <c r="K20" i="24"/>
  <c r="K21" i="24"/>
  <c r="K22" i="24"/>
  <c r="K23" i="24"/>
  <c r="K25" i="24"/>
  <c r="L26" i="24"/>
  <c r="K27" i="24"/>
  <c r="K28" i="24"/>
  <c r="K29" i="24"/>
  <c r="K30" i="24"/>
  <c r="K31" i="24"/>
  <c r="K32" i="24"/>
  <c r="K34" i="24"/>
  <c r="K35" i="24"/>
  <c r="K36" i="24"/>
  <c r="K37" i="24"/>
  <c r="K38" i="24"/>
  <c r="L40" i="24"/>
  <c r="A6" i="33"/>
  <c r="A7" i="33"/>
  <c r="A8" i="33"/>
  <c r="A9" i="33"/>
  <c r="A10" i="33"/>
  <c r="A11" i="33"/>
  <c r="A12" i="33"/>
  <c r="A13" i="33"/>
  <c r="A14" i="33"/>
  <c r="A15" i="33"/>
  <c r="A16" i="33"/>
  <c r="A17" i="33"/>
  <c r="A18" i="33"/>
  <c r="A19" i="33"/>
  <c r="A20" i="33"/>
  <c r="A21" i="33"/>
  <c r="A22" i="33"/>
  <c r="A23" i="33"/>
  <c r="A24" i="33"/>
  <c r="A25" i="33"/>
  <c r="A26" i="33"/>
  <c r="A27" i="33"/>
  <c r="A28" i="33"/>
  <c r="A29" i="33"/>
  <c r="A30" i="33"/>
  <c r="A31" i="33"/>
  <c r="A32" i="33"/>
  <c r="A33" i="33"/>
  <c r="A34" i="33"/>
  <c r="A35" i="33"/>
  <c r="A36" i="33"/>
  <c r="A37" i="33"/>
  <c r="K5" i="23"/>
  <c r="A6" i="23"/>
  <c r="A7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K6" i="23"/>
  <c r="K7" i="23"/>
  <c r="K8" i="23"/>
  <c r="K9" i="23"/>
  <c r="K10" i="23"/>
  <c r="K11" i="23"/>
  <c r="K12" i="23"/>
  <c r="L14" i="23"/>
  <c r="K15" i="23"/>
  <c r="K16" i="23"/>
  <c r="K18" i="23"/>
  <c r="K19" i="23"/>
  <c r="K20" i="23"/>
  <c r="K21" i="23"/>
  <c r="K22" i="23"/>
  <c r="K23" i="23"/>
  <c r="K25" i="23"/>
  <c r="L26" i="23"/>
  <c r="K27" i="23"/>
  <c r="K28" i="23"/>
  <c r="K29" i="23"/>
  <c r="K30" i="23"/>
  <c r="K31" i="23"/>
  <c r="K32" i="23"/>
  <c r="K34" i="23"/>
  <c r="K35" i="23"/>
  <c r="K36" i="23"/>
  <c r="K37" i="23"/>
  <c r="K38" i="23"/>
  <c r="K40" i="23"/>
  <c r="L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L6" i="22"/>
  <c r="K7" i="22"/>
  <c r="L8" i="22"/>
  <c r="K9" i="22"/>
  <c r="K10" i="22"/>
  <c r="L11" i="22"/>
  <c r="K12" i="22"/>
  <c r="K14" i="22"/>
  <c r="L15" i="22"/>
  <c r="K16" i="22"/>
  <c r="K17" i="22"/>
  <c r="K18" i="22"/>
  <c r="K19" i="22"/>
  <c r="K20" i="22"/>
  <c r="K21" i="22"/>
  <c r="K22" i="22"/>
  <c r="K23" i="22"/>
  <c r="K25" i="22"/>
  <c r="L26" i="22"/>
  <c r="K27" i="22"/>
  <c r="K29" i="22"/>
  <c r="K30" i="22"/>
  <c r="K31" i="22"/>
  <c r="K32" i="22"/>
  <c r="K33" i="22"/>
  <c r="K34" i="22"/>
  <c r="K35" i="22"/>
  <c r="K36" i="22"/>
  <c r="K37" i="22"/>
  <c r="K38" i="22"/>
  <c r="K40" i="22"/>
  <c r="L5" i="21"/>
  <c r="A6" i="21"/>
  <c r="A7" i="21"/>
  <c r="A8" i="21"/>
  <c r="A9" i="21"/>
  <c r="A10" i="2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L6" i="21"/>
  <c r="K7" i="21"/>
  <c r="K8" i="21"/>
  <c r="K9" i="21"/>
  <c r="K10" i="21"/>
  <c r="K11" i="21"/>
  <c r="K12" i="21"/>
  <c r="L14" i="21"/>
  <c r="K15" i="21"/>
  <c r="K16" i="21"/>
  <c r="K19" i="21"/>
  <c r="K20" i="21"/>
  <c r="K21" i="21"/>
  <c r="K22" i="21"/>
  <c r="K23" i="21"/>
  <c r="K25" i="21"/>
  <c r="L26" i="21"/>
  <c r="K27" i="21"/>
  <c r="K29" i="21"/>
  <c r="K30" i="21"/>
  <c r="K31" i="21"/>
  <c r="K32" i="21"/>
  <c r="K33" i="21"/>
  <c r="K34" i="21"/>
  <c r="K35" i="21"/>
  <c r="K36" i="21"/>
  <c r="K37" i="21"/>
  <c r="K38" i="21"/>
  <c r="K40" i="21"/>
  <c r="K5" i="20"/>
  <c r="A6" i="20"/>
  <c r="A7" i="20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32" i="20"/>
  <c r="A33" i="20"/>
  <c r="A34" i="20"/>
  <c r="A35" i="20"/>
  <c r="A36" i="20"/>
  <c r="A37" i="20"/>
  <c r="L6" i="20"/>
  <c r="K7" i="20"/>
  <c r="L8" i="20"/>
  <c r="K9" i="20"/>
  <c r="K10" i="20"/>
  <c r="K11" i="20"/>
  <c r="K12" i="20"/>
  <c r="K14" i="20"/>
  <c r="L15" i="20"/>
  <c r="K16" i="20"/>
  <c r="K18" i="20"/>
  <c r="K19" i="20"/>
  <c r="K20" i="20"/>
  <c r="K21" i="20"/>
  <c r="K22" i="20"/>
  <c r="K23" i="20"/>
  <c r="K25" i="20"/>
  <c r="L26" i="20"/>
  <c r="K27" i="20"/>
  <c r="K29" i="20"/>
  <c r="K30" i="20"/>
  <c r="K31" i="20"/>
  <c r="K32" i="20"/>
  <c r="K33" i="20"/>
  <c r="K34" i="20"/>
  <c r="K35" i="20"/>
  <c r="K36" i="20"/>
  <c r="K37" i="20"/>
  <c r="K38" i="20"/>
  <c r="K40" i="20"/>
  <c r="L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L6" i="19"/>
  <c r="K7" i="19"/>
  <c r="L8" i="19"/>
  <c r="K9" i="19"/>
  <c r="K10" i="19"/>
  <c r="K11" i="19"/>
  <c r="K12" i="19"/>
  <c r="K14" i="19"/>
  <c r="L15" i="19"/>
  <c r="K20" i="19"/>
  <c r="K21" i="19"/>
  <c r="K22" i="19"/>
  <c r="K23" i="19"/>
  <c r="K25" i="19"/>
  <c r="K27" i="19"/>
  <c r="K29" i="19"/>
  <c r="K30" i="19"/>
  <c r="K31" i="19"/>
  <c r="K32" i="19"/>
  <c r="K33" i="19"/>
  <c r="K34" i="19"/>
  <c r="K35" i="19"/>
  <c r="K36" i="19"/>
  <c r="K37" i="19"/>
  <c r="K38" i="19"/>
  <c r="K40" i="19"/>
  <c r="L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L6" i="18"/>
  <c r="K7" i="18"/>
  <c r="K8" i="18"/>
  <c r="K9" i="18"/>
  <c r="K10" i="18"/>
  <c r="K11" i="18"/>
  <c r="K12" i="18"/>
  <c r="K14" i="18"/>
  <c r="L15" i="18"/>
  <c r="K21" i="18"/>
  <c r="L22" i="18"/>
  <c r="K23" i="18"/>
  <c r="K25" i="18"/>
  <c r="L26" i="18"/>
  <c r="K27" i="18"/>
  <c r="K28" i="18"/>
  <c r="K29" i="18"/>
  <c r="K30" i="18"/>
  <c r="K31" i="18"/>
  <c r="K32" i="18"/>
  <c r="K33" i="18"/>
  <c r="K35" i="18"/>
  <c r="K36" i="18"/>
  <c r="K37" i="18"/>
  <c r="K38" i="18"/>
  <c r="K40" i="18"/>
  <c r="L5" i="17"/>
  <c r="A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L6" i="17"/>
  <c r="K7" i="17"/>
  <c r="K8" i="17"/>
  <c r="K9" i="17"/>
  <c r="L10" i="17"/>
  <c r="L11" i="17"/>
  <c r="K12" i="17"/>
  <c r="K14" i="17"/>
  <c r="L15" i="17"/>
  <c r="K21" i="17"/>
  <c r="K22" i="17"/>
  <c r="K23" i="17"/>
  <c r="K25" i="17"/>
  <c r="L26" i="17"/>
  <c r="K27" i="17"/>
  <c r="K28" i="17"/>
  <c r="K29" i="17"/>
  <c r="K30" i="17"/>
  <c r="K31" i="17"/>
  <c r="K32" i="17"/>
  <c r="K33" i="17"/>
  <c r="K35" i="17"/>
  <c r="K36" i="17"/>
  <c r="K37" i="17"/>
  <c r="K38" i="17"/>
  <c r="K40" i="17"/>
  <c r="K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L6" i="16"/>
  <c r="K7" i="16"/>
  <c r="L8" i="16"/>
  <c r="K9" i="16"/>
  <c r="K10" i="16"/>
  <c r="L11" i="16"/>
  <c r="K12" i="16"/>
  <c r="K14" i="16"/>
  <c r="L15" i="16"/>
  <c r="K16" i="16"/>
  <c r="K21" i="16"/>
  <c r="K22" i="16"/>
  <c r="K23" i="16"/>
  <c r="K25" i="16"/>
  <c r="L26" i="16"/>
  <c r="K27" i="16"/>
  <c r="K28" i="16"/>
  <c r="K29" i="16"/>
  <c r="K30" i="16"/>
  <c r="K31" i="16"/>
  <c r="K32" i="16"/>
  <c r="K33" i="16"/>
  <c r="K35" i="16"/>
  <c r="K36" i="16"/>
  <c r="K37" i="16"/>
  <c r="K38" i="16"/>
  <c r="L40" i="16"/>
  <c r="L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L6" i="15"/>
  <c r="K7" i="15"/>
  <c r="K8" i="15"/>
  <c r="K9" i="15"/>
  <c r="L10" i="15"/>
  <c r="L11" i="15"/>
  <c r="K12" i="15"/>
  <c r="K14" i="15"/>
  <c r="K15" i="15"/>
  <c r="K16" i="15"/>
  <c r="K18" i="15"/>
  <c r="K19" i="15"/>
  <c r="K20" i="15"/>
  <c r="K21" i="15"/>
  <c r="K22" i="15"/>
  <c r="K23" i="15"/>
  <c r="K25" i="15"/>
  <c r="L26" i="15"/>
  <c r="K27" i="15"/>
  <c r="K28" i="15"/>
  <c r="K29" i="15"/>
  <c r="K30" i="15"/>
  <c r="K31" i="15"/>
  <c r="K32" i="15"/>
  <c r="K33" i="15"/>
  <c r="K34" i="15"/>
  <c r="K35" i="15"/>
  <c r="K36" i="15"/>
  <c r="K37" i="15"/>
  <c r="K38" i="15"/>
  <c r="L39" i="15"/>
  <c r="L40" i="15"/>
  <c r="L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L6" i="14"/>
  <c r="K7" i="14"/>
  <c r="L8" i="14"/>
  <c r="K9" i="14"/>
  <c r="K10" i="14"/>
  <c r="L11" i="14"/>
  <c r="K12" i="14"/>
  <c r="K14" i="14"/>
  <c r="L15" i="14"/>
  <c r="K16" i="14"/>
  <c r="K19" i="14"/>
  <c r="K20" i="14"/>
  <c r="K21" i="14"/>
  <c r="L22" i="14"/>
  <c r="K23" i="14"/>
  <c r="K25" i="14"/>
  <c r="L26" i="14"/>
  <c r="K27" i="14"/>
  <c r="K28" i="14"/>
  <c r="K29" i="14"/>
  <c r="L30" i="14"/>
  <c r="K31" i="14"/>
  <c r="K32" i="14"/>
  <c r="K33" i="14"/>
  <c r="K34" i="14"/>
  <c r="K35" i="14"/>
  <c r="K36" i="14"/>
  <c r="K37" i="14"/>
  <c r="K38" i="14"/>
  <c r="L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L6" i="13"/>
  <c r="K7" i="13"/>
  <c r="L8" i="13"/>
  <c r="K9" i="13"/>
  <c r="K10" i="13"/>
  <c r="L11" i="13"/>
  <c r="K12" i="13"/>
  <c r="K14" i="13"/>
  <c r="L15" i="13"/>
  <c r="K16" i="13"/>
  <c r="K18" i="13"/>
  <c r="K19" i="13"/>
  <c r="K20" i="13"/>
  <c r="K21" i="13"/>
  <c r="L22" i="13"/>
  <c r="K23" i="13"/>
  <c r="K25" i="13"/>
  <c r="L26" i="13"/>
  <c r="K27" i="13"/>
  <c r="K28" i="13"/>
  <c r="K29" i="13"/>
  <c r="L30" i="13"/>
  <c r="K31" i="13"/>
  <c r="K32" i="13"/>
  <c r="K33" i="13"/>
  <c r="K34" i="13"/>
  <c r="K35" i="13"/>
  <c r="K36" i="13"/>
  <c r="K37" i="13"/>
  <c r="K38" i="13"/>
  <c r="L5" i="12"/>
  <c r="A6" i="12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L6" i="12"/>
  <c r="K7" i="12"/>
  <c r="K8" i="12"/>
  <c r="K9" i="12"/>
  <c r="K10" i="12"/>
  <c r="K11" i="12"/>
  <c r="K12" i="12"/>
  <c r="L14" i="12"/>
  <c r="K15" i="12"/>
  <c r="K16" i="12"/>
  <c r="K18" i="12"/>
  <c r="K19" i="12"/>
  <c r="K20" i="12"/>
  <c r="K21" i="12"/>
  <c r="L22" i="12"/>
  <c r="K23" i="12"/>
  <c r="K25" i="12"/>
  <c r="L26" i="12"/>
  <c r="K27" i="12"/>
  <c r="K28" i="12"/>
  <c r="K29" i="12"/>
  <c r="K30" i="12"/>
  <c r="K31" i="12"/>
  <c r="K32" i="12"/>
  <c r="K33" i="12"/>
  <c r="K34" i="12"/>
  <c r="K35" i="12"/>
  <c r="K36" i="12"/>
  <c r="K37" i="12"/>
  <c r="K40" i="12"/>
  <c r="K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L6" i="11"/>
  <c r="K7" i="11"/>
  <c r="K9" i="11"/>
  <c r="K11" i="11"/>
  <c r="K12" i="11"/>
  <c r="K14" i="11"/>
  <c r="L15" i="11"/>
  <c r="K16" i="11"/>
  <c r="K18" i="11"/>
  <c r="K19" i="11"/>
  <c r="K20" i="11"/>
  <c r="K21" i="11"/>
  <c r="L22" i="11"/>
  <c r="K23" i="11"/>
  <c r="K25" i="11"/>
  <c r="L26" i="11"/>
  <c r="K27" i="11"/>
  <c r="K28" i="11"/>
  <c r="K29" i="11"/>
  <c r="K30" i="11"/>
  <c r="K31" i="11"/>
  <c r="K33" i="11"/>
  <c r="K34" i="11"/>
  <c r="K35" i="11"/>
  <c r="K36" i="11"/>
  <c r="K37" i="11"/>
  <c r="L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L6" i="10"/>
  <c r="K7" i="10"/>
  <c r="L8" i="10"/>
  <c r="K9" i="10"/>
  <c r="K10" i="10"/>
  <c r="L11" i="10"/>
  <c r="K12" i="10"/>
  <c r="K14" i="10"/>
  <c r="K15" i="10"/>
  <c r="K16" i="10"/>
  <c r="K18" i="10"/>
  <c r="K19" i="10"/>
  <c r="K20" i="10"/>
  <c r="K21" i="10"/>
  <c r="L22" i="10"/>
  <c r="K23" i="10"/>
  <c r="K25" i="10"/>
  <c r="L26" i="10"/>
  <c r="K27" i="10"/>
  <c r="K28" i="10"/>
  <c r="K29" i="10"/>
  <c r="K30" i="10"/>
  <c r="K31" i="10"/>
  <c r="K32" i="10"/>
  <c r="K33" i="10"/>
  <c r="K34" i="10"/>
  <c r="K35" i="10"/>
  <c r="K36" i="10"/>
  <c r="K37" i="10"/>
  <c r="K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K6" i="9"/>
  <c r="K7" i="9"/>
  <c r="L8" i="9"/>
  <c r="K9" i="9"/>
  <c r="K11" i="9"/>
  <c r="K12" i="9"/>
  <c r="K14" i="9"/>
  <c r="L15" i="9"/>
  <c r="K16" i="9"/>
  <c r="K21" i="9"/>
  <c r="L22" i="9"/>
  <c r="K23" i="9"/>
  <c r="K25" i="9"/>
  <c r="L26" i="9"/>
  <c r="K27" i="9"/>
  <c r="K28" i="9"/>
  <c r="K29" i="9"/>
  <c r="K30" i="9"/>
  <c r="K31" i="9"/>
  <c r="K32" i="9"/>
  <c r="K33" i="9"/>
  <c r="K34" i="9"/>
  <c r="K35" i="9"/>
  <c r="K36" i="9"/>
  <c r="K37" i="9"/>
  <c r="K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K6" i="8"/>
  <c r="K7" i="8"/>
  <c r="K8" i="8"/>
  <c r="K9" i="8"/>
  <c r="K10" i="8"/>
  <c r="K11" i="8"/>
  <c r="K12" i="8"/>
  <c r="K14" i="8"/>
  <c r="K15" i="8"/>
  <c r="K16" i="8"/>
  <c r="K18" i="8"/>
  <c r="K19" i="8"/>
  <c r="K20" i="8"/>
  <c r="K21" i="8"/>
  <c r="L22" i="8"/>
  <c r="L23" i="8"/>
  <c r="K25" i="8"/>
  <c r="L26" i="8"/>
  <c r="K27" i="8"/>
  <c r="K28" i="8"/>
  <c r="K29" i="8"/>
  <c r="K30" i="8"/>
  <c r="K31" i="8"/>
  <c r="K32" i="8"/>
  <c r="K33" i="8"/>
  <c r="K34" i="8"/>
  <c r="K35" i="8"/>
  <c r="K36" i="8"/>
  <c r="K37" i="8"/>
  <c r="L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K6" i="7"/>
  <c r="K7" i="7"/>
  <c r="K8" i="7"/>
  <c r="K9" i="7"/>
  <c r="K10" i="7"/>
  <c r="K11" i="7"/>
  <c r="K12" i="7"/>
  <c r="K14" i="7"/>
  <c r="L15" i="7"/>
  <c r="K16" i="7"/>
  <c r="K19" i="7"/>
  <c r="K21" i="7"/>
  <c r="L22" i="7"/>
  <c r="K23" i="7"/>
  <c r="K25" i="7"/>
  <c r="L26" i="7"/>
  <c r="CB10" i="55"/>
  <c r="CG15" i="57" s="1"/>
  <c r="CC6" i="55"/>
  <c r="CH10" i="57" s="1"/>
  <c r="BI7" i="55"/>
  <c r="BN11" i="57"/>
  <c r="BI20" i="55"/>
  <c r="BN30" i="57" s="1"/>
  <c r="BI14" i="55"/>
  <c r="BN22" i="57" s="1"/>
  <c r="BI19" i="55"/>
  <c r="BN27" i="57"/>
  <c r="BI25" i="55"/>
  <c r="BN36" i="57" s="1"/>
  <c r="BI33" i="55"/>
  <c r="BN45" i="57" s="1"/>
  <c r="BT21" i="55"/>
  <c r="BY31" i="57" s="1"/>
  <c r="BT35" i="55"/>
  <c r="BY48" i="57" s="1"/>
  <c r="BI3" i="55"/>
  <c r="BN3" i="57" s="1"/>
  <c r="BI5" i="55"/>
  <c r="BN7" i="57" s="1"/>
  <c r="BI18" i="55"/>
  <c r="BN26" i="57" s="1"/>
  <c r="BX3" i="55"/>
  <c r="CC4" i="57" s="1"/>
  <c r="BI10" i="55"/>
  <c r="BN15" i="57" s="1"/>
  <c r="BI4" i="55"/>
  <c r="BN5" i="57" s="1"/>
  <c r="BI17" i="55"/>
  <c r="BN25" i="57" s="1"/>
  <c r="BI29" i="55"/>
  <c r="BN41" i="57"/>
  <c r="BI39" i="55"/>
  <c r="BN53" i="57"/>
  <c r="BP40" i="55"/>
  <c r="BU54" i="57" s="1"/>
  <c r="BW24" i="55"/>
  <c r="CB35" i="57" s="1"/>
  <c r="BW32" i="55"/>
  <c r="CB44" i="57" s="1"/>
  <c r="BW41" i="55"/>
  <c r="CB57" i="57" s="1"/>
  <c r="BS40" i="55"/>
  <c r="BX54" i="57"/>
  <c r="BT14" i="55"/>
  <c r="BY22" i="57" s="1"/>
  <c r="BT20" i="55"/>
  <c r="BY29" i="57" s="1"/>
  <c r="BT27" i="55"/>
  <c r="BY38" i="57"/>
  <c r="BT34" i="55"/>
  <c r="BY46" i="57" s="1"/>
  <c r="BT41" i="55"/>
  <c r="BY57" i="57" s="1"/>
  <c r="BW25" i="55"/>
  <c r="CB36" i="57"/>
  <c r="BW40" i="55"/>
  <c r="CB54" i="57" s="1"/>
  <c r="BO40" i="55"/>
  <c r="BT54" i="57" s="1"/>
  <c r="BT28" i="55"/>
  <c r="BY39" i="57" s="1"/>
  <c r="BW26" i="55"/>
  <c r="CB37" i="57" s="1"/>
  <c r="BT16" i="55"/>
  <c r="BY24" i="57" s="1"/>
  <c r="BT36" i="55"/>
  <c r="BY49" i="57" s="1"/>
  <c r="BW6" i="55"/>
  <c r="CB10" i="57" s="1"/>
  <c r="BX10" i="55"/>
  <c r="CC15" i="57" s="1"/>
  <c r="BP25" i="55"/>
  <c r="BU36" i="57" s="1"/>
  <c r="BQ8" i="55"/>
  <c r="BV12" i="57" s="1"/>
  <c r="BQ28" i="55"/>
  <c r="BV39" i="57" s="1"/>
  <c r="BQ35" i="55"/>
  <c r="BV48" i="57"/>
  <c r="BR12" i="55"/>
  <c r="BW18" i="57"/>
  <c r="BR32" i="55"/>
  <c r="BW44" i="57" s="1"/>
  <c r="BS15" i="55"/>
  <c r="BX23" i="57" s="1"/>
  <c r="BS28" i="55"/>
  <c r="BX39" i="57" s="1"/>
  <c r="BU4" i="55"/>
  <c r="BZ5" i="57" s="1"/>
  <c r="BU24" i="55"/>
  <c r="BZ35" i="57"/>
  <c r="BV5" i="55"/>
  <c r="CA7" i="57" s="1"/>
  <c r="BV12" i="55"/>
  <c r="CA18" i="57" s="1"/>
  <c r="BV25" i="55"/>
  <c r="CA36" i="57" s="1"/>
  <c r="BV32" i="55"/>
  <c r="CA44" i="57" s="1"/>
  <c r="BW20" i="55"/>
  <c r="CB30" i="57" s="1"/>
  <c r="BX5" i="55"/>
  <c r="CC7" i="57" s="1"/>
  <c r="BX12" i="55"/>
  <c r="CC19" i="57" s="1"/>
  <c r="BX18" i="55"/>
  <c r="CC26" i="57" s="1"/>
  <c r="BX32" i="55"/>
  <c r="CC44" i="57"/>
  <c r="BY19" i="55"/>
  <c r="CD27" i="57" s="1"/>
  <c r="BY26" i="55"/>
  <c r="CD37" i="57" s="1"/>
  <c r="BY33" i="55"/>
  <c r="CD45" i="57" s="1"/>
  <c r="BY40" i="55"/>
  <c r="CD54" i="57" s="1"/>
  <c r="BZ32" i="55"/>
  <c r="CE44" i="57" s="1"/>
  <c r="BT24" i="55"/>
  <c r="BY35" i="57" s="1"/>
  <c r="BT38" i="55"/>
  <c r="BY51" i="57" s="1"/>
  <c r="BY14" i="55"/>
  <c r="CD22" i="57" s="1"/>
  <c r="BY20" i="55"/>
  <c r="CD30" i="57"/>
  <c r="BT12" i="55"/>
  <c r="BY19" i="57" s="1"/>
  <c r="BT18" i="55"/>
  <c r="BY26" i="57" s="1"/>
  <c r="BT32" i="55"/>
  <c r="BY44" i="57" s="1"/>
  <c r="BW38" i="55"/>
  <c r="CB52" i="57" s="1"/>
  <c r="BT26" i="55"/>
  <c r="BY37" i="57" s="1"/>
  <c r="BZ29" i="55"/>
  <c r="CE41" i="57" s="1"/>
  <c r="BZ36" i="55"/>
  <c r="CE49" i="57" s="1"/>
  <c r="CB20" i="55"/>
  <c r="CG30" i="57" s="1"/>
  <c r="CB34" i="55"/>
  <c r="CG46" i="57"/>
  <c r="BZ10" i="55"/>
  <c r="CE15" i="57" s="1"/>
  <c r="BZ24" i="55"/>
  <c r="CE34" i="57" s="1"/>
  <c r="BZ5" i="55"/>
  <c r="CE7" i="57" s="1"/>
  <c r="BZ18" i="55"/>
  <c r="CE26" i="57" s="1"/>
  <c r="CA25" i="55"/>
  <c r="CF36" i="57" s="1"/>
  <c r="BZ26" i="55"/>
  <c r="CE37" i="57" s="1"/>
  <c r="BZ40" i="55"/>
  <c r="CE54" i="57" s="1"/>
  <c r="CA14" i="55"/>
  <c r="CF22" i="57" s="1"/>
  <c r="CF8" i="55"/>
  <c r="CK12" i="57"/>
  <c r="CF21" i="55"/>
  <c r="CK31" i="57" s="1"/>
  <c r="CF28" i="55"/>
  <c r="CK39" i="57" s="1"/>
  <c r="CF35" i="55"/>
  <c r="CK48" i="57" s="1"/>
  <c r="CG26" i="55"/>
  <c r="CL37" i="57" s="1"/>
  <c r="CG33" i="55"/>
  <c r="CL45" i="57" s="1"/>
  <c r="CH41" i="55"/>
  <c r="CM57" i="57" s="1"/>
  <c r="BZ8" i="55"/>
  <c r="CE12" i="57" s="1"/>
  <c r="CC3" i="55"/>
  <c r="CH4" i="57" s="1"/>
  <c r="DC15" i="57"/>
  <c r="DC19" i="57"/>
  <c r="DD4" i="57"/>
  <c r="BS6" i="55"/>
  <c r="BX9" i="57" s="1"/>
  <c r="BR28" i="55"/>
  <c r="BW39" i="57"/>
  <c r="BS25" i="55"/>
  <c r="BX36" i="57" s="1"/>
  <c r="BJ13" i="55"/>
  <c r="BO20" i="57" s="1"/>
  <c r="BK15" i="55"/>
  <c r="BP23" i="57"/>
  <c r="BS21" i="55"/>
  <c r="BX31" i="57" s="1"/>
  <c r="BS33" i="55"/>
  <c r="BX45" i="57"/>
  <c r="BS10" i="55"/>
  <c r="BX15" i="57" s="1"/>
  <c r="BM8" i="55"/>
  <c r="BR12" i="57" s="1"/>
  <c r="BQ12" i="55"/>
  <c r="BV18" i="57" s="1"/>
  <c r="BK13" i="55"/>
  <c r="BP20" i="57" s="1"/>
  <c r="BK24" i="55"/>
  <c r="BP35" i="57"/>
  <c r="BR18" i="55"/>
  <c r="BW26" i="57" s="1"/>
  <c r="BS8" i="55"/>
  <c r="BX12" i="57"/>
  <c r="BS31" i="55"/>
  <c r="BX43" i="57" s="1"/>
  <c r="BT17" i="55"/>
  <c r="BY25" i="57" s="1"/>
  <c r="BU19" i="55"/>
  <c r="BZ27" i="57"/>
  <c r="BS35" i="55"/>
  <c r="BX48" i="57" s="1"/>
  <c r="BR27" i="55"/>
  <c r="BW38" i="57"/>
  <c r="BW23" i="55"/>
  <c r="CB33" i="57" s="1"/>
  <c r="BW35" i="55"/>
  <c r="CB48" i="57" s="1"/>
  <c r="BJ38" i="55"/>
  <c r="BO51" i="57" s="1"/>
  <c r="BK26" i="55"/>
  <c r="BP37" i="57" s="1"/>
  <c r="BN6" i="55"/>
  <c r="BS9" i="57"/>
  <c r="BN21" i="55"/>
  <c r="BS31" i="57" s="1"/>
  <c r="BN33" i="55"/>
  <c r="BS45" i="57"/>
  <c r="BO10" i="55"/>
  <c r="BT15" i="57" s="1"/>
  <c r="BJ9" i="55"/>
  <c r="BO13" i="57" s="1"/>
  <c r="BS38" i="55"/>
  <c r="BX51" i="57"/>
  <c r="BU12" i="55"/>
  <c r="BZ18" i="57" s="1"/>
  <c r="CC38" i="55"/>
  <c r="CH52" i="57"/>
  <c r="CK18" i="55"/>
  <c r="CP26" i="57" s="1"/>
  <c r="CH38" i="55"/>
  <c r="CM51" i="57" s="1"/>
  <c r="CM34" i="55"/>
  <c r="CR46" i="57" s="1"/>
  <c r="CI18" i="55"/>
  <c r="CN26" i="57" s="1"/>
  <c r="CM13" i="55"/>
  <c r="CR20" i="57"/>
  <c r="CI34" i="55"/>
  <c r="CN46" i="57" s="1"/>
  <c r="CJ23" i="55"/>
  <c r="CO33" i="57"/>
  <c r="CK38" i="55"/>
  <c r="CP51" i="57" s="1"/>
  <c r="CM38" i="55"/>
  <c r="CR52" i="57" s="1"/>
  <c r="CK40" i="55"/>
  <c r="CP55" i="57"/>
  <c r="CL9" i="55"/>
  <c r="CQ14" i="57" s="1"/>
  <c r="CL21" i="55"/>
  <c r="CQ31" i="57"/>
  <c r="BV19" i="55"/>
  <c r="CA27" i="57" s="1"/>
  <c r="BI32" i="55"/>
  <c r="BN44" i="57" s="1"/>
  <c r="BI38" i="55"/>
  <c r="BN51" i="57" s="1"/>
  <c r="BJ28" i="55"/>
  <c r="BO39" i="57" s="1"/>
  <c r="BK32" i="55"/>
  <c r="BP44" i="57"/>
  <c r="BJ10" i="55"/>
  <c r="BO15" i="57" s="1"/>
  <c r="BO19" i="55"/>
  <c r="BT27" i="57"/>
  <c r="BO34" i="55"/>
  <c r="BT46" i="57" s="1"/>
  <c r="BJ21" i="55"/>
  <c r="BO31" i="57" s="1"/>
  <c r="BJ35" i="55"/>
  <c r="BO48" i="57"/>
  <c r="BK39" i="55"/>
  <c r="BP53" i="57" s="1"/>
  <c r="BN26" i="55"/>
  <c r="BS37" i="57"/>
  <c r="BV23" i="55"/>
  <c r="CA33" i="57" s="1"/>
  <c r="BK20" i="55"/>
  <c r="BP29" i="57" s="1"/>
  <c r="BO26" i="55"/>
  <c r="BT37" i="57" s="1"/>
  <c r="CE10" i="55"/>
  <c r="CJ15" i="57" s="1"/>
  <c r="CE23" i="55"/>
  <c r="CJ33" i="57"/>
  <c r="CI4" i="55"/>
  <c r="CN6" i="57" s="1"/>
  <c r="BW36" i="55"/>
  <c r="CB49" i="57"/>
  <c r="BY34" i="55"/>
  <c r="CD46" i="57" s="1"/>
  <c r="BY5" i="55"/>
  <c r="CD7" i="57" s="1"/>
  <c r="BZ27" i="55"/>
  <c r="CE38" i="57"/>
  <c r="CE6" i="55"/>
  <c r="CJ10" i="57" s="1"/>
  <c r="CE19" i="55"/>
  <c r="CJ27" i="57" s="1"/>
  <c r="BW4" i="55"/>
  <c r="CB5" i="57" s="1"/>
  <c r="BW28" i="55"/>
  <c r="CB39" i="57" s="1"/>
  <c r="BZ23" i="55"/>
  <c r="CE33" i="57" s="1"/>
  <c r="CE41" i="55"/>
  <c r="CJ57" i="57" s="1"/>
  <c r="CH31" i="55"/>
  <c r="CM43" i="57"/>
  <c r="BX26" i="55"/>
  <c r="CC37" i="57" s="1"/>
  <c r="BY38" i="55"/>
  <c r="CD52" i="57" s="1"/>
  <c r="BZ31" i="55"/>
  <c r="CU20" i="55"/>
  <c r="CZ29" i="57" s="1"/>
  <c r="CW38" i="55"/>
  <c r="DB52" i="57" s="1"/>
  <c r="CY28" i="55"/>
  <c r="DD39" i="57" s="1"/>
  <c r="CN40" i="55"/>
  <c r="CS54" i="57" s="1"/>
  <c r="CV21" i="55"/>
  <c r="DA31" i="57" s="1"/>
  <c r="DA34" i="55"/>
  <c r="DF46" i="57" s="1"/>
  <c r="CK8" i="55"/>
  <c r="CP12" i="57" s="1"/>
  <c r="CL40" i="55"/>
  <c r="CQ55" i="57" s="1"/>
  <c r="CN10" i="55"/>
  <c r="CS15" i="57" s="1"/>
  <c r="CT23" i="55"/>
  <c r="CY33" i="57" s="1"/>
  <c r="CV4" i="55"/>
  <c r="DA5" i="57" s="1"/>
  <c r="CV33" i="55"/>
  <c r="DA45" i="57"/>
  <c r="CP9" i="55"/>
  <c r="CU14" i="57" s="1"/>
  <c r="CQ19" i="55"/>
  <c r="CV27" i="57" s="1"/>
  <c r="CV13" i="55"/>
  <c r="CX4" i="55"/>
  <c r="DC5" i="57"/>
  <c r="CY20" i="55"/>
  <c r="DD29" i="57" s="1"/>
  <c r="DA23" i="55"/>
  <c r="DF33" i="57"/>
  <c r="CL34" i="55"/>
  <c r="CQ47" i="57" s="1"/>
  <c r="CN6" i="55"/>
  <c r="CS10" i="57" s="1"/>
  <c r="CQ14" i="55"/>
  <c r="CV22" i="57" s="1"/>
  <c r="CT9" i="55"/>
  <c r="CY14" i="57"/>
  <c r="CT31" i="55"/>
  <c r="CY43" i="57"/>
  <c r="CU12" i="55"/>
  <c r="CZ19" i="57" s="1"/>
  <c r="CK3" i="55"/>
  <c r="CP4" i="57" s="1"/>
  <c r="CK12" i="55"/>
  <c r="CP19" i="57" s="1"/>
  <c r="CM31" i="55"/>
  <c r="CR43" i="57"/>
  <c r="CW9" i="55"/>
  <c r="DB14" i="57" s="1"/>
  <c r="CR6" i="55"/>
  <c r="CW10" i="57"/>
  <c r="CR13" i="55"/>
  <c r="CW20" i="57" s="1"/>
  <c r="CR12" i="55"/>
  <c r="CW19" i="57" s="1"/>
</calcChain>
</file>

<file path=xl/sharedStrings.xml><?xml version="1.0" encoding="utf-8"?>
<sst xmlns="http://schemas.openxmlformats.org/spreadsheetml/2006/main" count="31530" uniqueCount="351">
  <si>
    <t>Tipo</t>
  </si>
  <si>
    <t>Brocal (m)</t>
  </si>
  <si>
    <t>Lugar</t>
  </si>
  <si>
    <t>Profundidad de pozo (m)</t>
  </si>
  <si>
    <t>Nivel estático (m)</t>
  </si>
  <si>
    <t>Nivel dinámico (m)</t>
  </si>
  <si>
    <t>N˚</t>
  </si>
  <si>
    <t>Nombre del POZO</t>
  </si>
  <si>
    <t>Latitud</t>
  </si>
  <si>
    <t>Longitud</t>
  </si>
  <si>
    <t>Altitud sobre nivel de Mar</t>
  </si>
  <si>
    <t>Datos de campo</t>
  </si>
  <si>
    <t>Nivel estático (m) + Brocal</t>
  </si>
  <si>
    <t>Nivel dinámico (m) + Brocal</t>
  </si>
  <si>
    <t>Plan de Monitoreo Acuífero Caimital</t>
  </si>
  <si>
    <t>Fecha: 25 y 28 de junio del 2012</t>
  </si>
  <si>
    <t>AyA Caimital 1</t>
  </si>
  <si>
    <t>AyA Caimital 2</t>
  </si>
  <si>
    <t>AyA Caimital 3</t>
  </si>
  <si>
    <t>AyA Caimital 4</t>
  </si>
  <si>
    <t>AyA Caimital 5</t>
  </si>
  <si>
    <t>AyA Caimital 6</t>
  </si>
  <si>
    <t>CJ-17 Villa Adela</t>
  </si>
  <si>
    <t>MTP-279 Jose Campos Camacho</t>
  </si>
  <si>
    <t xml:space="preserve">Caimital </t>
  </si>
  <si>
    <t>Dulce Nombre</t>
  </si>
  <si>
    <t>P</t>
  </si>
  <si>
    <t xml:space="preserve">Melonera </t>
  </si>
  <si>
    <t>ASADA Dulce Nombre 2</t>
  </si>
  <si>
    <t>ASADA Dulce Nombre 1</t>
  </si>
  <si>
    <t>Heiner Fajardo</t>
  </si>
  <si>
    <t>Flor Fajardo</t>
  </si>
  <si>
    <t>Casa Abandonada</t>
  </si>
  <si>
    <t>Gavina Campos Noguera</t>
  </si>
  <si>
    <t>José Fernado Oriones Zuñiga</t>
  </si>
  <si>
    <t>Hilda Rodrigez Villalobos</t>
  </si>
  <si>
    <t>Paula Perez Carrillo</t>
  </si>
  <si>
    <t>ASADA Caimitalito</t>
  </si>
  <si>
    <t>José Mora Lopez</t>
  </si>
  <si>
    <t>ASADA Caimital</t>
  </si>
  <si>
    <t>Gamalotal</t>
  </si>
  <si>
    <t>ASADA Gamalotal</t>
  </si>
  <si>
    <t>Caimitalito</t>
  </si>
  <si>
    <t>Caimital</t>
  </si>
  <si>
    <t>E</t>
  </si>
  <si>
    <t>Diámetro armado (in)</t>
  </si>
  <si>
    <t>-</t>
  </si>
  <si>
    <t>seco</t>
  </si>
  <si>
    <t>Sin linea aire</t>
  </si>
  <si>
    <t>Blas Villegas</t>
  </si>
  <si>
    <t>Rafael Quiroz Perforado</t>
  </si>
  <si>
    <t>Rafael Quiroz Excavado</t>
  </si>
  <si>
    <t>MT-305 María de los Ángeles Pérez Rodríguez</t>
  </si>
  <si>
    <t xml:space="preserve">Marielos </t>
  </si>
  <si>
    <t>Arnoldo</t>
  </si>
  <si>
    <t xml:space="preserve">MT-217 APAN </t>
  </si>
  <si>
    <t>MT-197 Luna y Sol 2004 S.A.</t>
  </si>
  <si>
    <t>MT-279 José Campos Camacho</t>
  </si>
  <si>
    <t>José Fernando Oriones Zúñiga</t>
  </si>
  <si>
    <t>Hilda Rodríguez Villalobos</t>
  </si>
  <si>
    <t>Paula Pérez Carrillo</t>
  </si>
  <si>
    <t>José Mora López</t>
  </si>
  <si>
    <t>MT-266 Asdrúbal Rojas Chávez</t>
  </si>
  <si>
    <t>Walter Vásquez</t>
  </si>
  <si>
    <t>Juan López</t>
  </si>
  <si>
    <t>Zompopa</t>
  </si>
  <si>
    <t>Curime</t>
  </si>
  <si>
    <t>Hondores</t>
  </si>
  <si>
    <t xml:space="preserve">Fca el Carmen </t>
  </si>
  <si>
    <t>Fecha: 16 y 17 de julio del 2012</t>
  </si>
  <si>
    <t>Seco</t>
  </si>
  <si>
    <t>Fecha: 20 y 21 de agosto del 2012</t>
  </si>
  <si>
    <t>Sin Dato</t>
  </si>
  <si>
    <t>Sin linea de aire</t>
  </si>
  <si>
    <t>Saúl Herrera</t>
  </si>
  <si>
    <t>Fecha: 24 y 25 de setiembre del 2012</t>
  </si>
  <si>
    <t>Fecha: 23 de Octubre del 2012</t>
  </si>
  <si>
    <t xml:space="preserve">El pozo No. 6, MT-279 José Campos Camacho y No. 28 MT-305 María de los Ángeles Pérez Rodríguez no se pudieron medir ya que no se localizó al dueño de la casa. </t>
  </si>
  <si>
    <t>Fecha:  20 de noviembre del 2012</t>
  </si>
  <si>
    <t>El pozo N° 13 "Flor Fajardo" presenta un nivel estático a 6 metros, sin embargo en el historial de cálculos no aparece información del brocal. Se indica solamente la información medida en el campo.</t>
  </si>
  <si>
    <t xml:space="preserve">Adicional se midió el pozo S215 Antonio Vargas </t>
  </si>
  <si>
    <t xml:space="preserve">Antonio Vargas </t>
  </si>
  <si>
    <t>Fecha: 18 de diciembre del 2012</t>
  </si>
  <si>
    <t>Fecha: 29 de enero 2013</t>
  </si>
  <si>
    <t>Fecha: 26 de febrero 2013</t>
  </si>
  <si>
    <t>Fecha: 19 de marzo 2013</t>
  </si>
  <si>
    <t>sin dato</t>
  </si>
  <si>
    <t>Linea de aire obstruida</t>
  </si>
  <si>
    <t>Sin línea de aire</t>
  </si>
  <si>
    <t>Costeña Proyecto 2</t>
  </si>
  <si>
    <t>Costeña Proyecto 1</t>
  </si>
  <si>
    <t>Fecha: 23 de abril del 2013</t>
  </si>
  <si>
    <t>Fecha: 28 de mayo del 2013</t>
  </si>
  <si>
    <t>Fecha: 18 de junio del 2013</t>
  </si>
  <si>
    <t xml:space="preserve">Con llave </t>
  </si>
  <si>
    <t>Fecha: 16 de julio del 2013</t>
  </si>
  <si>
    <t xml:space="preserve">Seco </t>
  </si>
  <si>
    <t>Fecha: 27 de agosto del 2013</t>
  </si>
  <si>
    <r>
      <t xml:space="preserve">Marielos </t>
    </r>
    <r>
      <rPr>
        <sz val="10"/>
        <color indexed="10"/>
        <rFont val="Arial"/>
        <family val="2"/>
      </rPr>
      <t>(Francisco García)</t>
    </r>
  </si>
  <si>
    <r>
      <t xml:space="preserve">Arnoldo </t>
    </r>
    <r>
      <rPr>
        <sz val="10"/>
        <color indexed="10"/>
        <rFont val="Arial"/>
        <family val="2"/>
      </rPr>
      <t>Fajardo</t>
    </r>
  </si>
  <si>
    <t>Fecha: 24 de setiembre del 2013</t>
  </si>
  <si>
    <t>Fecha: 22 de octubre del 2013</t>
  </si>
  <si>
    <t>nsp</t>
  </si>
  <si>
    <t>Fecha: 17 de diciembre del 2013</t>
  </si>
  <si>
    <t>Cerrado con llave</t>
  </si>
  <si>
    <t>Fecha: 21 de enero del 2014</t>
  </si>
  <si>
    <t>Marielos (Francisco García)</t>
  </si>
  <si>
    <t>Arnoldo Fajardo</t>
  </si>
  <si>
    <t>Fecha: 25 de febrero del 2014</t>
  </si>
  <si>
    <t>ds</t>
  </si>
  <si>
    <t>Fecha: 27 de mayo del 2014</t>
  </si>
  <si>
    <t>Fecha: 24 de junio del 2014</t>
  </si>
  <si>
    <t>Fecha: 15 de julio del 2014</t>
  </si>
  <si>
    <t>Fecha: 26 de agosto del 2014</t>
  </si>
  <si>
    <t>Casa Abandonada perforado</t>
  </si>
  <si>
    <t>nd</t>
  </si>
  <si>
    <t>Fecha: 25 de marzo del 2014</t>
  </si>
  <si>
    <t>Fecha: 30 de setiembre del 2014</t>
  </si>
  <si>
    <t>Fecha: 21 de octubre del 2014</t>
  </si>
  <si>
    <t>SECO</t>
  </si>
  <si>
    <t>Fecha: 27 de enero del 2015</t>
  </si>
  <si>
    <t>Fecha: 18 de noviembre del 2014</t>
  </si>
  <si>
    <t>Fecha: 24 de febrero del 2015</t>
  </si>
  <si>
    <t xml:space="preserve">Fecha: </t>
  </si>
  <si>
    <t>Abejas</t>
  </si>
  <si>
    <t xml:space="preserve"> </t>
  </si>
  <si>
    <t>Fecha: 18 de marzo del 2015</t>
  </si>
  <si>
    <t xml:space="preserve">Sin Permiso </t>
  </si>
  <si>
    <t>Fecha: 24, 25 y 26 de junio del 2015</t>
  </si>
  <si>
    <t>línea obstruida</t>
  </si>
  <si>
    <t>sin línea de aire</t>
  </si>
  <si>
    <t>no hay permiso</t>
  </si>
  <si>
    <t>sin permiso para ingresar</t>
  </si>
  <si>
    <t xml:space="preserve">tapa sellada </t>
  </si>
  <si>
    <t>Fecha: 26 de mayo del 2015</t>
  </si>
  <si>
    <t>Fecha: 22 de abril del 2014</t>
  </si>
  <si>
    <t>Fecha: 19 de noviembre del 2013</t>
  </si>
  <si>
    <t>Fecha: 9 de diciembre del 2014</t>
  </si>
  <si>
    <t>Fecha:  21 de Abril del 2015</t>
  </si>
  <si>
    <t>Fecha: 28 de Julio del 2015</t>
  </si>
  <si>
    <t>Fecha: 25 de agosto del 2015</t>
  </si>
  <si>
    <t>Fecha: 22 y 23 de setiembre del 2015</t>
  </si>
  <si>
    <t xml:space="preserve">Datos del pozo </t>
  </si>
  <si>
    <t xml:space="preserve">Nombre </t>
  </si>
  <si>
    <t xml:space="preserve">Tipo </t>
  </si>
  <si>
    <t xml:space="preserve">Gráficos del nivel estático de todo el periodo                monitoreado </t>
  </si>
  <si>
    <t>Gráficos del nivel estático comparando diferente años monitoreados</t>
  </si>
  <si>
    <t>MONITOREO ACUÍFERO CAIMITAL Y POTRERO</t>
  </si>
  <si>
    <t>Gráficos del nivel freático de todo el periodo                monitoreado de pozos de AyA, ASADAS y en uso</t>
  </si>
  <si>
    <t xml:space="preserve">Gráficos del nivel freático comparando diferente años monitoreados de pozos de AyA, ASADAS y en uso </t>
  </si>
  <si>
    <t>no medir</t>
  </si>
  <si>
    <t>Fecha: 20 de Octubre del 2015</t>
  </si>
  <si>
    <t>Fecha: 17 de Noviembre del 2015</t>
  </si>
  <si>
    <t>Fecha: 8 de diciembre del 2015</t>
  </si>
  <si>
    <t>Fecha: 27 de enero del 2016</t>
  </si>
  <si>
    <t>Fecha: 23 de febrero del 2016</t>
  </si>
  <si>
    <t xml:space="preserve">Sin Dato </t>
  </si>
  <si>
    <t>Fecha: 29 de marzo del 2016</t>
  </si>
  <si>
    <t>no bajó sonda</t>
  </si>
  <si>
    <t>Fecha: 27 de Abril del 2016</t>
  </si>
  <si>
    <t>cerrado candado</t>
  </si>
  <si>
    <t>sin permiso</t>
  </si>
  <si>
    <t>no bajo sonda</t>
  </si>
  <si>
    <t>Fecha: 21 de junio del 2016</t>
  </si>
  <si>
    <t>Fecha: 28 de julio del 2016</t>
  </si>
  <si>
    <t>Simastir -cerrado con llave</t>
  </si>
  <si>
    <t>cerrado portón</t>
  </si>
  <si>
    <t>Fecha: 28 de setiembre del 2016</t>
  </si>
  <si>
    <t>S.D. No bajó la sonda</t>
  </si>
  <si>
    <t>S.D. Faltó llave del portón</t>
  </si>
  <si>
    <t>Sin Llave</t>
  </si>
  <si>
    <t>Fecha: 25 de mayo del 2016</t>
  </si>
  <si>
    <t>Fecha: 28 de Octubre del 2016</t>
  </si>
  <si>
    <t>Fecha: 22 de Noviembre del 2016</t>
  </si>
  <si>
    <t>Fecha: 13 de Diciembre del 2016</t>
  </si>
  <si>
    <t>Fecha: 22 de Febrero del 2017</t>
  </si>
  <si>
    <t>Fecha: 28 de Marzo del 2017</t>
  </si>
  <si>
    <t>Fecha: 27 de Abril del 2017</t>
  </si>
  <si>
    <t>Tapado</t>
  </si>
  <si>
    <t>Sin acceso</t>
  </si>
  <si>
    <t>Sin dato</t>
  </si>
  <si>
    <t>ASADA Dulce Nombre 3</t>
  </si>
  <si>
    <t>Fecha: 25 de Mayo del 2017</t>
  </si>
  <si>
    <t>Fecha: 22 de Junio del 2017</t>
  </si>
  <si>
    <t>Fecha: 20 de Julio del 2017</t>
  </si>
  <si>
    <t>Obstruido</t>
  </si>
  <si>
    <t>Fecha: 23 de Agosto del 2017</t>
  </si>
  <si>
    <t>ASADA Gamalotal Pozo fondo</t>
  </si>
  <si>
    <t>Fecha: 27 de Setiembre del 2017</t>
  </si>
  <si>
    <t>Fecha: 25 de Octubre del 2017</t>
  </si>
  <si>
    <t>Fecha: 22 de Noviembre del 2017</t>
  </si>
  <si>
    <t>Fecha: 12 de Diciembre del 2017</t>
  </si>
  <si>
    <t>Fecha: 24 de Enero del 2018</t>
  </si>
  <si>
    <t>Fecha: 21 de Febrero del 2018</t>
  </si>
  <si>
    <t>Cerrado</t>
  </si>
  <si>
    <t>Fecha: 21 de Marzo del 2018</t>
  </si>
  <si>
    <t>Fecha: 25 de mayo del 2018</t>
  </si>
  <si>
    <t>tapa pegada</t>
  </si>
  <si>
    <t>sonda no marca</t>
  </si>
  <si>
    <t>Fecha: 20 de junio del 2018</t>
  </si>
  <si>
    <t>asada no disponible</t>
  </si>
  <si>
    <t>Fecha: 18 de julio del 2018</t>
  </si>
  <si>
    <t>sellado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</si>
  <si>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</si>
  <si>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</si>
  <si>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</si>
  <si>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</si>
  <si>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</si>
  <si>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</si>
  <si>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</si>
  <si>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</si>
  <si>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</si>
  <si>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</si>
  <si>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</si>
  <si>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</si>
  <si>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Fecha: 21 de agosto del 2018</t>
  </si>
  <si>
    <t>Fecha: 25 de setiembre del 2018</t>
  </si>
  <si>
    <t>Fecha: 24 de octubre del 2018</t>
  </si>
  <si>
    <t>cerrado</t>
  </si>
  <si>
    <t>sucio (sacar)</t>
  </si>
  <si>
    <t>Fecha: 20 de noviembre del 2018</t>
  </si>
  <si>
    <t>sucio</t>
  </si>
  <si>
    <t>Fecha: 12 de diciembre del 2018</t>
  </si>
  <si>
    <t>cerrado porton</t>
  </si>
  <si>
    <t>Fecha: 23 de Enero del 2019</t>
  </si>
  <si>
    <t>tapon pegado, abrir con taladro</t>
  </si>
  <si>
    <t>lo usaron de basurero</t>
  </si>
  <si>
    <t>porton con candado, señor en hospital</t>
  </si>
  <si>
    <t>Fecha: 19 de febrero del 2019</t>
  </si>
  <si>
    <t>lo tienen de basurero</t>
  </si>
  <si>
    <t>via de aire obstruida</t>
  </si>
  <si>
    <t>Fecha: 27 de marzo del 2019</t>
  </si>
  <si>
    <t>cerrado con candado</t>
  </si>
  <si>
    <t>Fecha: 23 de abril del 2019</t>
  </si>
  <si>
    <t>tubo sellado</t>
  </si>
  <si>
    <t>basurero</t>
  </si>
  <si>
    <t>Fecha: 21 de mayo del 2019</t>
  </si>
  <si>
    <t>Fecha: 19 de junio del 2019</t>
  </si>
  <si>
    <t>Fecha: 16 de julio del 2019</t>
  </si>
  <si>
    <t>sonda no pasa 4,40</t>
  </si>
  <si>
    <t>Fecha: 21 de agosto del 2019</t>
  </si>
  <si>
    <t>no hay llave</t>
  </si>
  <si>
    <t>Fecha: 25 de setiembre del 2019</t>
  </si>
  <si>
    <t>sin acceso</t>
  </si>
  <si>
    <t>Fecha: 23 de octubre del 2019</t>
  </si>
  <si>
    <t>Fecha: 20 de noviembre del 2019</t>
  </si>
  <si>
    <t>Fecha: 11 de diciembre del 2019</t>
  </si>
  <si>
    <t>Fecha: 22 de enero del 2020</t>
  </si>
  <si>
    <t>Fecha: 18 de febrero del 2020</t>
  </si>
  <si>
    <t>asada no disponiblr</t>
  </si>
  <si>
    <t>sonda no baja</t>
  </si>
  <si>
    <t>Fecha: 20 de marzo del 2020</t>
  </si>
  <si>
    <t>Fecha: 21 de abril del 2020</t>
  </si>
  <si>
    <t>Fecha: 19 de mayo del 2020</t>
  </si>
  <si>
    <t>basura</t>
  </si>
  <si>
    <t>construyeron encima</t>
  </si>
  <si>
    <t>ultima medicion señor no da mas permiso</t>
  </si>
  <si>
    <t>Fecha: 24 de junio del 2020</t>
  </si>
  <si>
    <t>señor no da mas permiso</t>
  </si>
  <si>
    <t>cerrado con malla</t>
  </si>
  <si>
    <t>ASADA Caimital detrás</t>
  </si>
  <si>
    <t>Fecha:</t>
  </si>
  <si>
    <t>Fecha: 20 de octubre del 2020</t>
  </si>
  <si>
    <t>Aterrado</t>
  </si>
  <si>
    <t>Fecha: 11 de noviembre del 2020</t>
  </si>
  <si>
    <t>no se puede acceder</t>
  </si>
  <si>
    <t>Fecha: 09 de diciembre del 2020</t>
  </si>
  <si>
    <t>no se encontro llave</t>
  </si>
  <si>
    <t>sonda no pasa</t>
  </si>
  <si>
    <t>Cerrado con candado</t>
  </si>
  <si>
    <t>Fecha: 20 de enero del 2021</t>
  </si>
  <si>
    <t>ASADA no disponible</t>
  </si>
  <si>
    <t>Fecha: 24 de febrero del 2021</t>
  </si>
  <si>
    <t>Sin llaves</t>
  </si>
  <si>
    <t>Fecha: 24 de marzo del 2021</t>
  </si>
  <si>
    <t>Fecha: 25 de mayo del 2021</t>
  </si>
  <si>
    <t>Candado no abre</t>
  </si>
  <si>
    <t>Fecha: 23 de junio del 2021</t>
  </si>
  <si>
    <t>Fecha: 21 de junio del 2021</t>
  </si>
  <si>
    <t>Fecha: 24 de agosto del 2021</t>
  </si>
  <si>
    <t>Cerrado con cerca</t>
  </si>
  <si>
    <t>contiguo iglesia</t>
  </si>
  <si>
    <t>centro</t>
  </si>
  <si>
    <t>simastir</t>
  </si>
  <si>
    <t>No medir</t>
  </si>
  <si>
    <t>Fecha: 21 de setiembre del 2021</t>
  </si>
  <si>
    <t>Sonda no baja</t>
  </si>
  <si>
    <t>Fecha: 20 de octubre del 2021</t>
  </si>
  <si>
    <t xml:space="preserve">Cerrado con cerca </t>
  </si>
  <si>
    <t>Fecha: 16 de noviembre del 2021</t>
  </si>
  <si>
    <t>Colapsado</t>
  </si>
  <si>
    <t>Fecha: 21 de diciembre del 2021</t>
  </si>
  <si>
    <t>Observaciones</t>
  </si>
  <si>
    <t>Colpasado</t>
  </si>
  <si>
    <t>Porton rojo</t>
  </si>
  <si>
    <t>Casa de lata</t>
  </si>
  <si>
    <t>Alambre de puas</t>
  </si>
  <si>
    <t>Aserradero</t>
  </si>
  <si>
    <t>Atrás</t>
  </si>
  <si>
    <t>Dentro de caseta</t>
  </si>
  <si>
    <t>Frente licoreria</t>
  </si>
  <si>
    <t>Bosquecito primero izq</t>
  </si>
  <si>
    <t>Bosquecito segundo derecha</t>
  </si>
  <si>
    <t>en plantel</t>
  </si>
  <si>
    <t xml:space="preserve">porton celeste potrero tubo pvc </t>
  </si>
  <si>
    <t>Contiguo quebrada</t>
  </si>
  <si>
    <t>llamar antes ASADA Varillal</t>
  </si>
  <si>
    <t>potrero con porton</t>
  </si>
  <si>
    <t>junto corral</t>
  </si>
  <si>
    <t>señores con perro griton</t>
  </si>
  <si>
    <t>Finca melonera</t>
  </si>
  <si>
    <t>panel solar</t>
  </si>
  <si>
    <t>MT-182</t>
  </si>
  <si>
    <t>casa junto a calle</t>
  </si>
  <si>
    <t>Casa Abandonada (Saul Herrera)</t>
  </si>
  <si>
    <t xml:space="preserve">Orden </t>
  </si>
  <si>
    <t xml:space="preserve"> Pegado detrás de la caseta </t>
  </si>
  <si>
    <t>Al fondo </t>
  </si>
  <si>
    <t>Vía de aire obstruida</t>
  </si>
  <si>
    <t>25 de mayo del 2022</t>
  </si>
  <si>
    <t>19 de julio del 2022</t>
  </si>
  <si>
    <t>23 de agosto del 2022</t>
  </si>
  <si>
    <t>27 de setiembre del 2022</t>
  </si>
  <si>
    <t>25 de octubre del 2022</t>
  </si>
  <si>
    <t>22 de noviembre del 2022</t>
  </si>
  <si>
    <t>no se puedo abrir la via para medición</t>
  </si>
  <si>
    <t>Pozo Sellado</t>
  </si>
  <si>
    <t>13 de diciembre del 2022</t>
  </si>
  <si>
    <t>24 de enero del 2023</t>
  </si>
  <si>
    <t>Sellado</t>
  </si>
  <si>
    <t>Con candado</t>
  </si>
  <si>
    <t>25 de abril del 2023</t>
  </si>
  <si>
    <t>23 de mayo del 2023</t>
  </si>
  <si>
    <t>18 de julio del 2023</t>
  </si>
  <si>
    <t>22 de agosto del 2023</t>
  </si>
  <si>
    <t>19 de setiembre del 2023</t>
  </si>
  <si>
    <t>24 de octubre del 2023</t>
  </si>
  <si>
    <t>12 de diciembre del 2023</t>
  </si>
  <si>
    <t>23 de enero del 2024</t>
  </si>
  <si>
    <t>20 de febrero del 2024</t>
  </si>
  <si>
    <t>19 de marzo del 2024</t>
  </si>
  <si>
    <t>no se pudo medir, sonda no paso</t>
  </si>
  <si>
    <t>Fecha: 25 de junio del 2024</t>
  </si>
  <si>
    <t>Fecha: 16 de julio del 2024</t>
  </si>
  <si>
    <t>Fecha: 27 de agosto del 2024</t>
  </si>
  <si>
    <t>Sonda no marca nivel</t>
  </si>
  <si>
    <t>Fecha: 19 de noviembre del 2024</t>
  </si>
  <si>
    <t>Fecha: 17 de diciembre del 2024</t>
  </si>
  <si>
    <t>Fecha: 28 de enero del 2025</t>
  </si>
  <si>
    <t>Fecha: 25 de febrero del 2025</t>
  </si>
  <si>
    <t>Fecha: 25 demarzo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</si>
</sst>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00B0F0"/>
      <name val="Arial"/>
      <family val="2"/>
    </font>
    <font>
      <sz val="10"/>
      <color theme="8"/>
      <name val="Arial"/>
      <family val="2"/>
    </font>
    <font>
      <sz val="8"/>
      <name val="Arial"/>
    </font>
  </fonts>
  <fills count="2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6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1" fontId="1" fillId="0" borderId="1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2" borderId="11" xfId="0" applyFont="1" applyFill="1" applyBorder="1" applyAlignment="1">
      <alignment horizontal="center" wrapText="1"/>
    </xf>
    <xf numFmtId="2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4" xfId="0" applyBorder="1"/>
    <xf numFmtId="2" fontId="4" fillId="0" borderId="1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2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1" fillId="0" borderId="2" xfId="0" applyNumberFormat="1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1" fillId="0" borderId="22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0" fontId="8" fillId="3" borderId="3" xfId="2" applyFont="1" applyFill="1" applyBorder="1" applyAlignment="1">
      <alignment horizontal="center" vertical="center" wrapText="1"/>
    </xf>
    <xf numFmtId="17" fontId="8" fillId="4" borderId="3" xfId="2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7" fontId="8" fillId="5" borderId="3" xfId="2" applyNumberFormat="1" applyFont="1" applyFill="1" applyBorder="1" applyAlignment="1">
      <alignment horizontal="center" vertical="center"/>
    </xf>
    <xf numFmtId="17" fontId="8" fillId="6" borderId="3" xfId="2" applyNumberFormat="1" applyFont="1" applyFill="1" applyBorder="1" applyAlignment="1">
      <alignment horizontal="center" vertical="center"/>
    </xf>
    <xf numFmtId="17" fontId="8" fillId="7" borderId="3" xfId="2" applyNumberFormat="1" applyFont="1" applyFill="1" applyBorder="1" applyAlignment="1">
      <alignment horizontal="center" vertical="center"/>
    </xf>
    <xf numFmtId="0" fontId="1" fillId="0" borderId="0" xfId="0" applyFont="1"/>
    <xf numFmtId="2" fontId="1" fillId="0" borderId="22" xfId="0" applyNumberFormat="1" applyFont="1" applyBorder="1"/>
    <xf numFmtId="2" fontId="1" fillId="0" borderId="20" xfId="0" applyNumberFormat="1" applyFont="1" applyBorder="1"/>
    <xf numFmtId="2" fontId="1" fillId="0" borderId="19" xfId="0" applyNumberFormat="1" applyFont="1" applyBorder="1"/>
    <xf numFmtId="1" fontId="4" fillId="0" borderId="25" xfId="0" applyNumberFormat="1" applyFont="1" applyBorder="1" applyAlignment="1">
      <alignment horizontal="center"/>
    </xf>
    <xf numFmtId="2" fontId="1" fillId="0" borderId="3" xfId="0" applyNumberFormat="1" applyFont="1" applyBorder="1"/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17" fontId="8" fillId="9" borderId="3" xfId="2" applyNumberFormat="1" applyFont="1" applyFill="1" applyBorder="1" applyAlignment="1">
      <alignment horizontal="center" vertical="center"/>
    </xf>
    <xf numFmtId="0" fontId="0" fillId="0" borderId="3" xfId="0" applyBorder="1"/>
    <xf numFmtId="0" fontId="16" fillId="0" borderId="0" xfId="0" applyFont="1" applyAlignment="1">
      <alignment horizontal="center" vertical="center"/>
    </xf>
    <xf numFmtId="17" fontId="8" fillId="7" borderId="26" xfId="2" applyNumberFormat="1" applyFont="1" applyFill="1" applyBorder="1" applyAlignment="1">
      <alignment horizontal="center" vertical="center"/>
    </xf>
    <xf numFmtId="2" fontId="16" fillId="0" borderId="3" xfId="0" applyNumberFormat="1" applyFont="1" applyBorder="1" applyAlignment="1">
      <alignment horizontal="center"/>
    </xf>
    <xf numFmtId="0" fontId="16" fillId="0" borderId="0" xfId="0" applyFont="1"/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5" fillId="0" borderId="27" xfId="0" applyNumberFormat="1" applyFont="1" applyBorder="1" applyAlignment="1">
      <alignment horizontal="center"/>
    </xf>
    <xf numFmtId="2" fontId="5" fillId="0" borderId="27" xfId="0" applyNumberFormat="1" applyFont="1" applyBorder="1" applyAlignment="1">
      <alignment horizontal="center" wrapText="1"/>
    </xf>
    <xf numFmtId="1" fontId="5" fillId="0" borderId="27" xfId="0" applyNumberFormat="1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2" fontId="1" fillId="8" borderId="3" xfId="0" applyNumberFormat="1" applyFont="1" applyFill="1" applyBorder="1" applyAlignment="1">
      <alignment horizontal="center"/>
    </xf>
    <xf numFmtId="2" fontId="5" fillId="0" borderId="27" xfId="0" applyNumberFormat="1" applyFont="1" applyBorder="1"/>
    <xf numFmtId="0" fontId="11" fillId="0" borderId="27" xfId="0" applyFont="1" applyBorder="1"/>
    <xf numFmtId="2" fontId="0" fillId="0" borderId="27" xfId="0" applyNumberForma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0" xfId="0" applyFont="1"/>
    <xf numFmtId="2" fontId="0" fillId="0" borderId="22" xfId="0" applyNumberFormat="1" applyBorder="1" applyAlignment="1">
      <alignment vertical="center"/>
    </xf>
    <xf numFmtId="2" fontId="0" fillId="0" borderId="29" xfId="0" applyNumberFormat="1" applyBorder="1" applyAlignment="1">
      <alignment vertical="center"/>
    </xf>
    <xf numFmtId="17" fontId="8" fillId="10" borderId="3" xfId="2" applyNumberFormat="1" applyFont="1" applyFill="1" applyBorder="1" applyAlignment="1">
      <alignment horizontal="center" vertical="center"/>
    </xf>
    <xf numFmtId="17" fontId="8" fillId="11" borderId="3" xfId="2" applyNumberFormat="1" applyFont="1" applyFill="1" applyBorder="1" applyAlignment="1">
      <alignment horizontal="center" vertical="center"/>
    </xf>
    <xf numFmtId="17" fontId="8" fillId="12" borderId="3" xfId="2" applyNumberFormat="1" applyFont="1" applyFill="1" applyBorder="1" applyAlignment="1">
      <alignment horizontal="center" vertical="center"/>
    </xf>
    <xf numFmtId="17" fontId="8" fillId="13" borderId="3" xfId="2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5" fillId="0" borderId="3" xfId="0" applyFont="1" applyBorder="1"/>
    <xf numFmtId="14" fontId="2" fillId="0" borderId="0" xfId="0" applyNumberFormat="1" applyFont="1" applyAlignment="1">
      <alignment horizontal="left"/>
    </xf>
    <xf numFmtId="0" fontId="12" fillId="0" borderId="29" xfId="0" applyFont="1" applyBorder="1" applyAlignment="1">
      <alignment vertical="center"/>
    </xf>
    <xf numFmtId="2" fontId="0" fillId="0" borderId="2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14" fillId="0" borderId="22" xfId="0" applyNumberFormat="1" applyFont="1" applyBorder="1" applyAlignment="1">
      <alignment vertical="center"/>
    </xf>
    <xf numFmtId="2" fontId="0" fillId="14" borderId="3" xfId="0" applyNumberFormat="1" applyFill="1" applyBorder="1" applyAlignment="1">
      <alignment horizontal="center" vertical="center"/>
    </xf>
    <xf numFmtId="2" fontId="1" fillId="15" borderId="3" xfId="0" applyNumberFormat="1" applyFont="1" applyFill="1" applyBorder="1" applyAlignment="1">
      <alignment horizontal="center" vertical="center"/>
    </xf>
    <xf numFmtId="2" fontId="0" fillId="14" borderId="22" xfId="0" applyNumberFormat="1" applyFill="1" applyBorder="1" applyAlignment="1">
      <alignment vertical="center"/>
    </xf>
    <xf numFmtId="0" fontId="0" fillId="14" borderId="0" xfId="0" applyFill="1" applyAlignment="1">
      <alignment horizontal="center" vertical="center"/>
    </xf>
    <xf numFmtId="2" fontId="14" fillId="14" borderId="22" xfId="0" applyNumberFormat="1" applyFont="1" applyFill="1" applyBorder="1" applyAlignment="1">
      <alignment vertical="center"/>
    </xf>
    <xf numFmtId="2" fontId="15" fillId="0" borderId="29" xfId="0" applyNumberFormat="1" applyFont="1" applyBorder="1" applyAlignment="1">
      <alignment vertical="center"/>
    </xf>
    <xf numFmtId="2" fontId="0" fillId="14" borderId="22" xfId="0" applyNumberFormat="1" applyFill="1" applyBorder="1" applyAlignment="1">
      <alignment horizontal="center" vertical="center"/>
    </xf>
    <xf numFmtId="0" fontId="12" fillId="14" borderId="3" xfId="0" applyFont="1" applyFill="1" applyBorder="1" applyAlignment="1">
      <alignment horizontal="center" vertical="center"/>
    </xf>
    <xf numFmtId="2" fontId="0" fillId="16" borderId="3" xfId="0" applyNumberFormat="1" applyFill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1" fillId="11" borderId="3" xfId="0" applyFont="1" applyFill="1" applyBorder="1" applyAlignment="1">
      <alignment horizontal="center"/>
    </xf>
    <xf numFmtId="0" fontId="11" fillId="17" borderId="3" xfId="0" applyFont="1" applyFill="1" applyBorder="1" applyAlignment="1">
      <alignment horizontal="left"/>
    </xf>
    <xf numFmtId="2" fontId="0" fillId="0" borderId="29" xfId="0" applyNumberFormat="1" applyBorder="1" applyAlignment="1">
      <alignment horizontal="center" vertical="center"/>
    </xf>
    <xf numFmtId="0" fontId="11" fillId="17" borderId="3" xfId="0" applyFont="1" applyFill="1" applyBorder="1" applyAlignment="1">
      <alignment horizontal="center"/>
    </xf>
    <xf numFmtId="2" fontId="1" fillId="16" borderId="3" xfId="0" applyNumberFormat="1" applyFont="1" applyFill="1" applyBorder="1" applyAlignment="1">
      <alignment horizontal="center" vertical="center"/>
    </xf>
    <xf numFmtId="2" fontId="0" fillId="18" borderId="3" xfId="0" applyNumberFormat="1" applyFill="1" applyBorder="1" applyAlignment="1">
      <alignment horizontal="center" vertical="center"/>
    </xf>
    <xf numFmtId="2" fontId="0" fillId="18" borderId="22" xfId="0" applyNumberForma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17" fontId="8" fillId="19" borderId="3" xfId="2" applyNumberFormat="1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2" fontId="4" fillId="0" borderId="22" xfId="0" applyNumberFormat="1" applyFont="1" applyBorder="1" applyAlignment="1">
      <alignment horizontal="center"/>
    </xf>
    <xf numFmtId="2" fontId="4" fillId="0" borderId="2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  <xf numFmtId="0" fontId="0" fillId="0" borderId="31" xfId="0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0" fontId="11" fillId="0" borderId="27" xfId="0" applyFont="1" applyBorder="1" applyAlignment="1">
      <alignment horizontal="center"/>
    </xf>
    <xf numFmtId="2" fontId="5" fillId="0" borderId="27" xfId="0" applyNumberFormat="1" applyFont="1" applyBorder="1" applyAlignment="1">
      <alignment horizontal="center"/>
    </xf>
    <xf numFmtId="2" fontId="5" fillId="0" borderId="32" xfId="0" applyNumberFormat="1" applyFont="1" applyBorder="1" applyAlignment="1">
      <alignment horizontal="center"/>
    </xf>
    <xf numFmtId="2" fontId="5" fillId="0" borderId="33" xfId="0" applyNumberFormat="1" applyFont="1" applyBorder="1" applyAlignment="1">
      <alignment horizontal="center"/>
    </xf>
    <xf numFmtId="2" fontId="0" fillId="0" borderId="27" xfId="0" applyNumberFormat="1" applyBorder="1" applyAlignment="1">
      <alignment horizontal="center" vertical="center"/>
    </xf>
    <xf numFmtId="2" fontId="0" fillId="0" borderId="32" xfId="0" applyNumberFormat="1" applyBorder="1" applyAlignment="1">
      <alignment horizontal="center" vertical="center"/>
    </xf>
    <xf numFmtId="2" fontId="0" fillId="0" borderId="33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9" xfId="0" applyNumberForma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2" fontId="0" fillId="0" borderId="36" xfId="0" applyNumberFormat="1" applyBorder="1" applyAlignment="1">
      <alignment horizontal="center" vertical="center"/>
    </xf>
    <xf numFmtId="2" fontId="0" fillId="0" borderId="37" xfId="0" applyNumberForma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2" fontId="15" fillId="0" borderId="29" xfId="0" applyNumberFormat="1" applyFont="1" applyBorder="1" applyAlignment="1">
      <alignment horizontal="center" vertical="center"/>
    </xf>
    <xf numFmtId="2" fontId="13" fillId="0" borderId="22" xfId="0" applyNumberFormat="1" applyFont="1" applyBorder="1" applyAlignment="1">
      <alignment horizontal="center" vertical="center"/>
    </xf>
    <xf numFmtId="2" fontId="13" fillId="0" borderId="29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2" fontId="0" fillId="14" borderId="22" xfId="0" applyNumberFormat="1" applyFill="1" applyBorder="1" applyAlignment="1">
      <alignment horizontal="center" vertical="center"/>
    </xf>
    <xf numFmtId="2" fontId="0" fillId="14" borderId="29" xfId="0" applyNumberFormat="1" applyFill="1" applyBorder="1" applyAlignment="1">
      <alignment horizontal="center" vertical="center"/>
    </xf>
    <xf numFmtId="2" fontId="13" fillId="15" borderId="22" xfId="0" applyNumberFormat="1" applyFont="1" applyFill="1" applyBorder="1" applyAlignment="1">
      <alignment horizontal="center" vertical="center"/>
    </xf>
    <xf numFmtId="2" fontId="13" fillId="15" borderId="29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2" fontId="0" fillId="8" borderId="22" xfId="0" applyNumberFormat="1" applyFill="1" applyBorder="1" applyAlignment="1">
      <alignment horizontal="center" vertical="center"/>
    </xf>
    <xf numFmtId="2" fontId="0" fillId="8" borderId="29" xfId="0" applyNumberFormat="1" applyFill="1" applyBorder="1" applyAlignment="1">
      <alignment horizontal="center" vertical="center"/>
    </xf>
    <xf numFmtId="2" fontId="1" fillId="0" borderId="29" xfId="0" applyNumberFormat="1" applyFont="1" applyBorder="1" applyAlignment="1">
      <alignment horizontal="center" vertical="center"/>
    </xf>
    <xf numFmtId="2" fontId="1" fillId="0" borderId="38" xfId="0" applyNumberFormat="1" applyFont="1" applyBorder="1" applyAlignment="1">
      <alignment horizontal="center" vertical="center"/>
    </xf>
    <xf numFmtId="0" fontId="8" fillId="4" borderId="3" xfId="2" applyFont="1" applyFill="1" applyBorder="1" applyAlignment="1">
      <alignment horizontal="center" vertical="center"/>
    </xf>
    <xf numFmtId="0" fontId="8" fillId="6" borderId="3" xfId="2" applyFont="1" applyFill="1" applyBorder="1" applyAlignment="1">
      <alignment horizontal="center" vertical="center"/>
    </xf>
    <xf numFmtId="0" fontId="8" fillId="7" borderId="3" xfId="2" applyFont="1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/>
    </xf>
    <xf numFmtId="0" fontId="8" fillId="19" borderId="3" xfId="2" applyFont="1" applyFill="1" applyBorder="1" applyAlignment="1">
      <alignment horizontal="center" vertical="center"/>
    </xf>
    <xf numFmtId="0" fontId="8" fillId="10" borderId="3" xfId="2" applyFont="1" applyFill="1" applyBorder="1" applyAlignment="1">
      <alignment horizontal="center" vertical="center"/>
    </xf>
    <xf numFmtId="0" fontId="8" fillId="11" borderId="3" xfId="2" applyFont="1" applyFill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 wrapText="1"/>
    </xf>
    <xf numFmtId="0" fontId="8" fillId="12" borderId="3" xfId="2" applyFont="1" applyFill="1" applyBorder="1" applyAlignment="1">
      <alignment horizontal="center" vertical="center"/>
    </xf>
    <xf numFmtId="0" fontId="8" fillId="13" borderId="3" xfId="2" applyFont="1" applyFill="1" applyBorder="1" applyAlignment="1">
      <alignment horizontal="center" vertical="center"/>
    </xf>
    <xf numFmtId="0" fontId="8" fillId="9" borderId="3" xfId="2" applyFont="1" applyFill="1" applyBorder="1" applyAlignment="1">
      <alignment horizontal="center" vertical="center"/>
    </xf>
    <xf numFmtId="0" fontId="8" fillId="5" borderId="3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monitoreo de niveles Hua-Tam 2004-200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theme" Target="theme/theme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Grafico'!$N$3:$FL$3</c:f>
              <c:numCache>
                <c:formatCode>General</c:formatCode>
                <c:ptCount val="155"/>
                <c:pt idx="1">
                  <c:v>5.8599999999999994</c:v>
                </c:pt>
                <c:pt idx="2">
                  <c:v>5.8999999999999995</c:v>
                </c:pt>
                <c:pt idx="4">
                  <c:v>3.05</c:v>
                </c:pt>
                <c:pt idx="9">
                  <c:v>9.0499999999999989</c:v>
                </c:pt>
                <c:pt idx="13">
                  <c:v>5.3599999999999994</c:v>
                </c:pt>
                <c:pt idx="16">
                  <c:v>1.1100000000000001</c:v>
                </c:pt>
                <c:pt idx="18">
                  <c:v>3.71</c:v>
                </c:pt>
                <c:pt idx="25">
                  <c:v>6.74</c:v>
                </c:pt>
                <c:pt idx="30">
                  <c:v>4.1899999999999995</c:v>
                </c:pt>
                <c:pt idx="52">
                  <c:v>3.24</c:v>
                </c:pt>
                <c:pt idx="53">
                  <c:v>4.16</c:v>
                </c:pt>
                <c:pt idx="54">
                  <c:v>3.84</c:v>
                </c:pt>
                <c:pt idx="56">
                  <c:v>6.2299999999999995</c:v>
                </c:pt>
                <c:pt idx="58">
                  <c:v>7.98</c:v>
                </c:pt>
                <c:pt idx="59">
                  <c:v>6</c:v>
                </c:pt>
                <c:pt idx="62">
                  <c:v>4.08</c:v>
                </c:pt>
                <c:pt idx="64">
                  <c:v>4.08</c:v>
                </c:pt>
                <c:pt idx="66">
                  <c:v>3.75</c:v>
                </c:pt>
                <c:pt idx="74">
                  <c:v>4.2699999999999996</c:v>
                </c:pt>
                <c:pt idx="76">
                  <c:v>3.8599999999999994</c:v>
                </c:pt>
                <c:pt idx="79">
                  <c:v>7.1</c:v>
                </c:pt>
                <c:pt idx="110">
                  <c:v>11.81</c:v>
                </c:pt>
                <c:pt idx="120">
                  <c:v>3.8599999999999994</c:v>
                </c:pt>
                <c:pt idx="124">
                  <c:v>4.08</c:v>
                </c:pt>
                <c:pt idx="126">
                  <c:v>5.63</c:v>
                </c:pt>
                <c:pt idx="134">
                  <c:v>5.52</c:v>
                </c:pt>
                <c:pt idx="135">
                  <c:v>4.29</c:v>
                </c:pt>
                <c:pt idx="136">
                  <c:v>4.2</c:v>
                </c:pt>
                <c:pt idx="137">
                  <c:v>3.6399999999999997</c:v>
                </c:pt>
                <c:pt idx="138">
                  <c:v>4.6399999999999997</c:v>
                </c:pt>
                <c:pt idx="143">
                  <c:v>7.84</c:v>
                </c:pt>
                <c:pt idx="144">
                  <c:v>5.12</c:v>
                </c:pt>
                <c:pt idx="145">
                  <c:v>4.71</c:v>
                </c:pt>
                <c:pt idx="147">
                  <c:v>3.7799999999999994</c:v>
                </c:pt>
                <c:pt idx="148">
                  <c:v>3.75</c:v>
                </c:pt>
                <c:pt idx="150">
                  <c:v>4.5299999999999994</c:v>
                </c:pt>
                <c:pt idx="152">
                  <c:v>5.8999999999999995</c:v>
                </c:pt>
                <c:pt idx="153">
                  <c:v>6.43</c:v>
                </c:pt>
                <c:pt idx="154">
                  <c:v>7.84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3-4233-9CB1-CFF39F41C7E4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Grafico'!$N$4:$FL$4</c:f>
              <c:numCache>
                <c:formatCode>General</c:formatCode>
                <c:ptCount val="155"/>
                <c:pt idx="0">
                  <c:v>9.66</c:v>
                </c:pt>
                <c:pt idx="3">
                  <c:v>12.74</c:v>
                </c:pt>
                <c:pt idx="5">
                  <c:v>12.87</c:v>
                </c:pt>
                <c:pt idx="6">
                  <c:v>16.450000000000003</c:v>
                </c:pt>
                <c:pt idx="7">
                  <c:v>16.760000000000002</c:v>
                </c:pt>
                <c:pt idx="8">
                  <c:v>17.380000000000003</c:v>
                </c:pt>
                <c:pt idx="10">
                  <c:v>15.76</c:v>
                </c:pt>
                <c:pt idx="11">
                  <c:v>17.91</c:v>
                </c:pt>
                <c:pt idx="12">
                  <c:v>14.37</c:v>
                </c:pt>
                <c:pt idx="14">
                  <c:v>13.7</c:v>
                </c:pt>
                <c:pt idx="15">
                  <c:v>10.95</c:v>
                </c:pt>
                <c:pt idx="17">
                  <c:v>9.2099999999999991</c:v>
                </c:pt>
                <c:pt idx="19">
                  <c:v>12.84</c:v>
                </c:pt>
                <c:pt idx="20">
                  <c:v>15.909999999999998</c:v>
                </c:pt>
                <c:pt idx="21">
                  <c:v>16.71</c:v>
                </c:pt>
                <c:pt idx="22">
                  <c:v>17.66</c:v>
                </c:pt>
                <c:pt idx="23">
                  <c:v>16.21</c:v>
                </c:pt>
                <c:pt idx="24">
                  <c:v>16.100000000000001</c:v>
                </c:pt>
                <c:pt idx="26">
                  <c:v>16.220000000000002</c:v>
                </c:pt>
                <c:pt idx="27">
                  <c:v>13.02</c:v>
                </c:pt>
                <c:pt idx="28">
                  <c:v>10.129999999999999</c:v>
                </c:pt>
                <c:pt idx="29">
                  <c:v>10.76</c:v>
                </c:pt>
                <c:pt idx="31">
                  <c:v>12.93</c:v>
                </c:pt>
                <c:pt idx="32">
                  <c:v>13.78</c:v>
                </c:pt>
                <c:pt idx="33">
                  <c:v>16.150000000000002</c:v>
                </c:pt>
                <c:pt idx="34">
                  <c:v>12.129999999999999</c:v>
                </c:pt>
                <c:pt idx="35">
                  <c:v>19.170000000000002</c:v>
                </c:pt>
                <c:pt idx="36">
                  <c:v>16.470000000000002</c:v>
                </c:pt>
                <c:pt idx="37">
                  <c:v>16.95</c:v>
                </c:pt>
                <c:pt idx="39">
                  <c:v>15.94</c:v>
                </c:pt>
                <c:pt idx="40">
                  <c:v>14.56</c:v>
                </c:pt>
                <c:pt idx="41" formatCode="0.00">
                  <c:v>14.01</c:v>
                </c:pt>
                <c:pt idx="42">
                  <c:v>14.37</c:v>
                </c:pt>
                <c:pt idx="43">
                  <c:v>16.060000000000002</c:v>
                </c:pt>
                <c:pt idx="44">
                  <c:v>16.940000000000001</c:v>
                </c:pt>
                <c:pt idx="45">
                  <c:v>17.190000000000001</c:v>
                </c:pt>
                <c:pt idx="46">
                  <c:v>17.34</c:v>
                </c:pt>
                <c:pt idx="47">
                  <c:v>16.73</c:v>
                </c:pt>
                <c:pt idx="48">
                  <c:v>16.080000000000002</c:v>
                </c:pt>
                <c:pt idx="49">
                  <c:v>15.999999999999998</c:v>
                </c:pt>
                <c:pt idx="50">
                  <c:v>15.44</c:v>
                </c:pt>
                <c:pt idx="51">
                  <c:v>11.64</c:v>
                </c:pt>
                <c:pt idx="57">
                  <c:v>17.66</c:v>
                </c:pt>
                <c:pt idx="61">
                  <c:v>14.93</c:v>
                </c:pt>
                <c:pt idx="63">
                  <c:v>12.24</c:v>
                </c:pt>
                <c:pt idx="65">
                  <c:v>16.360000000000003</c:v>
                </c:pt>
                <c:pt idx="67">
                  <c:v>17.96</c:v>
                </c:pt>
                <c:pt idx="68">
                  <c:v>17.860000000000003</c:v>
                </c:pt>
                <c:pt idx="69">
                  <c:v>18.360000000000003</c:v>
                </c:pt>
                <c:pt idx="70">
                  <c:v>18.46</c:v>
                </c:pt>
                <c:pt idx="71">
                  <c:v>18.53</c:v>
                </c:pt>
                <c:pt idx="72">
                  <c:v>18.040000000000003</c:v>
                </c:pt>
                <c:pt idx="73">
                  <c:v>17.700000000000003</c:v>
                </c:pt>
                <c:pt idx="75">
                  <c:v>17.520000000000003</c:v>
                </c:pt>
                <c:pt idx="77">
                  <c:v>16.64</c:v>
                </c:pt>
                <c:pt idx="78">
                  <c:v>17.66</c:v>
                </c:pt>
                <c:pt idx="80">
                  <c:v>18.66</c:v>
                </c:pt>
                <c:pt idx="81">
                  <c:v>18.55</c:v>
                </c:pt>
                <c:pt idx="82">
                  <c:v>18.540000000000003</c:v>
                </c:pt>
                <c:pt idx="83">
                  <c:v>18.59</c:v>
                </c:pt>
                <c:pt idx="84">
                  <c:v>16.400000000000002</c:v>
                </c:pt>
                <c:pt idx="85">
                  <c:v>18.100000000000001</c:v>
                </c:pt>
                <c:pt idx="86">
                  <c:v>14.92</c:v>
                </c:pt>
                <c:pt idx="87">
                  <c:v>15</c:v>
                </c:pt>
                <c:pt idx="88">
                  <c:v>14.49</c:v>
                </c:pt>
                <c:pt idx="89">
                  <c:v>16.420000000000002</c:v>
                </c:pt>
                <c:pt idx="90">
                  <c:v>10.37</c:v>
                </c:pt>
                <c:pt idx="91">
                  <c:v>17.96</c:v>
                </c:pt>
                <c:pt idx="92">
                  <c:v>18.14</c:v>
                </c:pt>
                <c:pt idx="93">
                  <c:v>13.59</c:v>
                </c:pt>
                <c:pt idx="94">
                  <c:v>11.89</c:v>
                </c:pt>
                <c:pt idx="95">
                  <c:v>15.87</c:v>
                </c:pt>
                <c:pt idx="96">
                  <c:v>13.24</c:v>
                </c:pt>
                <c:pt idx="97">
                  <c:v>11</c:v>
                </c:pt>
                <c:pt idx="98">
                  <c:v>9.4700000000000006</c:v>
                </c:pt>
                <c:pt idx="99">
                  <c:v>17.010000000000002</c:v>
                </c:pt>
                <c:pt idx="100">
                  <c:v>16.360000000000003</c:v>
                </c:pt>
                <c:pt idx="101">
                  <c:v>14.22</c:v>
                </c:pt>
                <c:pt idx="102">
                  <c:v>17.07</c:v>
                </c:pt>
                <c:pt idx="103">
                  <c:v>14.64</c:v>
                </c:pt>
                <c:pt idx="104">
                  <c:v>18.05</c:v>
                </c:pt>
                <c:pt idx="105">
                  <c:v>18.41</c:v>
                </c:pt>
                <c:pt idx="106">
                  <c:v>18.16</c:v>
                </c:pt>
                <c:pt idx="107">
                  <c:v>18.180000000000003</c:v>
                </c:pt>
                <c:pt idx="108">
                  <c:v>14.98</c:v>
                </c:pt>
                <c:pt idx="109">
                  <c:v>14.459999999999999</c:v>
                </c:pt>
                <c:pt idx="111">
                  <c:v>11.33</c:v>
                </c:pt>
                <c:pt idx="112">
                  <c:v>11.07</c:v>
                </c:pt>
                <c:pt idx="113">
                  <c:v>14.54</c:v>
                </c:pt>
                <c:pt idx="114">
                  <c:v>14.98</c:v>
                </c:pt>
                <c:pt idx="115">
                  <c:v>6.02</c:v>
                </c:pt>
                <c:pt idx="116">
                  <c:v>12.379999999999999</c:v>
                </c:pt>
                <c:pt idx="117">
                  <c:v>14.82</c:v>
                </c:pt>
                <c:pt idx="118">
                  <c:v>14.25</c:v>
                </c:pt>
                <c:pt idx="119">
                  <c:v>11.64</c:v>
                </c:pt>
                <c:pt idx="121">
                  <c:v>16.25</c:v>
                </c:pt>
                <c:pt idx="122">
                  <c:v>18.010000000000002</c:v>
                </c:pt>
                <c:pt idx="123">
                  <c:v>10.77</c:v>
                </c:pt>
                <c:pt idx="125">
                  <c:v>13.299999999999999</c:v>
                </c:pt>
                <c:pt idx="127">
                  <c:v>15</c:v>
                </c:pt>
                <c:pt idx="128">
                  <c:v>18.16</c:v>
                </c:pt>
                <c:pt idx="129">
                  <c:v>18.360000000000003</c:v>
                </c:pt>
                <c:pt idx="130">
                  <c:v>12.209999999999999</c:v>
                </c:pt>
                <c:pt idx="131">
                  <c:v>12.4</c:v>
                </c:pt>
                <c:pt idx="132">
                  <c:v>8.73</c:v>
                </c:pt>
                <c:pt idx="133">
                  <c:v>7.6400000000000006</c:v>
                </c:pt>
                <c:pt idx="139">
                  <c:v>13.89</c:v>
                </c:pt>
                <c:pt idx="140">
                  <c:v>16.850000000000001</c:v>
                </c:pt>
                <c:pt idx="141">
                  <c:v>16.760000000000002</c:v>
                </c:pt>
                <c:pt idx="142">
                  <c:v>13.93</c:v>
                </c:pt>
                <c:pt idx="146">
                  <c:v>9.36</c:v>
                </c:pt>
                <c:pt idx="149">
                  <c:v>17.470000000000002</c:v>
                </c:pt>
                <c:pt idx="151">
                  <c:v>18.32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E3-4233-9CB1-CFF39F41C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2447"/>
        <c:axId val="1"/>
      </c:lineChart>
      <c:catAx>
        <c:axId val="104747244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24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Grafico'!$I$4:$T$4</c:f>
              <c:numCache>
                <c:formatCode>0.00</c:formatCode>
                <c:ptCount val="12"/>
                <c:pt idx="5" formatCode="General">
                  <c:v>9.66</c:v>
                </c:pt>
                <c:pt idx="8" formatCode="General">
                  <c:v>12.74</c:v>
                </c:pt>
                <c:pt idx="10" formatCode="General">
                  <c:v>12.87</c:v>
                </c:pt>
                <c:pt idx="11" formatCode="General">
                  <c:v>16.450000000000003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13-4015-8D88-5782D953C672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Grafico'!$U$4:$AF$4</c:f>
              <c:numCache>
                <c:formatCode>General</c:formatCode>
                <c:ptCount val="12"/>
                <c:pt idx="0">
                  <c:v>16.760000000000002</c:v>
                </c:pt>
                <c:pt idx="1">
                  <c:v>17.380000000000003</c:v>
                </c:pt>
                <c:pt idx="3">
                  <c:v>15.76</c:v>
                </c:pt>
                <c:pt idx="4">
                  <c:v>17.91</c:v>
                </c:pt>
                <c:pt idx="5">
                  <c:v>14.37</c:v>
                </c:pt>
                <c:pt idx="7">
                  <c:v>13.7</c:v>
                </c:pt>
                <c:pt idx="8">
                  <c:v>10.95</c:v>
                </c:pt>
                <c:pt idx="10">
                  <c:v>9.2099999999999991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13-4015-8D88-5782D953C672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Grafico'!$AG$4:$AR$4</c:f>
              <c:numCache>
                <c:formatCode>General</c:formatCode>
                <c:ptCount val="12"/>
                <c:pt idx="0">
                  <c:v>12.84</c:v>
                </c:pt>
                <c:pt idx="1">
                  <c:v>15.909999999999998</c:v>
                </c:pt>
                <c:pt idx="2">
                  <c:v>16.71</c:v>
                </c:pt>
                <c:pt idx="3">
                  <c:v>17.66</c:v>
                </c:pt>
                <c:pt idx="4">
                  <c:v>16.21</c:v>
                </c:pt>
                <c:pt idx="5">
                  <c:v>16.100000000000001</c:v>
                </c:pt>
                <c:pt idx="7">
                  <c:v>16.220000000000002</c:v>
                </c:pt>
                <c:pt idx="8">
                  <c:v>13.02</c:v>
                </c:pt>
                <c:pt idx="9">
                  <c:v>10.129999999999999</c:v>
                </c:pt>
                <c:pt idx="10">
                  <c:v>10.76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13-4015-8D88-5782D953C672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Grafico'!$AS$4:$BD$4</c:f>
              <c:numCache>
                <c:formatCode>General</c:formatCode>
                <c:ptCount val="12"/>
                <c:pt idx="0">
                  <c:v>12.93</c:v>
                </c:pt>
                <c:pt idx="1">
                  <c:v>13.78</c:v>
                </c:pt>
                <c:pt idx="2">
                  <c:v>16.150000000000002</c:v>
                </c:pt>
                <c:pt idx="3">
                  <c:v>12.129999999999999</c:v>
                </c:pt>
                <c:pt idx="4">
                  <c:v>19.170000000000002</c:v>
                </c:pt>
                <c:pt idx="5">
                  <c:v>16.470000000000002</c:v>
                </c:pt>
                <c:pt idx="6">
                  <c:v>16.95</c:v>
                </c:pt>
                <c:pt idx="8">
                  <c:v>15.94</c:v>
                </c:pt>
                <c:pt idx="9">
                  <c:v>14.56</c:v>
                </c:pt>
                <c:pt idx="10" formatCode="0.00">
                  <c:v>14.01</c:v>
                </c:pt>
                <c:pt idx="11">
                  <c:v>14.37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13-4015-8D88-5782D953C672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Grafico'!$BE$4:$BP$4</c:f>
              <c:numCache>
                <c:formatCode>General</c:formatCode>
                <c:ptCount val="12"/>
                <c:pt idx="0">
                  <c:v>16.060000000000002</c:v>
                </c:pt>
                <c:pt idx="1">
                  <c:v>16.940000000000001</c:v>
                </c:pt>
                <c:pt idx="2">
                  <c:v>17.190000000000001</c:v>
                </c:pt>
                <c:pt idx="3">
                  <c:v>17.34</c:v>
                </c:pt>
                <c:pt idx="4">
                  <c:v>16.73</c:v>
                </c:pt>
                <c:pt idx="5">
                  <c:v>16.080000000000002</c:v>
                </c:pt>
                <c:pt idx="6">
                  <c:v>15.999999999999998</c:v>
                </c:pt>
                <c:pt idx="7">
                  <c:v>15.44</c:v>
                </c:pt>
                <c:pt idx="8">
                  <c:v>11.64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13-4015-8D88-5782D953C672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Grafico'!$BQ$4:$CB$4</c:f>
              <c:numCache>
                <c:formatCode>General</c:formatCode>
                <c:ptCount val="12"/>
                <c:pt idx="2">
                  <c:v>17.66</c:v>
                </c:pt>
                <c:pt idx="6">
                  <c:v>14.93</c:v>
                </c:pt>
                <c:pt idx="8">
                  <c:v>12.24</c:v>
                </c:pt>
                <c:pt idx="10">
                  <c:v>16.360000000000003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13-4015-8D88-5782D953C672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Grafico'!$CC$4:$CN$4</c:f>
              <c:numCache>
                <c:formatCode>General</c:formatCode>
                <c:ptCount val="12"/>
                <c:pt idx="0">
                  <c:v>17.96</c:v>
                </c:pt>
                <c:pt idx="1">
                  <c:v>17.860000000000003</c:v>
                </c:pt>
                <c:pt idx="2">
                  <c:v>18.360000000000003</c:v>
                </c:pt>
                <c:pt idx="3">
                  <c:v>18.46</c:v>
                </c:pt>
                <c:pt idx="4">
                  <c:v>18.53</c:v>
                </c:pt>
                <c:pt idx="5">
                  <c:v>18.040000000000003</c:v>
                </c:pt>
                <c:pt idx="6">
                  <c:v>17.700000000000003</c:v>
                </c:pt>
                <c:pt idx="8">
                  <c:v>17.520000000000003</c:v>
                </c:pt>
                <c:pt idx="10">
                  <c:v>16.64</c:v>
                </c:pt>
                <c:pt idx="11">
                  <c:v>17.66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E13-4015-8D88-5782D953C672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Grafico'!$CO$4:$CZ$4</c:f>
              <c:numCache>
                <c:formatCode>General</c:formatCode>
                <c:ptCount val="12"/>
                <c:pt idx="1">
                  <c:v>18.66</c:v>
                </c:pt>
                <c:pt idx="2">
                  <c:v>18.55</c:v>
                </c:pt>
                <c:pt idx="3">
                  <c:v>18.540000000000003</c:v>
                </c:pt>
                <c:pt idx="4">
                  <c:v>18.59</c:v>
                </c:pt>
                <c:pt idx="5">
                  <c:v>16.400000000000002</c:v>
                </c:pt>
                <c:pt idx="6">
                  <c:v>18.100000000000001</c:v>
                </c:pt>
                <c:pt idx="7">
                  <c:v>14.92</c:v>
                </c:pt>
                <c:pt idx="8">
                  <c:v>15</c:v>
                </c:pt>
                <c:pt idx="9">
                  <c:v>14.49</c:v>
                </c:pt>
                <c:pt idx="10">
                  <c:v>16.420000000000002</c:v>
                </c:pt>
                <c:pt idx="11">
                  <c:v>10.37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E13-4015-8D88-5782D953C672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Grafico'!$DA$4:$DL$4</c:f>
              <c:numCache>
                <c:formatCode>General</c:formatCode>
                <c:ptCount val="12"/>
                <c:pt idx="0">
                  <c:v>17.96</c:v>
                </c:pt>
                <c:pt idx="1">
                  <c:v>18.14</c:v>
                </c:pt>
                <c:pt idx="2">
                  <c:v>13.59</c:v>
                </c:pt>
                <c:pt idx="3">
                  <c:v>11.89</c:v>
                </c:pt>
                <c:pt idx="4">
                  <c:v>15.87</c:v>
                </c:pt>
                <c:pt idx="5">
                  <c:v>13.24</c:v>
                </c:pt>
                <c:pt idx="6">
                  <c:v>11</c:v>
                </c:pt>
                <c:pt idx="7">
                  <c:v>9.4700000000000006</c:v>
                </c:pt>
                <c:pt idx="8">
                  <c:v>17.010000000000002</c:v>
                </c:pt>
                <c:pt idx="9">
                  <c:v>16.360000000000003</c:v>
                </c:pt>
                <c:pt idx="10">
                  <c:v>14.22</c:v>
                </c:pt>
                <c:pt idx="11">
                  <c:v>17.07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E13-4015-8D88-5782D953C672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Grafico'!$DM$4:$DX$4</c:f>
              <c:numCache>
                <c:formatCode>General</c:formatCode>
                <c:ptCount val="12"/>
                <c:pt idx="0">
                  <c:v>14.64</c:v>
                </c:pt>
                <c:pt idx="1">
                  <c:v>18.05</c:v>
                </c:pt>
                <c:pt idx="2">
                  <c:v>18.41</c:v>
                </c:pt>
                <c:pt idx="3">
                  <c:v>18.16</c:v>
                </c:pt>
                <c:pt idx="4">
                  <c:v>18.180000000000003</c:v>
                </c:pt>
                <c:pt idx="5">
                  <c:v>14.98</c:v>
                </c:pt>
                <c:pt idx="6">
                  <c:v>14.459999999999999</c:v>
                </c:pt>
                <c:pt idx="8">
                  <c:v>11.33</c:v>
                </c:pt>
                <c:pt idx="9">
                  <c:v>11.07</c:v>
                </c:pt>
                <c:pt idx="10">
                  <c:v>14.54</c:v>
                </c:pt>
                <c:pt idx="11">
                  <c:v>14.98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E13-4015-8D88-5782D953C672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Grafico'!$DY$4:$EJ$4</c:f>
              <c:numCache>
                <c:formatCode>General</c:formatCode>
                <c:ptCount val="12"/>
                <c:pt idx="0">
                  <c:v>6.02</c:v>
                </c:pt>
                <c:pt idx="1">
                  <c:v>12.379999999999999</c:v>
                </c:pt>
                <c:pt idx="2">
                  <c:v>14.82</c:v>
                </c:pt>
                <c:pt idx="3">
                  <c:v>14.25</c:v>
                </c:pt>
                <c:pt idx="4">
                  <c:v>11.64</c:v>
                </c:pt>
                <c:pt idx="6">
                  <c:v>16.25</c:v>
                </c:pt>
                <c:pt idx="7">
                  <c:v>18.010000000000002</c:v>
                </c:pt>
                <c:pt idx="8">
                  <c:v>10.77</c:v>
                </c:pt>
                <c:pt idx="10">
                  <c:v>13.299999999999999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E13-4015-8D88-5782D953C672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Grafico'!$EK$4:$EV$4</c:f>
              <c:numCache>
                <c:formatCode>General</c:formatCode>
                <c:ptCount val="12"/>
                <c:pt idx="0">
                  <c:v>15</c:v>
                </c:pt>
                <c:pt idx="1">
                  <c:v>18.16</c:v>
                </c:pt>
                <c:pt idx="2">
                  <c:v>18.360000000000003</c:v>
                </c:pt>
                <c:pt idx="3">
                  <c:v>12.209999999999999</c:v>
                </c:pt>
                <c:pt idx="4">
                  <c:v>12.4</c:v>
                </c:pt>
                <c:pt idx="5">
                  <c:v>8.73</c:v>
                </c:pt>
                <c:pt idx="6">
                  <c:v>7.6400000000000006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2F-45FD-9BCB-C7B8D477EB53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Grafico'!$EW$4:$FH$4</c:f>
              <c:numCache>
                <c:formatCode>General</c:formatCode>
                <c:ptCount val="12"/>
                <c:pt idx="0">
                  <c:v>13.89</c:v>
                </c:pt>
                <c:pt idx="1">
                  <c:v>16.850000000000001</c:v>
                </c:pt>
                <c:pt idx="2">
                  <c:v>16.760000000000002</c:v>
                </c:pt>
                <c:pt idx="3">
                  <c:v>13.93</c:v>
                </c:pt>
                <c:pt idx="7">
                  <c:v>9.36</c:v>
                </c:pt>
                <c:pt idx="10">
                  <c:v>17.470000000000002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0B-4BD0-B6D0-7406225E36D2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Grafico'!$FI$4:$FT$4</c:f>
              <c:numCache>
                <c:formatCode>General</c:formatCode>
                <c:ptCount val="12"/>
                <c:pt idx="0">
                  <c:v>18.32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E5-4450-BD40-1DDC6BAB1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1599"/>
        <c:axId val="1"/>
      </c:lineChart>
      <c:catAx>
        <c:axId val="104748159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1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159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8.9965397923875437E-2"/>
          <c:w val="0.12805304600082884"/>
          <c:h val="0.78708142047615071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Grafico'!$N$5:$FL$5</c:f>
              <c:numCache>
                <c:formatCode>General</c:formatCode>
                <c:ptCount val="155"/>
                <c:pt idx="0">
                  <c:v>4.88</c:v>
                </c:pt>
                <c:pt idx="1">
                  <c:v>4.55</c:v>
                </c:pt>
                <c:pt idx="2">
                  <c:v>5.0199999999999996</c:v>
                </c:pt>
                <c:pt idx="16">
                  <c:v>3.87</c:v>
                </c:pt>
                <c:pt idx="18">
                  <c:v>4.17</c:v>
                </c:pt>
                <c:pt idx="30">
                  <c:v>4.22</c:v>
                </c:pt>
                <c:pt idx="34">
                  <c:v>9.2700000000000014</c:v>
                </c:pt>
                <c:pt idx="35">
                  <c:v>8.4600000000000009</c:v>
                </c:pt>
                <c:pt idx="36">
                  <c:v>5.83</c:v>
                </c:pt>
                <c:pt idx="37">
                  <c:v>5.8</c:v>
                </c:pt>
                <c:pt idx="38">
                  <c:v>4.7299999999999995</c:v>
                </c:pt>
                <c:pt idx="39">
                  <c:v>5.1499999999999995</c:v>
                </c:pt>
                <c:pt idx="41" formatCode="0.00">
                  <c:v>4.01</c:v>
                </c:pt>
                <c:pt idx="42" formatCode="0.00">
                  <c:v>4.3499999999999996</c:v>
                </c:pt>
                <c:pt idx="43">
                  <c:v>4.9899999999999993</c:v>
                </c:pt>
                <c:pt idx="44">
                  <c:v>5.9899999999999993</c:v>
                </c:pt>
                <c:pt idx="45">
                  <c:v>6.47</c:v>
                </c:pt>
                <c:pt idx="46">
                  <c:v>6.96</c:v>
                </c:pt>
                <c:pt idx="47">
                  <c:v>6.09</c:v>
                </c:pt>
                <c:pt idx="48">
                  <c:v>4.3199999999999994</c:v>
                </c:pt>
                <c:pt idx="49">
                  <c:v>5.7799999999999994</c:v>
                </c:pt>
                <c:pt idx="50">
                  <c:v>4.2699999999999996</c:v>
                </c:pt>
                <c:pt idx="51">
                  <c:v>3.01</c:v>
                </c:pt>
                <c:pt idx="52">
                  <c:v>3.13</c:v>
                </c:pt>
                <c:pt idx="53">
                  <c:v>3.8099999999999996</c:v>
                </c:pt>
                <c:pt idx="54">
                  <c:v>3.7699999999999996</c:v>
                </c:pt>
                <c:pt idx="56">
                  <c:v>4.8999999999999995</c:v>
                </c:pt>
                <c:pt idx="57">
                  <c:v>5.52</c:v>
                </c:pt>
                <c:pt idx="58">
                  <c:v>6.64</c:v>
                </c:pt>
                <c:pt idx="59">
                  <c:v>5.0999999999999996</c:v>
                </c:pt>
                <c:pt idx="60">
                  <c:v>4.87</c:v>
                </c:pt>
                <c:pt idx="61">
                  <c:v>6.0699999999999994</c:v>
                </c:pt>
                <c:pt idx="62">
                  <c:v>7.22</c:v>
                </c:pt>
                <c:pt idx="63">
                  <c:v>8.120000000000001</c:v>
                </c:pt>
                <c:pt idx="64">
                  <c:v>3.29</c:v>
                </c:pt>
                <c:pt idx="65">
                  <c:v>3.7199999999999998</c:v>
                </c:pt>
                <c:pt idx="66">
                  <c:v>3.9300000000000006</c:v>
                </c:pt>
                <c:pt idx="67">
                  <c:v>4.58</c:v>
                </c:pt>
                <c:pt idx="71">
                  <c:v>7.3199999999999994</c:v>
                </c:pt>
                <c:pt idx="75">
                  <c:v>7.9899999999999993</c:v>
                </c:pt>
                <c:pt idx="80">
                  <c:v>6.1099999999999994</c:v>
                </c:pt>
                <c:pt idx="87">
                  <c:v>5.35</c:v>
                </c:pt>
                <c:pt idx="88">
                  <c:v>7.04</c:v>
                </c:pt>
                <c:pt idx="89">
                  <c:v>7.6800000000000006</c:v>
                </c:pt>
                <c:pt idx="90">
                  <c:v>8.1000000000000014</c:v>
                </c:pt>
                <c:pt idx="91">
                  <c:v>9.4500000000000011</c:v>
                </c:pt>
                <c:pt idx="92">
                  <c:v>6.42</c:v>
                </c:pt>
                <c:pt idx="93">
                  <c:v>10.88</c:v>
                </c:pt>
                <c:pt idx="94">
                  <c:v>8.2900000000000009</c:v>
                </c:pt>
                <c:pt idx="95">
                  <c:v>12.57</c:v>
                </c:pt>
                <c:pt idx="96">
                  <c:v>9.34</c:v>
                </c:pt>
                <c:pt idx="97">
                  <c:v>4.5599999999999996</c:v>
                </c:pt>
                <c:pt idx="98">
                  <c:v>12.620000000000001</c:v>
                </c:pt>
                <c:pt idx="99">
                  <c:v>3.95</c:v>
                </c:pt>
                <c:pt idx="100">
                  <c:v>3.91</c:v>
                </c:pt>
                <c:pt idx="101">
                  <c:v>13.24</c:v>
                </c:pt>
                <c:pt idx="102">
                  <c:v>13.74</c:v>
                </c:pt>
                <c:pt idx="103">
                  <c:v>5.0699999999999994</c:v>
                </c:pt>
                <c:pt idx="104">
                  <c:v>5.66</c:v>
                </c:pt>
                <c:pt idx="105">
                  <c:v>6.87</c:v>
                </c:pt>
                <c:pt idx="106">
                  <c:v>5.62</c:v>
                </c:pt>
                <c:pt idx="107">
                  <c:v>6.45</c:v>
                </c:pt>
                <c:pt idx="108">
                  <c:v>5.87</c:v>
                </c:pt>
                <c:pt idx="109">
                  <c:v>13.4</c:v>
                </c:pt>
                <c:pt idx="110">
                  <c:v>14.05</c:v>
                </c:pt>
                <c:pt idx="111">
                  <c:v>3.5599999999999996</c:v>
                </c:pt>
                <c:pt idx="112">
                  <c:v>3.67</c:v>
                </c:pt>
                <c:pt idx="113">
                  <c:v>13.25</c:v>
                </c:pt>
                <c:pt idx="114">
                  <c:v>13.07</c:v>
                </c:pt>
                <c:pt idx="115">
                  <c:v>5.87</c:v>
                </c:pt>
                <c:pt idx="116">
                  <c:v>9.82</c:v>
                </c:pt>
                <c:pt idx="117">
                  <c:v>8.370000000000001</c:v>
                </c:pt>
                <c:pt idx="118">
                  <c:v>7.62</c:v>
                </c:pt>
                <c:pt idx="119">
                  <c:v>5.67</c:v>
                </c:pt>
                <c:pt idx="120">
                  <c:v>3.7</c:v>
                </c:pt>
                <c:pt idx="121">
                  <c:v>13.51</c:v>
                </c:pt>
                <c:pt idx="122">
                  <c:v>13.33</c:v>
                </c:pt>
                <c:pt idx="123">
                  <c:v>6.1</c:v>
                </c:pt>
                <c:pt idx="124">
                  <c:v>3.67</c:v>
                </c:pt>
                <c:pt idx="125">
                  <c:v>4.3099999999999996</c:v>
                </c:pt>
                <c:pt idx="126">
                  <c:v>4.4800000000000004</c:v>
                </c:pt>
                <c:pt idx="127">
                  <c:v>5.46</c:v>
                </c:pt>
                <c:pt idx="128">
                  <c:v>12.36</c:v>
                </c:pt>
                <c:pt idx="129">
                  <c:v>13.82</c:v>
                </c:pt>
                <c:pt idx="130">
                  <c:v>9.31</c:v>
                </c:pt>
                <c:pt idx="131">
                  <c:v>10.26</c:v>
                </c:pt>
                <c:pt idx="132">
                  <c:v>5.12</c:v>
                </c:pt>
                <c:pt idx="133">
                  <c:v>4.3500000000000005</c:v>
                </c:pt>
                <c:pt idx="134">
                  <c:v>12.06</c:v>
                </c:pt>
                <c:pt idx="135">
                  <c:v>4.26</c:v>
                </c:pt>
                <c:pt idx="136">
                  <c:v>4.13</c:v>
                </c:pt>
                <c:pt idx="137">
                  <c:v>3.7300000000000004</c:v>
                </c:pt>
                <c:pt idx="138">
                  <c:v>4.4000000000000004</c:v>
                </c:pt>
                <c:pt idx="139">
                  <c:v>4.8600000000000003</c:v>
                </c:pt>
                <c:pt idx="140">
                  <c:v>5.49</c:v>
                </c:pt>
                <c:pt idx="141">
                  <c:v>6.74</c:v>
                </c:pt>
                <c:pt idx="142">
                  <c:v>7.09</c:v>
                </c:pt>
                <c:pt idx="143">
                  <c:v>7.42</c:v>
                </c:pt>
                <c:pt idx="144">
                  <c:v>4.97</c:v>
                </c:pt>
                <c:pt idx="145">
                  <c:v>4.37</c:v>
                </c:pt>
                <c:pt idx="146">
                  <c:v>4.4800000000000004</c:v>
                </c:pt>
                <c:pt idx="147">
                  <c:v>3.79</c:v>
                </c:pt>
                <c:pt idx="148">
                  <c:v>3.52</c:v>
                </c:pt>
                <c:pt idx="149">
                  <c:v>3.8200000000000003</c:v>
                </c:pt>
                <c:pt idx="150">
                  <c:v>4.2300000000000004</c:v>
                </c:pt>
                <c:pt idx="151">
                  <c:v>5.07</c:v>
                </c:pt>
                <c:pt idx="152">
                  <c:v>5.16</c:v>
                </c:pt>
                <c:pt idx="153">
                  <c:v>6.1400000000000006</c:v>
                </c:pt>
                <c:pt idx="154">
                  <c:v>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AB-488F-8500-5C76C38F9D8C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Grafico'!$N$6:$FL$6</c:f>
              <c:numCache>
                <c:formatCode>General</c:formatCode>
                <c:ptCount val="155"/>
                <c:pt idx="3">
                  <c:v>14.870000000000001</c:v>
                </c:pt>
                <c:pt idx="4">
                  <c:v>3.37</c:v>
                </c:pt>
                <c:pt idx="5">
                  <c:v>12.09</c:v>
                </c:pt>
                <c:pt idx="6">
                  <c:v>14.89</c:v>
                </c:pt>
                <c:pt idx="7">
                  <c:v>14.73</c:v>
                </c:pt>
                <c:pt idx="8">
                  <c:v>12.09</c:v>
                </c:pt>
                <c:pt idx="9">
                  <c:v>13.440000000000001</c:v>
                </c:pt>
                <c:pt idx="10">
                  <c:v>14.07</c:v>
                </c:pt>
                <c:pt idx="11">
                  <c:v>14.930000000000001</c:v>
                </c:pt>
                <c:pt idx="12">
                  <c:v>13.64</c:v>
                </c:pt>
                <c:pt idx="13">
                  <c:v>14.71</c:v>
                </c:pt>
                <c:pt idx="14">
                  <c:v>13.89</c:v>
                </c:pt>
                <c:pt idx="15">
                  <c:v>9.8800000000000008</c:v>
                </c:pt>
                <c:pt idx="17">
                  <c:v>4.0199999999999996</c:v>
                </c:pt>
                <c:pt idx="19">
                  <c:v>14.21</c:v>
                </c:pt>
                <c:pt idx="20">
                  <c:v>13.49</c:v>
                </c:pt>
                <c:pt idx="21">
                  <c:v>14.44</c:v>
                </c:pt>
                <c:pt idx="22">
                  <c:v>15.67</c:v>
                </c:pt>
                <c:pt idx="23">
                  <c:v>13.82</c:v>
                </c:pt>
                <c:pt idx="24">
                  <c:v>10.5</c:v>
                </c:pt>
                <c:pt idx="25">
                  <c:v>13.91</c:v>
                </c:pt>
                <c:pt idx="26">
                  <c:v>14.89</c:v>
                </c:pt>
                <c:pt idx="27">
                  <c:v>10.280000000000001</c:v>
                </c:pt>
                <c:pt idx="28">
                  <c:v>14.07</c:v>
                </c:pt>
                <c:pt idx="29">
                  <c:v>13.23</c:v>
                </c:pt>
                <c:pt idx="31">
                  <c:v>14.600000000000001</c:v>
                </c:pt>
                <c:pt idx="32">
                  <c:v>14.870000000000001</c:v>
                </c:pt>
                <c:pt idx="40">
                  <c:v>14.13</c:v>
                </c:pt>
                <c:pt idx="68">
                  <c:v>6.79</c:v>
                </c:pt>
                <c:pt idx="69">
                  <c:v>7.669999999999999</c:v>
                </c:pt>
                <c:pt idx="70">
                  <c:v>8.9700000000000006</c:v>
                </c:pt>
                <c:pt idx="72">
                  <c:v>10.120000000000001</c:v>
                </c:pt>
                <c:pt idx="73">
                  <c:v>9.0200000000000014</c:v>
                </c:pt>
                <c:pt idx="74">
                  <c:v>10.3</c:v>
                </c:pt>
                <c:pt idx="77">
                  <c:v>9.5300000000000011</c:v>
                </c:pt>
                <c:pt idx="78">
                  <c:v>11.040000000000001</c:v>
                </c:pt>
                <c:pt idx="79">
                  <c:v>10.71</c:v>
                </c:pt>
                <c:pt idx="81">
                  <c:v>15.610000000000001</c:v>
                </c:pt>
                <c:pt idx="82">
                  <c:v>8.14</c:v>
                </c:pt>
                <c:pt idx="83">
                  <c:v>14.74</c:v>
                </c:pt>
                <c:pt idx="84">
                  <c:v>14.55</c:v>
                </c:pt>
                <c:pt idx="85">
                  <c:v>13.270000000000001</c:v>
                </c:pt>
                <c:pt idx="86">
                  <c:v>13.370000000000001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AB-488F-8500-5C76C38F9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59967"/>
        <c:axId val="1"/>
      </c:lineChart>
      <c:catAx>
        <c:axId val="104745996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59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Grafico'!$I$6:$T$6</c:f>
              <c:numCache>
                <c:formatCode>0.00</c:formatCode>
                <c:ptCount val="12"/>
                <c:pt idx="8" formatCode="General">
                  <c:v>14.870000000000001</c:v>
                </c:pt>
                <c:pt idx="9" formatCode="General">
                  <c:v>3.37</c:v>
                </c:pt>
                <c:pt idx="10" formatCode="General">
                  <c:v>12.09</c:v>
                </c:pt>
                <c:pt idx="11" formatCode="General">
                  <c:v>14.89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2C-45C5-BD9E-4DF778C22CE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Grafico'!$U$6:$AF$6</c:f>
              <c:numCache>
                <c:formatCode>General</c:formatCode>
                <c:ptCount val="12"/>
                <c:pt idx="0">
                  <c:v>14.73</c:v>
                </c:pt>
                <c:pt idx="1">
                  <c:v>12.09</c:v>
                </c:pt>
                <c:pt idx="2">
                  <c:v>13.440000000000001</c:v>
                </c:pt>
                <c:pt idx="3">
                  <c:v>14.07</c:v>
                </c:pt>
                <c:pt idx="4">
                  <c:v>14.930000000000001</c:v>
                </c:pt>
                <c:pt idx="5">
                  <c:v>13.64</c:v>
                </c:pt>
                <c:pt idx="6">
                  <c:v>14.71</c:v>
                </c:pt>
                <c:pt idx="7">
                  <c:v>13.89</c:v>
                </c:pt>
                <c:pt idx="8">
                  <c:v>9.8800000000000008</c:v>
                </c:pt>
                <c:pt idx="10">
                  <c:v>4.0199999999999996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2C-45C5-BD9E-4DF778C22CE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Grafico'!$AG$6:$AR$6</c:f>
              <c:numCache>
                <c:formatCode>General</c:formatCode>
                <c:ptCount val="12"/>
                <c:pt idx="0">
                  <c:v>14.21</c:v>
                </c:pt>
                <c:pt idx="1">
                  <c:v>13.49</c:v>
                </c:pt>
                <c:pt idx="2">
                  <c:v>14.44</c:v>
                </c:pt>
                <c:pt idx="3">
                  <c:v>15.67</c:v>
                </c:pt>
                <c:pt idx="4">
                  <c:v>13.82</c:v>
                </c:pt>
                <c:pt idx="5">
                  <c:v>10.5</c:v>
                </c:pt>
                <c:pt idx="6">
                  <c:v>13.91</c:v>
                </c:pt>
                <c:pt idx="7">
                  <c:v>14.89</c:v>
                </c:pt>
                <c:pt idx="8">
                  <c:v>10.280000000000001</c:v>
                </c:pt>
                <c:pt idx="9">
                  <c:v>14.07</c:v>
                </c:pt>
                <c:pt idx="10">
                  <c:v>13.23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2C-45C5-BD9E-4DF778C22CE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Grafico'!$AS$6:$BD$6</c:f>
              <c:numCache>
                <c:formatCode>General</c:formatCode>
                <c:ptCount val="12"/>
                <c:pt idx="0">
                  <c:v>14.600000000000001</c:v>
                </c:pt>
                <c:pt idx="1">
                  <c:v>14.870000000000001</c:v>
                </c:pt>
                <c:pt idx="9">
                  <c:v>14.13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2C-45C5-BD9E-4DF778C22CE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Grafico'!$BE$6:$BP$6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2C-45C5-BD9E-4DF778C22CE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Grafico'!$BQ$6:$CB$6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2C-45C5-BD9E-4DF778C22CE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Grafico'!$CC$6:$CN$6</c:f>
              <c:numCache>
                <c:formatCode>General</c:formatCode>
                <c:ptCount val="12"/>
                <c:pt idx="1">
                  <c:v>6.79</c:v>
                </c:pt>
                <c:pt idx="2">
                  <c:v>7.669999999999999</c:v>
                </c:pt>
                <c:pt idx="3">
                  <c:v>8.9700000000000006</c:v>
                </c:pt>
                <c:pt idx="5">
                  <c:v>10.120000000000001</c:v>
                </c:pt>
                <c:pt idx="6">
                  <c:v>9.0200000000000014</c:v>
                </c:pt>
                <c:pt idx="7">
                  <c:v>10.3</c:v>
                </c:pt>
                <c:pt idx="10">
                  <c:v>9.5300000000000011</c:v>
                </c:pt>
                <c:pt idx="11">
                  <c:v>11.040000000000001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E2C-45C5-BD9E-4DF778C22CE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Grafico'!$CO$6:$CZ$6</c:f>
              <c:numCache>
                <c:formatCode>General</c:formatCode>
                <c:ptCount val="12"/>
                <c:pt idx="0">
                  <c:v>10.71</c:v>
                </c:pt>
                <c:pt idx="2">
                  <c:v>15.610000000000001</c:v>
                </c:pt>
                <c:pt idx="3">
                  <c:v>8.14</c:v>
                </c:pt>
                <c:pt idx="4">
                  <c:v>14.74</c:v>
                </c:pt>
                <c:pt idx="5">
                  <c:v>14.55</c:v>
                </c:pt>
                <c:pt idx="6">
                  <c:v>13.270000000000001</c:v>
                </c:pt>
                <c:pt idx="7">
                  <c:v>13.370000000000001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E2C-45C5-BD9E-4DF778C22CE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Grafico'!$DA$6:$DL$6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E2C-45C5-BD9E-4DF778C22CE9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Grafico'!$DM$6:$DX$6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E2C-45C5-BD9E-4DF778C22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60383"/>
        <c:axId val="1"/>
      </c:lineChart>
      <c:catAx>
        <c:axId val="10474603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6038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5.536332179930796E-2"/>
          <c:w val="0.13333355205599295"/>
          <c:h val="0.7923889963581540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Grafico'!$N$7:$FL$7</c:f>
              <c:numCache>
                <c:formatCode>General</c:formatCode>
                <c:ptCount val="155"/>
                <c:pt idx="0">
                  <c:v>3.2800000000000002</c:v>
                </c:pt>
                <c:pt idx="1">
                  <c:v>3.11</c:v>
                </c:pt>
                <c:pt idx="2">
                  <c:v>3.19</c:v>
                </c:pt>
                <c:pt idx="3">
                  <c:v>2.86</c:v>
                </c:pt>
                <c:pt idx="4">
                  <c:v>2.7</c:v>
                </c:pt>
                <c:pt idx="5">
                  <c:v>3.05</c:v>
                </c:pt>
                <c:pt idx="6">
                  <c:v>3.25</c:v>
                </c:pt>
                <c:pt idx="7">
                  <c:v>3.8600000000000003</c:v>
                </c:pt>
                <c:pt idx="8">
                  <c:v>4.43</c:v>
                </c:pt>
                <c:pt idx="9">
                  <c:v>4.78</c:v>
                </c:pt>
                <c:pt idx="10">
                  <c:v>3.8600000000000003</c:v>
                </c:pt>
                <c:pt idx="11">
                  <c:v>3.27</c:v>
                </c:pt>
                <c:pt idx="12">
                  <c:v>2.94</c:v>
                </c:pt>
                <c:pt idx="13">
                  <c:v>2.9</c:v>
                </c:pt>
                <c:pt idx="14">
                  <c:v>2.96</c:v>
                </c:pt>
                <c:pt idx="15">
                  <c:v>2.77</c:v>
                </c:pt>
                <c:pt idx="16">
                  <c:v>2.71</c:v>
                </c:pt>
                <c:pt idx="17">
                  <c:v>2.94</c:v>
                </c:pt>
                <c:pt idx="18">
                  <c:v>3.17</c:v>
                </c:pt>
                <c:pt idx="19">
                  <c:v>3.44</c:v>
                </c:pt>
                <c:pt idx="20">
                  <c:v>3.5700000000000003</c:v>
                </c:pt>
                <c:pt idx="21">
                  <c:v>4.2</c:v>
                </c:pt>
                <c:pt idx="22">
                  <c:v>4.79</c:v>
                </c:pt>
                <c:pt idx="23">
                  <c:v>3.35</c:v>
                </c:pt>
                <c:pt idx="24">
                  <c:v>3.46</c:v>
                </c:pt>
                <c:pt idx="25">
                  <c:v>3.36</c:v>
                </c:pt>
                <c:pt idx="26">
                  <c:v>3.34</c:v>
                </c:pt>
                <c:pt idx="27">
                  <c:v>1.9100000000000001</c:v>
                </c:pt>
                <c:pt idx="28">
                  <c:v>2.68</c:v>
                </c:pt>
                <c:pt idx="29">
                  <c:v>3.03</c:v>
                </c:pt>
                <c:pt idx="30">
                  <c:v>3.16</c:v>
                </c:pt>
                <c:pt idx="31">
                  <c:v>3.58</c:v>
                </c:pt>
                <c:pt idx="32">
                  <c:v>4.28</c:v>
                </c:pt>
                <c:pt idx="33">
                  <c:v>5.04</c:v>
                </c:pt>
                <c:pt idx="34">
                  <c:v>4.3099999999999996</c:v>
                </c:pt>
                <c:pt idx="35">
                  <c:v>5.6</c:v>
                </c:pt>
                <c:pt idx="36">
                  <c:v>3.54</c:v>
                </c:pt>
                <c:pt idx="37">
                  <c:v>3.72</c:v>
                </c:pt>
                <c:pt idx="38">
                  <c:v>2.99</c:v>
                </c:pt>
                <c:pt idx="39">
                  <c:v>3.19</c:v>
                </c:pt>
                <c:pt idx="40">
                  <c:v>3.38</c:v>
                </c:pt>
                <c:pt idx="41" formatCode="0.00">
                  <c:v>3.36</c:v>
                </c:pt>
                <c:pt idx="42" formatCode="0.00">
                  <c:v>3.63</c:v>
                </c:pt>
                <c:pt idx="43">
                  <c:v>3.5100000000000002</c:v>
                </c:pt>
                <c:pt idx="44">
                  <c:v>4.74</c:v>
                </c:pt>
                <c:pt idx="45">
                  <c:v>5.46</c:v>
                </c:pt>
                <c:pt idx="46">
                  <c:v>4.71</c:v>
                </c:pt>
                <c:pt idx="47">
                  <c:v>3.52</c:v>
                </c:pt>
                <c:pt idx="48">
                  <c:v>3.05</c:v>
                </c:pt>
                <c:pt idx="49">
                  <c:v>3.15</c:v>
                </c:pt>
                <c:pt idx="50">
                  <c:v>3.02</c:v>
                </c:pt>
                <c:pt idx="51">
                  <c:v>2.79</c:v>
                </c:pt>
                <c:pt idx="52">
                  <c:v>2.89</c:v>
                </c:pt>
                <c:pt idx="53">
                  <c:v>3.11</c:v>
                </c:pt>
                <c:pt idx="54">
                  <c:v>3</c:v>
                </c:pt>
                <c:pt idx="56">
                  <c:v>4.41</c:v>
                </c:pt>
                <c:pt idx="57">
                  <c:v>5.67</c:v>
                </c:pt>
                <c:pt idx="58">
                  <c:v>4.3</c:v>
                </c:pt>
                <c:pt idx="59">
                  <c:v>2.97</c:v>
                </c:pt>
                <c:pt idx="60">
                  <c:v>2.66</c:v>
                </c:pt>
                <c:pt idx="61">
                  <c:v>2.89</c:v>
                </c:pt>
                <c:pt idx="62">
                  <c:v>2.93</c:v>
                </c:pt>
                <c:pt idx="63">
                  <c:v>2.54</c:v>
                </c:pt>
                <c:pt idx="64">
                  <c:v>2.94</c:v>
                </c:pt>
                <c:pt idx="65">
                  <c:v>2.97</c:v>
                </c:pt>
                <c:pt idx="66">
                  <c:v>3.1399999999999997</c:v>
                </c:pt>
                <c:pt idx="67">
                  <c:v>3.71</c:v>
                </c:pt>
                <c:pt idx="68">
                  <c:v>5.42</c:v>
                </c:pt>
                <c:pt idx="69">
                  <c:v>5.62</c:v>
                </c:pt>
                <c:pt idx="105">
                  <c:v>5.0200000000000005</c:v>
                </c:pt>
                <c:pt idx="106">
                  <c:v>3.2</c:v>
                </c:pt>
                <c:pt idx="107">
                  <c:v>3.29</c:v>
                </c:pt>
                <c:pt idx="108">
                  <c:v>2.7800000000000002</c:v>
                </c:pt>
                <c:pt idx="109">
                  <c:v>2.9</c:v>
                </c:pt>
                <c:pt idx="110">
                  <c:v>2.77</c:v>
                </c:pt>
                <c:pt idx="111">
                  <c:v>2.77</c:v>
                </c:pt>
                <c:pt idx="112">
                  <c:v>2.64</c:v>
                </c:pt>
                <c:pt idx="113">
                  <c:v>2.97</c:v>
                </c:pt>
                <c:pt idx="114">
                  <c:v>3.14</c:v>
                </c:pt>
                <c:pt idx="116">
                  <c:v>4.66</c:v>
                </c:pt>
                <c:pt idx="117">
                  <c:v>5.82</c:v>
                </c:pt>
                <c:pt idx="118">
                  <c:v>3.9000000000000004</c:v>
                </c:pt>
                <c:pt idx="119">
                  <c:v>2.85</c:v>
                </c:pt>
                <c:pt idx="120">
                  <c:v>2.76</c:v>
                </c:pt>
                <c:pt idx="121">
                  <c:v>2.66</c:v>
                </c:pt>
                <c:pt idx="122">
                  <c:v>2.82</c:v>
                </c:pt>
                <c:pt idx="123">
                  <c:v>2.81</c:v>
                </c:pt>
                <c:pt idx="124">
                  <c:v>2.95</c:v>
                </c:pt>
                <c:pt idx="127">
                  <c:v>3.3899999999999997</c:v>
                </c:pt>
                <c:pt idx="128">
                  <c:v>4.59</c:v>
                </c:pt>
                <c:pt idx="129">
                  <c:v>4.8499999999999996</c:v>
                </c:pt>
                <c:pt idx="130">
                  <c:v>4.4400000000000004</c:v>
                </c:pt>
                <c:pt idx="131">
                  <c:v>4.43</c:v>
                </c:pt>
                <c:pt idx="134">
                  <c:v>3.59</c:v>
                </c:pt>
                <c:pt idx="135">
                  <c:v>3.2800000000000002</c:v>
                </c:pt>
                <c:pt idx="136">
                  <c:v>3.24</c:v>
                </c:pt>
                <c:pt idx="138">
                  <c:v>3.29</c:v>
                </c:pt>
                <c:pt idx="139">
                  <c:v>5.35</c:v>
                </c:pt>
                <c:pt idx="140">
                  <c:v>4.71</c:v>
                </c:pt>
                <c:pt idx="143">
                  <c:v>4.71</c:v>
                </c:pt>
                <c:pt idx="144">
                  <c:v>3.21</c:v>
                </c:pt>
                <c:pt idx="145">
                  <c:v>3.07</c:v>
                </c:pt>
                <c:pt idx="147">
                  <c:v>1.69</c:v>
                </c:pt>
                <c:pt idx="148">
                  <c:v>2.9</c:v>
                </c:pt>
                <c:pt idx="150">
                  <c:v>3.3099999999999996</c:v>
                </c:pt>
                <c:pt idx="152">
                  <c:v>4.49</c:v>
                </c:pt>
                <c:pt idx="153">
                  <c:v>5.08</c:v>
                </c:pt>
                <c:pt idx="154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BA-4536-B6FB-D9294C261D30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Grafico'!$N$8:$FL$8</c:f>
              <c:numCache>
                <c:formatCode>General</c:formatCode>
                <c:ptCount val="155"/>
                <c:pt idx="132">
                  <c:v>8.0399999999999991</c:v>
                </c:pt>
                <c:pt idx="133">
                  <c:v>8.1199999999999992</c:v>
                </c:pt>
                <c:pt idx="137">
                  <c:v>3.59</c:v>
                </c:pt>
                <c:pt idx="141">
                  <c:v>8.65</c:v>
                </c:pt>
                <c:pt idx="142">
                  <c:v>10.53</c:v>
                </c:pt>
                <c:pt idx="146">
                  <c:v>8.0299999999999994</c:v>
                </c:pt>
                <c:pt idx="149">
                  <c:v>8.5299999999999994</c:v>
                </c:pt>
                <c:pt idx="1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20-4222-9130-2B0C6B418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3695"/>
        <c:axId val="1"/>
      </c:lineChart>
      <c:catAx>
        <c:axId val="104747369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369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Grafico'!$I$7:$T$7</c:f>
              <c:numCache>
                <c:formatCode>0.00</c:formatCode>
                <c:ptCount val="12"/>
                <c:pt idx="5" formatCode="General">
                  <c:v>3.2800000000000002</c:v>
                </c:pt>
                <c:pt idx="6" formatCode="General">
                  <c:v>3.11</c:v>
                </c:pt>
                <c:pt idx="7" formatCode="General">
                  <c:v>3.19</c:v>
                </c:pt>
                <c:pt idx="8" formatCode="General">
                  <c:v>2.86</c:v>
                </c:pt>
                <c:pt idx="9" formatCode="General">
                  <c:v>2.7</c:v>
                </c:pt>
                <c:pt idx="10" formatCode="General">
                  <c:v>3.05</c:v>
                </c:pt>
                <c:pt idx="11" formatCode="General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11-46A0-B650-C9C15D937B8A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Grafico'!$U$7:$AF$7</c:f>
              <c:numCache>
                <c:formatCode>General</c:formatCode>
                <c:ptCount val="12"/>
                <c:pt idx="0">
                  <c:v>3.8600000000000003</c:v>
                </c:pt>
                <c:pt idx="1">
                  <c:v>4.43</c:v>
                </c:pt>
                <c:pt idx="2">
                  <c:v>4.78</c:v>
                </c:pt>
                <c:pt idx="3">
                  <c:v>3.8600000000000003</c:v>
                </c:pt>
                <c:pt idx="4">
                  <c:v>3.27</c:v>
                </c:pt>
                <c:pt idx="5">
                  <c:v>2.94</c:v>
                </c:pt>
                <c:pt idx="6">
                  <c:v>2.9</c:v>
                </c:pt>
                <c:pt idx="7">
                  <c:v>2.96</c:v>
                </c:pt>
                <c:pt idx="8">
                  <c:v>2.77</c:v>
                </c:pt>
                <c:pt idx="9">
                  <c:v>2.71</c:v>
                </c:pt>
                <c:pt idx="10">
                  <c:v>2.94</c:v>
                </c:pt>
                <c:pt idx="11">
                  <c:v>3.17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11-46A0-B650-C9C15D937B8A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Grafico'!$AG$7:$AR$7</c:f>
              <c:numCache>
                <c:formatCode>General</c:formatCode>
                <c:ptCount val="12"/>
                <c:pt idx="0">
                  <c:v>3.44</c:v>
                </c:pt>
                <c:pt idx="1">
                  <c:v>3.5700000000000003</c:v>
                </c:pt>
                <c:pt idx="2">
                  <c:v>4.2</c:v>
                </c:pt>
                <c:pt idx="3">
                  <c:v>4.79</c:v>
                </c:pt>
                <c:pt idx="4">
                  <c:v>3.35</c:v>
                </c:pt>
                <c:pt idx="5">
                  <c:v>3.46</c:v>
                </c:pt>
                <c:pt idx="6">
                  <c:v>3.36</c:v>
                </c:pt>
                <c:pt idx="7">
                  <c:v>3.34</c:v>
                </c:pt>
                <c:pt idx="8">
                  <c:v>1.9100000000000001</c:v>
                </c:pt>
                <c:pt idx="9">
                  <c:v>2.68</c:v>
                </c:pt>
                <c:pt idx="10">
                  <c:v>3.03</c:v>
                </c:pt>
                <c:pt idx="11">
                  <c:v>3.16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11-46A0-B650-C9C15D937B8A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Grafico'!$AS$7:$BD$7</c:f>
              <c:numCache>
                <c:formatCode>General</c:formatCode>
                <c:ptCount val="12"/>
                <c:pt idx="0">
                  <c:v>3.58</c:v>
                </c:pt>
                <c:pt idx="1">
                  <c:v>4.28</c:v>
                </c:pt>
                <c:pt idx="2">
                  <c:v>5.04</c:v>
                </c:pt>
                <c:pt idx="3">
                  <c:v>4.3099999999999996</c:v>
                </c:pt>
                <c:pt idx="4">
                  <c:v>5.6</c:v>
                </c:pt>
                <c:pt idx="5">
                  <c:v>3.54</c:v>
                </c:pt>
                <c:pt idx="6">
                  <c:v>3.72</c:v>
                </c:pt>
                <c:pt idx="7">
                  <c:v>2.99</c:v>
                </c:pt>
                <c:pt idx="8">
                  <c:v>3.19</c:v>
                </c:pt>
                <c:pt idx="9">
                  <c:v>3.38</c:v>
                </c:pt>
                <c:pt idx="10" formatCode="0.00">
                  <c:v>3.36</c:v>
                </c:pt>
                <c:pt idx="11" formatCode="0.00">
                  <c:v>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11-46A0-B650-C9C15D937B8A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Grafico'!$BE$7:$BP$7</c:f>
              <c:numCache>
                <c:formatCode>General</c:formatCode>
                <c:ptCount val="12"/>
                <c:pt idx="0">
                  <c:v>3.5100000000000002</c:v>
                </c:pt>
                <c:pt idx="1">
                  <c:v>4.74</c:v>
                </c:pt>
                <c:pt idx="2">
                  <c:v>5.46</c:v>
                </c:pt>
                <c:pt idx="3">
                  <c:v>4.71</c:v>
                </c:pt>
                <c:pt idx="4">
                  <c:v>3.52</c:v>
                </c:pt>
                <c:pt idx="5">
                  <c:v>3.05</c:v>
                </c:pt>
                <c:pt idx="6">
                  <c:v>3.15</c:v>
                </c:pt>
                <c:pt idx="7">
                  <c:v>3.02</c:v>
                </c:pt>
                <c:pt idx="8">
                  <c:v>2.79</c:v>
                </c:pt>
                <c:pt idx="9">
                  <c:v>2.89</c:v>
                </c:pt>
                <c:pt idx="10">
                  <c:v>3.11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11-46A0-B650-C9C15D937B8A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Grafico'!$BQ$7:$CB$7</c:f>
              <c:numCache>
                <c:formatCode>General</c:formatCode>
                <c:ptCount val="12"/>
                <c:pt idx="1">
                  <c:v>4.41</c:v>
                </c:pt>
                <c:pt idx="2">
                  <c:v>5.67</c:v>
                </c:pt>
                <c:pt idx="3">
                  <c:v>4.3</c:v>
                </c:pt>
                <c:pt idx="4">
                  <c:v>2.97</c:v>
                </c:pt>
                <c:pt idx="5">
                  <c:v>2.66</c:v>
                </c:pt>
                <c:pt idx="6">
                  <c:v>2.89</c:v>
                </c:pt>
                <c:pt idx="7">
                  <c:v>2.93</c:v>
                </c:pt>
                <c:pt idx="8">
                  <c:v>2.54</c:v>
                </c:pt>
                <c:pt idx="9">
                  <c:v>2.94</c:v>
                </c:pt>
                <c:pt idx="10">
                  <c:v>2.97</c:v>
                </c:pt>
                <c:pt idx="11">
                  <c:v>3.1399999999999997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11-46A0-B650-C9C15D937B8A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Grafico'!$CC$7:$CN$7</c:f>
              <c:numCache>
                <c:formatCode>General</c:formatCode>
                <c:ptCount val="12"/>
                <c:pt idx="0">
                  <c:v>3.71</c:v>
                </c:pt>
                <c:pt idx="1">
                  <c:v>5.42</c:v>
                </c:pt>
                <c:pt idx="2">
                  <c:v>5.62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11-46A0-B650-C9C15D937B8A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Grafico'!$CO$7:$CZ$7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11-46A0-B650-C9C15D937B8A}"/>
            </c:ext>
          </c:extLst>
        </c:ser>
        <c:ser>
          <c:idx val="8"/>
          <c:order val="8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Grafico'!$DM$7:$DX$7</c:f>
              <c:numCache>
                <c:formatCode>General</c:formatCode>
                <c:ptCount val="12"/>
                <c:pt idx="2">
                  <c:v>5.0200000000000005</c:v>
                </c:pt>
                <c:pt idx="3">
                  <c:v>3.2</c:v>
                </c:pt>
                <c:pt idx="4">
                  <c:v>3.29</c:v>
                </c:pt>
                <c:pt idx="5">
                  <c:v>2.7800000000000002</c:v>
                </c:pt>
                <c:pt idx="6">
                  <c:v>2.9</c:v>
                </c:pt>
                <c:pt idx="7">
                  <c:v>2.77</c:v>
                </c:pt>
                <c:pt idx="8">
                  <c:v>2.77</c:v>
                </c:pt>
                <c:pt idx="9">
                  <c:v>2.64</c:v>
                </c:pt>
                <c:pt idx="10">
                  <c:v>2.97</c:v>
                </c:pt>
                <c:pt idx="11">
                  <c:v>3.14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311-46A0-B650-C9C15D937B8A}"/>
            </c:ext>
          </c:extLst>
        </c:ser>
        <c:ser>
          <c:idx val="9"/>
          <c:order val="9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Grafico'!$DY$7:$EJ$7</c:f>
              <c:numCache>
                <c:formatCode>General</c:formatCode>
                <c:ptCount val="12"/>
                <c:pt idx="1">
                  <c:v>4.66</c:v>
                </c:pt>
                <c:pt idx="2">
                  <c:v>5.82</c:v>
                </c:pt>
                <c:pt idx="3">
                  <c:v>3.9000000000000004</c:v>
                </c:pt>
                <c:pt idx="4">
                  <c:v>2.85</c:v>
                </c:pt>
                <c:pt idx="5">
                  <c:v>2.76</c:v>
                </c:pt>
                <c:pt idx="6">
                  <c:v>2.66</c:v>
                </c:pt>
                <c:pt idx="7">
                  <c:v>2.82</c:v>
                </c:pt>
                <c:pt idx="8">
                  <c:v>2.81</c:v>
                </c:pt>
                <c:pt idx="9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311-46A0-B650-C9C15D937B8A}"/>
            </c:ext>
          </c:extLst>
        </c:ser>
        <c:ser>
          <c:idx val="10"/>
          <c:order val="10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Grafico'!$EK$7:$EV$7</c:f>
              <c:numCache>
                <c:formatCode>General</c:formatCode>
                <c:ptCount val="12"/>
                <c:pt idx="0">
                  <c:v>3.3899999999999997</c:v>
                </c:pt>
                <c:pt idx="1">
                  <c:v>4.59</c:v>
                </c:pt>
                <c:pt idx="2">
                  <c:v>4.8499999999999996</c:v>
                </c:pt>
                <c:pt idx="3">
                  <c:v>4.4400000000000004</c:v>
                </c:pt>
                <c:pt idx="4">
                  <c:v>4.43</c:v>
                </c:pt>
                <c:pt idx="7">
                  <c:v>3.59</c:v>
                </c:pt>
                <c:pt idx="8">
                  <c:v>3.2800000000000002</c:v>
                </c:pt>
                <c:pt idx="9">
                  <c:v>3.24</c:v>
                </c:pt>
                <c:pt idx="11">
                  <c:v>3.29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A9-41A4-A49D-6259B9DDCE28}"/>
            </c:ext>
          </c:extLst>
        </c:ser>
        <c:ser>
          <c:idx val="11"/>
          <c:order val="11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Grafico'!$EW$7:$FH$7</c:f>
              <c:numCache>
                <c:formatCode>General</c:formatCode>
                <c:ptCount val="12"/>
                <c:pt idx="0">
                  <c:v>5.35</c:v>
                </c:pt>
                <c:pt idx="1">
                  <c:v>4.71</c:v>
                </c:pt>
                <c:pt idx="4">
                  <c:v>4.71</c:v>
                </c:pt>
                <c:pt idx="5">
                  <c:v>3.21</c:v>
                </c:pt>
                <c:pt idx="6">
                  <c:v>3.07</c:v>
                </c:pt>
                <c:pt idx="8">
                  <c:v>1.69</c:v>
                </c:pt>
                <c:pt idx="9">
                  <c:v>2.9</c:v>
                </c:pt>
                <c:pt idx="11">
                  <c:v>3.3099999999999996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B5-4912-8563-4CC31E11D1EC}"/>
            </c:ext>
          </c:extLst>
        </c:ser>
        <c:ser>
          <c:idx val="12"/>
          <c:order val="12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Grafico'!$FI$7:$FT$7</c:f>
              <c:numCache>
                <c:formatCode>General</c:formatCode>
                <c:ptCount val="12"/>
                <c:pt idx="1">
                  <c:v>4.49</c:v>
                </c:pt>
                <c:pt idx="2">
                  <c:v>5.08</c:v>
                </c:pt>
                <c:pt idx="3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08-4230-B4B8-DC1BAFD3A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4111"/>
        <c:axId val="1"/>
      </c:lineChart>
      <c:catAx>
        <c:axId val="10474741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411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333508311461058"/>
          <c:y val="6.113069776312563E-2"/>
          <c:w val="0.12805304600082884"/>
          <c:h val="0.82006139691902469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Grafico'!$N$9:$FL$9</c:f>
              <c:numCache>
                <c:formatCode>General</c:formatCode>
                <c:ptCount val="155"/>
                <c:pt idx="0">
                  <c:v>2.88</c:v>
                </c:pt>
                <c:pt idx="1">
                  <c:v>2.8</c:v>
                </c:pt>
                <c:pt idx="5">
                  <c:v>2.65</c:v>
                </c:pt>
                <c:pt idx="8">
                  <c:v>4.0199999999999996</c:v>
                </c:pt>
                <c:pt idx="10">
                  <c:v>3.42</c:v>
                </c:pt>
                <c:pt idx="11">
                  <c:v>2.85</c:v>
                </c:pt>
                <c:pt idx="14">
                  <c:v>2.69</c:v>
                </c:pt>
                <c:pt idx="16">
                  <c:v>2.57</c:v>
                </c:pt>
                <c:pt idx="18">
                  <c:v>2.79</c:v>
                </c:pt>
                <c:pt idx="21">
                  <c:v>6.27</c:v>
                </c:pt>
                <c:pt idx="24">
                  <c:v>3.22</c:v>
                </c:pt>
                <c:pt idx="45">
                  <c:v>5.77</c:v>
                </c:pt>
                <c:pt idx="50">
                  <c:v>2.78</c:v>
                </c:pt>
                <c:pt idx="52">
                  <c:v>2.73</c:v>
                </c:pt>
                <c:pt idx="53">
                  <c:v>2.85</c:v>
                </c:pt>
                <c:pt idx="54">
                  <c:v>2.72</c:v>
                </c:pt>
                <c:pt idx="56">
                  <c:v>5.05</c:v>
                </c:pt>
                <c:pt idx="57">
                  <c:v>5.64</c:v>
                </c:pt>
                <c:pt idx="58">
                  <c:v>4.45</c:v>
                </c:pt>
                <c:pt idx="59">
                  <c:v>2.92</c:v>
                </c:pt>
                <c:pt idx="62">
                  <c:v>2.75</c:v>
                </c:pt>
                <c:pt idx="64">
                  <c:v>2.78</c:v>
                </c:pt>
                <c:pt idx="65">
                  <c:v>2.7</c:v>
                </c:pt>
                <c:pt idx="80">
                  <c:v>6.72</c:v>
                </c:pt>
                <c:pt idx="90">
                  <c:v>3.09</c:v>
                </c:pt>
                <c:pt idx="105">
                  <c:v>5.85</c:v>
                </c:pt>
                <c:pt idx="107">
                  <c:v>8.9700000000000006</c:v>
                </c:pt>
                <c:pt idx="117">
                  <c:v>14.28</c:v>
                </c:pt>
                <c:pt idx="120">
                  <c:v>2.68</c:v>
                </c:pt>
                <c:pt idx="124">
                  <c:v>2.68</c:v>
                </c:pt>
                <c:pt idx="126">
                  <c:v>2.81</c:v>
                </c:pt>
                <c:pt idx="129">
                  <c:v>4.71</c:v>
                </c:pt>
                <c:pt idx="133">
                  <c:v>2.61</c:v>
                </c:pt>
                <c:pt idx="134">
                  <c:v>2.73</c:v>
                </c:pt>
                <c:pt idx="135">
                  <c:v>2.7</c:v>
                </c:pt>
                <c:pt idx="136">
                  <c:v>2.7</c:v>
                </c:pt>
                <c:pt idx="137">
                  <c:v>2.56</c:v>
                </c:pt>
                <c:pt idx="143">
                  <c:v>4.68</c:v>
                </c:pt>
                <c:pt idx="144">
                  <c:v>2.81</c:v>
                </c:pt>
                <c:pt idx="145">
                  <c:v>2.72</c:v>
                </c:pt>
                <c:pt idx="146">
                  <c:v>2.5499999999999998</c:v>
                </c:pt>
                <c:pt idx="147">
                  <c:v>2.57</c:v>
                </c:pt>
                <c:pt idx="148">
                  <c:v>2.57</c:v>
                </c:pt>
                <c:pt idx="149">
                  <c:v>4.1399999999999997</c:v>
                </c:pt>
                <c:pt idx="150">
                  <c:v>2.8</c:v>
                </c:pt>
                <c:pt idx="151">
                  <c:v>2.9</c:v>
                </c:pt>
                <c:pt idx="152">
                  <c:v>4.04</c:v>
                </c:pt>
                <c:pt idx="154">
                  <c:v>4.8600000000000003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DB-443F-AA56-40BB2CBE37E6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Grafico'!$N$10:$FL$10</c:f>
              <c:numCache>
                <c:formatCode>General</c:formatCode>
                <c:ptCount val="155"/>
                <c:pt idx="2">
                  <c:v>2.82</c:v>
                </c:pt>
                <c:pt idx="3">
                  <c:v>5.37</c:v>
                </c:pt>
                <c:pt idx="6">
                  <c:v>5.67</c:v>
                </c:pt>
                <c:pt idx="7">
                  <c:v>6.72</c:v>
                </c:pt>
                <c:pt idx="9">
                  <c:v>9.68</c:v>
                </c:pt>
                <c:pt idx="12">
                  <c:v>8.85</c:v>
                </c:pt>
                <c:pt idx="13">
                  <c:v>8.75</c:v>
                </c:pt>
                <c:pt idx="15">
                  <c:v>8.68</c:v>
                </c:pt>
                <c:pt idx="17">
                  <c:v>8.61</c:v>
                </c:pt>
                <c:pt idx="19">
                  <c:v>9.08</c:v>
                </c:pt>
                <c:pt idx="20">
                  <c:v>9.81</c:v>
                </c:pt>
                <c:pt idx="22">
                  <c:v>11.23</c:v>
                </c:pt>
                <c:pt idx="23">
                  <c:v>9.1300000000000008</c:v>
                </c:pt>
                <c:pt idx="26">
                  <c:v>9.2899999999999991</c:v>
                </c:pt>
                <c:pt idx="27">
                  <c:v>8.32</c:v>
                </c:pt>
                <c:pt idx="28">
                  <c:v>9.01</c:v>
                </c:pt>
                <c:pt idx="29">
                  <c:v>9.0500000000000007</c:v>
                </c:pt>
                <c:pt idx="30">
                  <c:v>2.84</c:v>
                </c:pt>
                <c:pt idx="31">
                  <c:v>4.3899999999999997</c:v>
                </c:pt>
                <c:pt idx="32">
                  <c:v>11.6</c:v>
                </c:pt>
                <c:pt idx="33">
                  <c:v>10.23</c:v>
                </c:pt>
                <c:pt idx="34">
                  <c:v>8.24</c:v>
                </c:pt>
                <c:pt idx="35">
                  <c:v>13.72</c:v>
                </c:pt>
                <c:pt idx="36">
                  <c:v>10.050000000000001</c:v>
                </c:pt>
                <c:pt idx="37">
                  <c:v>10.32</c:v>
                </c:pt>
                <c:pt idx="39">
                  <c:v>9.23</c:v>
                </c:pt>
                <c:pt idx="40">
                  <c:v>9.7799999999999994</c:v>
                </c:pt>
                <c:pt idx="41" formatCode="0.00">
                  <c:v>9.4600000000000009</c:v>
                </c:pt>
                <c:pt idx="42">
                  <c:v>9.68</c:v>
                </c:pt>
                <c:pt idx="43">
                  <c:v>9.36</c:v>
                </c:pt>
                <c:pt idx="44">
                  <c:v>12.39</c:v>
                </c:pt>
                <c:pt idx="46">
                  <c:v>12.17</c:v>
                </c:pt>
                <c:pt idx="47">
                  <c:v>10.130000000000001</c:v>
                </c:pt>
                <c:pt idx="48">
                  <c:v>9.14</c:v>
                </c:pt>
                <c:pt idx="49">
                  <c:v>9.33</c:v>
                </c:pt>
                <c:pt idx="51">
                  <c:v>9.06</c:v>
                </c:pt>
                <c:pt idx="60">
                  <c:v>9.02</c:v>
                </c:pt>
                <c:pt idx="61">
                  <c:v>8.73</c:v>
                </c:pt>
                <c:pt idx="63">
                  <c:v>9.2100000000000009</c:v>
                </c:pt>
                <c:pt idx="66">
                  <c:v>9.23</c:v>
                </c:pt>
                <c:pt idx="67">
                  <c:v>11.24</c:v>
                </c:pt>
                <c:pt idx="68">
                  <c:v>15.59</c:v>
                </c:pt>
                <c:pt idx="69">
                  <c:v>15.670000000000002</c:v>
                </c:pt>
                <c:pt idx="70">
                  <c:v>10.45</c:v>
                </c:pt>
                <c:pt idx="71">
                  <c:v>9.8000000000000007</c:v>
                </c:pt>
                <c:pt idx="72">
                  <c:v>7.92</c:v>
                </c:pt>
                <c:pt idx="73">
                  <c:v>8.1300000000000008</c:v>
                </c:pt>
                <c:pt idx="74">
                  <c:v>8.18</c:v>
                </c:pt>
                <c:pt idx="75">
                  <c:v>8.09</c:v>
                </c:pt>
                <c:pt idx="76">
                  <c:v>7.85</c:v>
                </c:pt>
                <c:pt idx="77">
                  <c:v>8.2200000000000006</c:v>
                </c:pt>
                <c:pt idx="78">
                  <c:v>8.5500000000000007</c:v>
                </c:pt>
                <c:pt idx="79">
                  <c:v>11.14</c:v>
                </c:pt>
                <c:pt idx="81">
                  <c:v>12.99</c:v>
                </c:pt>
                <c:pt idx="82">
                  <c:v>13.59</c:v>
                </c:pt>
                <c:pt idx="83">
                  <c:v>13.19</c:v>
                </c:pt>
                <c:pt idx="84">
                  <c:v>9.49</c:v>
                </c:pt>
                <c:pt idx="85">
                  <c:v>8.68</c:v>
                </c:pt>
                <c:pt idx="86">
                  <c:v>9.4499999999999993</c:v>
                </c:pt>
                <c:pt idx="87">
                  <c:v>8.9600000000000009</c:v>
                </c:pt>
                <c:pt idx="88">
                  <c:v>8.4600000000000009</c:v>
                </c:pt>
                <c:pt idx="89">
                  <c:v>8.3699999999999992</c:v>
                </c:pt>
                <c:pt idx="91">
                  <c:v>10.28</c:v>
                </c:pt>
                <c:pt idx="92">
                  <c:v>12.61</c:v>
                </c:pt>
                <c:pt idx="93">
                  <c:v>11.45</c:v>
                </c:pt>
                <c:pt idx="94">
                  <c:v>10.36</c:v>
                </c:pt>
                <c:pt idx="95">
                  <c:v>10.27</c:v>
                </c:pt>
                <c:pt idx="96">
                  <c:v>8.23</c:v>
                </c:pt>
                <c:pt idx="97">
                  <c:v>8.66</c:v>
                </c:pt>
                <c:pt idx="98">
                  <c:v>8.49</c:v>
                </c:pt>
                <c:pt idx="99">
                  <c:v>8.129999999999999</c:v>
                </c:pt>
                <c:pt idx="100">
                  <c:v>8.35</c:v>
                </c:pt>
                <c:pt idx="101">
                  <c:v>8.18</c:v>
                </c:pt>
                <c:pt idx="102">
                  <c:v>8.59</c:v>
                </c:pt>
                <c:pt idx="103">
                  <c:v>8.91</c:v>
                </c:pt>
                <c:pt idx="104">
                  <c:v>15.350000000000001</c:v>
                </c:pt>
                <c:pt idx="106">
                  <c:v>8.73</c:v>
                </c:pt>
                <c:pt idx="108">
                  <c:v>8.65</c:v>
                </c:pt>
                <c:pt idx="109">
                  <c:v>9.1</c:v>
                </c:pt>
                <c:pt idx="110">
                  <c:v>8.5</c:v>
                </c:pt>
                <c:pt idx="111">
                  <c:v>8.5399999999999991</c:v>
                </c:pt>
                <c:pt idx="112">
                  <c:v>9</c:v>
                </c:pt>
                <c:pt idx="113">
                  <c:v>8.99</c:v>
                </c:pt>
                <c:pt idx="114">
                  <c:v>8.7799999999999994</c:v>
                </c:pt>
                <c:pt idx="115">
                  <c:v>3.9800000000000004</c:v>
                </c:pt>
                <c:pt idx="116">
                  <c:v>15.17</c:v>
                </c:pt>
                <c:pt idx="118">
                  <c:v>10.57</c:v>
                </c:pt>
                <c:pt idx="119">
                  <c:v>9.1</c:v>
                </c:pt>
                <c:pt idx="121">
                  <c:v>8.66</c:v>
                </c:pt>
                <c:pt idx="122">
                  <c:v>9.39</c:v>
                </c:pt>
                <c:pt idx="123">
                  <c:v>9.6300000000000008</c:v>
                </c:pt>
                <c:pt idx="125">
                  <c:v>9.43</c:v>
                </c:pt>
                <c:pt idx="127">
                  <c:v>10.45</c:v>
                </c:pt>
                <c:pt idx="128">
                  <c:v>12.73</c:v>
                </c:pt>
                <c:pt idx="130">
                  <c:v>12.47</c:v>
                </c:pt>
                <c:pt idx="131">
                  <c:v>13.35</c:v>
                </c:pt>
                <c:pt idx="132">
                  <c:v>9.9700000000000006</c:v>
                </c:pt>
                <c:pt idx="138">
                  <c:v>3.26</c:v>
                </c:pt>
                <c:pt idx="139">
                  <c:v>9.39</c:v>
                </c:pt>
                <c:pt idx="140">
                  <c:v>12.72</c:v>
                </c:pt>
                <c:pt idx="141">
                  <c:v>14.35</c:v>
                </c:pt>
                <c:pt idx="142">
                  <c:v>12.81</c:v>
                </c:pt>
                <c:pt idx="153">
                  <c:v>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DB-443F-AA56-40BB2CBE3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5359"/>
        <c:axId val="1"/>
      </c:lineChart>
      <c:catAx>
        <c:axId val="10474753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53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Grafico'!$I$10:$T$10</c:f>
              <c:numCache>
                <c:formatCode>0.00</c:formatCode>
                <c:ptCount val="12"/>
                <c:pt idx="7" formatCode="General">
                  <c:v>2.82</c:v>
                </c:pt>
                <c:pt idx="8" formatCode="General">
                  <c:v>5.37</c:v>
                </c:pt>
                <c:pt idx="11" formatCode="General">
                  <c:v>5.67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7-45A3-A97F-E819CAF5556C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Grafico'!$U$10:$AF$10</c:f>
              <c:numCache>
                <c:formatCode>General</c:formatCode>
                <c:ptCount val="12"/>
                <c:pt idx="0">
                  <c:v>6.72</c:v>
                </c:pt>
                <c:pt idx="2">
                  <c:v>9.68</c:v>
                </c:pt>
                <c:pt idx="5">
                  <c:v>8.85</c:v>
                </c:pt>
                <c:pt idx="6">
                  <c:v>8.75</c:v>
                </c:pt>
                <c:pt idx="8">
                  <c:v>8.68</c:v>
                </c:pt>
                <c:pt idx="10">
                  <c:v>8.61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7-45A3-A97F-E819CAF5556C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Grafico'!$AG$10:$AR$10</c:f>
              <c:numCache>
                <c:formatCode>General</c:formatCode>
                <c:ptCount val="12"/>
                <c:pt idx="0">
                  <c:v>9.08</c:v>
                </c:pt>
                <c:pt idx="1">
                  <c:v>9.81</c:v>
                </c:pt>
                <c:pt idx="3">
                  <c:v>11.23</c:v>
                </c:pt>
                <c:pt idx="4">
                  <c:v>9.1300000000000008</c:v>
                </c:pt>
                <c:pt idx="7">
                  <c:v>9.2899999999999991</c:v>
                </c:pt>
                <c:pt idx="8">
                  <c:v>8.32</c:v>
                </c:pt>
                <c:pt idx="9">
                  <c:v>9.01</c:v>
                </c:pt>
                <c:pt idx="10">
                  <c:v>9.0500000000000007</c:v>
                </c:pt>
                <c:pt idx="11">
                  <c:v>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87-45A3-A97F-E819CAF5556C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Grafico'!$AS$10:$BD$10</c:f>
              <c:numCache>
                <c:formatCode>General</c:formatCode>
                <c:ptCount val="12"/>
                <c:pt idx="0">
                  <c:v>4.3899999999999997</c:v>
                </c:pt>
                <c:pt idx="1">
                  <c:v>11.6</c:v>
                </c:pt>
                <c:pt idx="2">
                  <c:v>10.23</c:v>
                </c:pt>
                <c:pt idx="3">
                  <c:v>8.24</c:v>
                </c:pt>
                <c:pt idx="4">
                  <c:v>13.72</c:v>
                </c:pt>
                <c:pt idx="5">
                  <c:v>10.050000000000001</c:v>
                </c:pt>
                <c:pt idx="6">
                  <c:v>10.32</c:v>
                </c:pt>
                <c:pt idx="8">
                  <c:v>9.23</c:v>
                </c:pt>
                <c:pt idx="9">
                  <c:v>9.7799999999999994</c:v>
                </c:pt>
                <c:pt idx="10" formatCode="0.00">
                  <c:v>9.4600000000000009</c:v>
                </c:pt>
                <c:pt idx="11">
                  <c:v>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87-45A3-A97F-E819CAF5556C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Grafico'!$BE$10:$BP$10</c:f>
              <c:numCache>
                <c:formatCode>General</c:formatCode>
                <c:ptCount val="12"/>
                <c:pt idx="0">
                  <c:v>9.36</c:v>
                </c:pt>
                <c:pt idx="1">
                  <c:v>12.39</c:v>
                </c:pt>
                <c:pt idx="3">
                  <c:v>12.17</c:v>
                </c:pt>
                <c:pt idx="4">
                  <c:v>10.130000000000001</c:v>
                </c:pt>
                <c:pt idx="5">
                  <c:v>9.14</c:v>
                </c:pt>
                <c:pt idx="6">
                  <c:v>9.33</c:v>
                </c:pt>
                <c:pt idx="8">
                  <c:v>9.06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87-45A3-A97F-E819CAF5556C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Grafico'!$BQ$10:$CB$10</c:f>
              <c:numCache>
                <c:formatCode>General</c:formatCode>
                <c:ptCount val="12"/>
                <c:pt idx="5">
                  <c:v>9.02</c:v>
                </c:pt>
                <c:pt idx="6">
                  <c:v>8.73</c:v>
                </c:pt>
                <c:pt idx="8">
                  <c:v>9.2100000000000009</c:v>
                </c:pt>
                <c:pt idx="11">
                  <c:v>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87-45A3-A97F-E819CAF5556C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Grafico'!$CC$10:$CN$10</c:f>
              <c:numCache>
                <c:formatCode>General</c:formatCode>
                <c:ptCount val="12"/>
                <c:pt idx="0">
                  <c:v>11.24</c:v>
                </c:pt>
                <c:pt idx="1">
                  <c:v>15.59</c:v>
                </c:pt>
                <c:pt idx="2">
                  <c:v>15.670000000000002</c:v>
                </c:pt>
                <c:pt idx="3">
                  <c:v>10.45</c:v>
                </c:pt>
                <c:pt idx="4">
                  <c:v>9.8000000000000007</c:v>
                </c:pt>
                <c:pt idx="5">
                  <c:v>7.92</c:v>
                </c:pt>
                <c:pt idx="6">
                  <c:v>8.1300000000000008</c:v>
                </c:pt>
                <c:pt idx="7">
                  <c:v>8.18</c:v>
                </c:pt>
                <c:pt idx="8">
                  <c:v>8.09</c:v>
                </c:pt>
                <c:pt idx="9">
                  <c:v>7.85</c:v>
                </c:pt>
                <c:pt idx="10">
                  <c:v>8.2200000000000006</c:v>
                </c:pt>
                <c:pt idx="11">
                  <c:v>8.5500000000000007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087-45A3-A97F-E819CAF5556C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Grafico'!$CO$10:$CZ$10</c:f>
              <c:numCache>
                <c:formatCode>General</c:formatCode>
                <c:ptCount val="12"/>
                <c:pt idx="0">
                  <c:v>11.14</c:v>
                </c:pt>
                <c:pt idx="2">
                  <c:v>12.99</c:v>
                </c:pt>
                <c:pt idx="3">
                  <c:v>13.59</c:v>
                </c:pt>
                <c:pt idx="4">
                  <c:v>13.19</c:v>
                </c:pt>
                <c:pt idx="5">
                  <c:v>9.49</c:v>
                </c:pt>
                <c:pt idx="6">
                  <c:v>8.68</c:v>
                </c:pt>
                <c:pt idx="7">
                  <c:v>9.4499999999999993</c:v>
                </c:pt>
                <c:pt idx="8">
                  <c:v>8.9600000000000009</c:v>
                </c:pt>
                <c:pt idx="9">
                  <c:v>8.4600000000000009</c:v>
                </c:pt>
                <c:pt idx="10">
                  <c:v>8.3699999999999992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087-45A3-A97F-E819CAF5556C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Grafico'!$DA$10:$DL$10</c:f>
              <c:numCache>
                <c:formatCode>General</c:formatCode>
                <c:ptCount val="12"/>
                <c:pt idx="0">
                  <c:v>10.28</c:v>
                </c:pt>
                <c:pt idx="1">
                  <c:v>12.61</c:v>
                </c:pt>
                <c:pt idx="2">
                  <c:v>11.45</c:v>
                </c:pt>
                <c:pt idx="3">
                  <c:v>10.36</c:v>
                </c:pt>
                <c:pt idx="4">
                  <c:v>10.27</c:v>
                </c:pt>
                <c:pt idx="5">
                  <c:v>8.23</c:v>
                </c:pt>
                <c:pt idx="6">
                  <c:v>8.66</c:v>
                </c:pt>
                <c:pt idx="7">
                  <c:v>8.49</c:v>
                </c:pt>
                <c:pt idx="8">
                  <c:v>8.129999999999999</c:v>
                </c:pt>
                <c:pt idx="9">
                  <c:v>8.35</c:v>
                </c:pt>
                <c:pt idx="10">
                  <c:v>8.18</c:v>
                </c:pt>
                <c:pt idx="11">
                  <c:v>8.59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087-45A3-A97F-E819CAF5556C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Grafico'!$DM$10:$DX$10</c:f>
              <c:numCache>
                <c:formatCode>General</c:formatCode>
                <c:ptCount val="12"/>
                <c:pt idx="0">
                  <c:v>8.91</c:v>
                </c:pt>
                <c:pt idx="1">
                  <c:v>15.350000000000001</c:v>
                </c:pt>
                <c:pt idx="3">
                  <c:v>8.73</c:v>
                </c:pt>
                <c:pt idx="5">
                  <c:v>8.65</c:v>
                </c:pt>
                <c:pt idx="6">
                  <c:v>9.1</c:v>
                </c:pt>
                <c:pt idx="7">
                  <c:v>8.5</c:v>
                </c:pt>
                <c:pt idx="8">
                  <c:v>8.5399999999999991</c:v>
                </c:pt>
                <c:pt idx="9">
                  <c:v>9</c:v>
                </c:pt>
                <c:pt idx="10">
                  <c:v>8.99</c:v>
                </c:pt>
                <c:pt idx="11">
                  <c:v>8.7799999999999994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087-45A3-A97F-E819CAF5556C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Grafico'!$DY$10:$EJ$10</c:f>
              <c:numCache>
                <c:formatCode>General</c:formatCode>
                <c:ptCount val="12"/>
                <c:pt idx="0">
                  <c:v>3.9800000000000004</c:v>
                </c:pt>
                <c:pt idx="1">
                  <c:v>15.17</c:v>
                </c:pt>
                <c:pt idx="3">
                  <c:v>10.57</c:v>
                </c:pt>
                <c:pt idx="4">
                  <c:v>9.1</c:v>
                </c:pt>
                <c:pt idx="6">
                  <c:v>8.66</c:v>
                </c:pt>
                <c:pt idx="7">
                  <c:v>9.39</c:v>
                </c:pt>
                <c:pt idx="8">
                  <c:v>9.6300000000000008</c:v>
                </c:pt>
                <c:pt idx="10">
                  <c:v>9.43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087-45A3-A97F-E819CAF5556C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Grafico'!$EK$10:$EV$10</c:f>
              <c:numCache>
                <c:formatCode>General</c:formatCode>
                <c:ptCount val="12"/>
                <c:pt idx="0">
                  <c:v>10.45</c:v>
                </c:pt>
                <c:pt idx="1">
                  <c:v>12.73</c:v>
                </c:pt>
                <c:pt idx="3">
                  <c:v>12.47</c:v>
                </c:pt>
                <c:pt idx="4">
                  <c:v>13.35</c:v>
                </c:pt>
                <c:pt idx="5">
                  <c:v>9.9700000000000006</c:v>
                </c:pt>
                <c:pt idx="11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B-4573-81BC-41B0A937E365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Grafico'!$EW$10:$FH$10</c:f>
              <c:numCache>
                <c:formatCode>General</c:formatCode>
                <c:ptCount val="12"/>
                <c:pt idx="0">
                  <c:v>9.39</c:v>
                </c:pt>
                <c:pt idx="1">
                  <c:v>12.72</c:v>
                </c:pt>
                <c:pt idx="2">
                  <c:v>14.35</c:v>
                </c:pt>
                <c:pt idx="3">
                  <c:v>12.81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23-4F6D-A6D5-B9F685A5AA54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Grafico'!$FI$10:$FT$10</c:f>
              <c:numCache>
                <c:formatCode>General</c:formatCode>
                <c:ptCount val="12"/>
                <c:pt idx="2">
                  <c:v>9.85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9-48FC-B55E-01779E1B8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7023"/>
        <c:axId val="1"/>
      </c:lineChart>
      <c:catAx>
        <c:axId val="104747702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702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583508311461064"/>
          <c:y val="7.2664359861591699E-2"/>
          <c:w val="0.12805304600082884"/>
          <c:h val="0.7823699952700259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CJ-17 Villa Adela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Grafico'!$N$2:$BR$2</c:f>
              <c:numCache>
                <c:formatCode>mmm\-yy</c:formatCode>
                <c:ptCount val="57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</c:numCache>
            </c:numRef>
          </c:cat>
          <c:val>
            <c:numRef>
              <c:f>'Datos Grafico'!$N$11:$BR$11</c:f>
              <c:numCache>
                <c:formatCode>General</c:formatCode>
                <c:ptCount val="57"/>
                <c:pt idx="0">
                  <c:v>6.53</c:v>
                </c:pt>
                <c:pt idx="1">
                  <c:v>6.03</c:v>
                </c:pt>
                <c:pt idx="2">
                  <c:v>6.44</c:v>
                </c:pt>
                <c:pt idx="3">
                  <c:v>4.5599999999999996</c:v>
                </c:pt>
                <c:pt idx="4">
                  <c:v>3.35</c:v>
                </c:pt>
                <c:pt idx="5">
                  <c:v>3.62</c:v>
                </c:pt>
                <c:pt idx="6">
                  <c:v>4.59</c:v>
                </c:pt>
                <c:pt idx="7">
                  <c:v>5.75</c:v>
                </c:pt>
                <c:pt idx="8">
                  <c:v>6.7</c:v>
                </c:pt>
                <c:pt idx="9">
                  <c:v>7.04</c:v>
                </c:pt>
                <c:pt idx="10">
                  <c:v>7.19</c:v>
                </c:pt>
                <c:pt idx="11">
                  <c:v>7.17</c:v>
                </c:pt>
                <c:pt idx="12">
                  <c:v>6.07</c:v>
                </c:pt>
                <c:pt idx="13">
                  <c:v>5.09</c:v>
                </c:pt>
                <c:pt idx="14">
                  <c:v>3.83</c:v>
                </c:pt>
                <c:pt idx="15">
                  <c:v>2.92</c:v>
                </c:pt>
                <c:pt idx="16">
                  <c:v>2.64</c:v>
                </c:pt>
                <c:pt idx="17">
                  <c:v>3.1</c:v>
                </c:pt>
                <c:pt idx="18">
                  <c:v>3.61</c:v>
                </c:pt>
                <c:pt idx="19">
                  <c:v>4.42</c:v>
                </c:pt>
                <c:pt idx="20">
                  <c:v>5.21</c:v>
                </c:pt>
                <c:pt idx="21">
                  <c:v>10.82</c:v>
                </c:pt>
                <c:pt idx="22">
                  <c:v>7.34</c:v>
                </c:pt>
                <c:pt idx="23">
                  <c:v>7.87</c:v>
                </c:pt>
                <c:pt idx="24">
                  <c:v>6.95</c:v>
                </c:pt>
                <c:pt idx="30">
                  <c:v>4.09</c:v>
                </c:pt>
                <c:pt idx="33">
                  <c:v>7.35</c:v>
                </c:pt>
                <c:pt idx="34">
                  <c:v>7.29</c:v>
                </c:pt>
                <c:pt idx="36">
                  <c:v>7.15</c:v>
                </c:pt>
                <c:pt idx="37">
                  <c:v>7.31</c:v>
                </c:pt>
                <c:pt idx="38">
                  <c:v>6.64</c:v>
                </c:pt>
                <c:pt idx="39">
                  <c:v>6.41</c:v>
                </c:pt>
                <c:pt idx="40">
                  <c:v>5.2</c:v>
                </c:pt>
                <c:pt idx="41" formatCode="0.00">
                  <c:v>4.08</c:v>
                </c:pt>
                <c:pt idx="42" formatCode="0.00">
                  <c:v>4.1100000000000003</c:v>
                </c:pt>
                <c:pt idx="43">
                  <c:v>6.7700000000000005</c:v>
                </c:pt>
                <c:pt idx="48">
                  <c:v>5.64</c:v>
                </c:pt>
                <c:pt idx="49">
                  <c:v>4.4000000000000004</c:v>
                </c:pt>
                <c:pt idx="50">
                  <c:v>3.54</c:v>
                </c:pt>
                <c:pt idx="51">
                  <c:v>2.08</c:v>
                </c:pt>
                <c:pt idx="52">
                  <c:v>2.25</c:v>
                </c:pt>
                <c:pt idx="53">
                  <c:v>3.61</c:v>
                </c:pt>
                <c:pt idx="54">
                  <c:v>2.91</c:v>
                </c:pt>
                <c:pt idx="56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4A-46CA-B8B0-385DF0B7C8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7839"/>
        <c:axId val="1"/>
      </c:lineChart>
      <c:catAx>
        <c:axId val="104748783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axMin"/>
          <c:max val="1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783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CJ-17 Villa Adela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Grafico'!$I$11:$T$11</c:f>
              <c:numCache>
                <c:formatCode>0.00</c:formatCode>
                <c:ptCount val="12"/>
                <c:pt idx="5" formatCode="General">
                  <c:v>6.53</c:v>
                </c:pt>
                <c:pt idx="6" formatCode="General">
                  <c:v>6.03</c:v>
                </c:pt>
                <c:pt idx="7" formatCode="General">
                  <c:v>6.44</c:v>
                </c:pt>
                <c:pt idx="8" formatCode="General">
                  <c:v>4.5599999999999996</c:v>
                </c:pt>
                <c:pt idx="9" formatCode="General">
                  <c:v>3.35</c:v>
                </c:pt>
                <c:pt idx="10" formatCode="General">
                  <c:v>3.62</c:v>
                </c:pt>
                <c:pt idx="11" formatCode="General">
                  <c:v>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52-4DB0-A7C8-F59C92498411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Grafico'!$U$11:$AF$11</c:f>
              <c:numCache>
                <c:formatCode>General</c:formatCode>
                <c:ptCount val="12"/>
                <c:pt idx="0">
                  <c:v>5.75</c:v>
                </c:pt>
                <c:pt idx="1">
                  <c:v>6.7</c:v>
                </c:pt>
                <c:pt idx="2">
                  <c:v>7.04</c:v>
                </c:pt>
                <c:pt idx="3">
                  <c:v>7.19</c:v>
                </c:pt>
                <c:pt idx="4">
                  <c:v>7.17</c:v>
                </c:pt>
                <c:pt idx="5">
                  <c:v>6.07</c:v>
                </c:pt>
                <c:pt idx="6">
                  <c:v>5.09</c:v>
                </c:pt>
                <c:pt idx="7">
                  <c:v>3.83</c:v>
                </c:pt>
                <c:pt idx="8">
                  <c:v>2.92</c:v>
                </c:pt>
                <c:pt idx="9">
                  <c:v>2.64</c:v>
                </c:pt>
                <c:pt idx="10">
                  <c:v>3.1</c:v>
                </c:pt>
                <c:pt idx="11">
                  <c:v>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52-4DB0-A7C8-F59C92498411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Grafico'!$AG$11:$AR$11</c:f>
              <c:numCache>
                <c:formatCode>General</c:formatCode>
                <c:ptCount val="12"/>
                <c:pt idx="0">
                  <c:v>4.42</c:v>
                </c:pt>
                <c:pt idx="1">
                  <c:v>5.21</c:v>
                </c:pt>
                <c:pt idx="2">
                  <c:v>10.82</c:v>
                </c:pt>
                <c:pt idx="3">
                  <c:v>7.34</c:v>
                </c:pt>
                <c:pt idx="4">
                  <c:v>7.87</c:v>
                </c:pt>
                <c:pt idx="5">
                  <c:v>6.95</c:v>
                </c:pt>
                <c:pt idx="11">
                  <c:v>4.09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52-4DB0-A7C8-F59C92498411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Grafico'!$AS$11:$BD$11</c:f>
              <c:numCache>
                <c:formatCode>General</c:formatCode>
                <c:ptCount val="12"/>
                <c:pt idx="2">
                  <c:v>7.35</c:v>
                </c:pt>
                <c:pt idx="3">
                  <c:v>7.29</c:v>
                </c:pt>
                <c:pt idx="5">
                  <c:v>7.15</c:v>
                </c:pt>
                <c:pt idx="6">
                  <c:v>7.31</c:v>
                </c:pt>
                <c:pt idx="7">
                  <c:v>6.64</c:v>
                </c:pt>
                <c:pt idx="8">
                  <c:v>6.41</c:v>
                </c:pt>
                <c:pt idx="9">
                  <c:v>5.2</c:v>
                </c:pt>
                <c:pt idx="10" formatCode="0.00">
                  <c:v>4.08</c:v>
                </c:pt>
                <c:pt idx="11" formatCode="0.00">
                  <c:v>4.1100000000000003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B52-4DB0-A7C8-F59C92498411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Grafico'!$BE$11:$BP$11</c:f>
              <c:numCache>
                <c:formatCode>General</c:formatCode>
                <c:ptCount val="12"/>
                <c:pt idx="0">
                  <c:v>6.7700000000000005</c:v>
                </c:pt>
                <c:pt idx="5">
                  <c:v>5.64</c:v>
                </c:pt>
                <c:pt idx="6">
                  <c:v>4.4000000000000004</c:v>
                </c:pt>
                <c:pt idx="7">
                  <c:v>3.54</c:v>
                </c:pt>
                <c:pt idx="8">
                  <c:v>2.08</c:v>
                </c:pt>
                <c:pt idx="9">
                  <c:v>2.25</c:v>
                </c:pt>
                <c:pt idx="10">
                  <c:v>3.61</c:v>
                </c:pt>
                <c:pt idx="11">
                  <c:v>2.91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B52-4DB0-A7C8-F59C92498411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Grafico'!$BQ$11:$CB$11</c:f>
              <c:numCache>
                <c:formatCode>General</c:formatCode>
                <c:ptCount val="12"/>
                <c:pt idx="1">
                  <c:v>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52-4DB0-A7C8-F59C92498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6591"/>
        <c:axId val="1"/>
      </c:lineChart>
      <c:catAx>
        <c:axId val="104748659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659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50174978127732"/>
          <c:y val="1.7301038062283738E-2"/>
          <c:w val="0.16875043744531937"/>
          <c:h val="0.9584789617560780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MT-279 José Campos Camacho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Grafico'!$N$12:$FL$12</c:f>
              <c:numCache>
                <c:formatCode>General</c:formatCode>
                <c:ptCount val="155"/>
                <c:pt idx="0">
                  <c:v>6.91</c:v>
                </c:pt>
                <c:pt idx="1">
                  <c:v>6.44</c:v>
                </c:pt>
                <c:pt idx="3">
                  <c:v>4.57</c:v>
                </c:pt>
                <c:pt idx="5">
                  <c:v>3.5</c:v>
                </c:pt>
                <c:pt idx="6">
                  <c:v>4.5200000000000005</c:v>
                </c:pt>
                <c:pt idx="7">
                  <c:v>5.8</c:v>
                </c:pt>
                <c:pt idx="8">
                  <c:v>8.9699999999999989</c:v>
                </c:pt>
                <c:pt idx="9">
                  <c:v>7.22</c:v>
                </c:pt>
                <c:pt idx="10">
                  <c:v>8.4499999999999993</c:v>
                </c:pt>
                <c:pt idx="11">
                  <c:v>7.53</c:v>
                </c:pt>
                <c:pt idx="12">
                  <c:v>6.1400000000000006</c:v>
                </c:pt>
                <c:pt idx="13">
                  <c:v>4.99</c:v>
                </c:pt>
                <c:pt idx="14">
                  <c:v>3.6500000000000004</c:v>
                </c:pt>
                <c:pt idx="15">
                  <c:v>2.4900000000000002</c:v>
                </c:pt>
                <c:pt idx="16">
                  <c:v>2.21</c:v>
                </c:pt>
                <c:pt idx="17">
                  <c:v>2.91</c:v>
                </c:pt>
                <c:pt idx="18">
                  <c:v>3.37</c:v>
                </c:pt>
                <c:pt idx="19">
                  <c:v>4.32</c:v>
                </c:pt>
                <c:pt idx="20">
                  <c:v>5.2700000000000005</c:v>
                </c:pt>
                <c:pt idx="21">
                  <c:v>5.95</c:v>
                </c:pt>
                <c:pt idx="22">
                  <c:v>7.15</c:v>
                </c:pt>
                <c:pt idx="23">
                  <c:v>6.8500000000000005</c:v>
                </c:pt>
                <c:pt idx="24">
                  <c:v>7.09</c:v>
                </c:pt>
                <c:pt idx="25">
                  <c:v>7.15</c:v>
                </c:pt>
                <c:pt idx="26">
                  <c:v>7.49</c:v>
                </c:pt>
                <c:pt idx="27">
                  <c:v>5.62</c:v>
                </c:pt>
                <c:pt idx="28">
                  <c:v>3.9000000000000004</c:v>
                </c:pt>
                <c:pt idx="29">
                  <c:v>3.43</c:v>
                </c:pt>
                <c:pt idx="30">
                  <c:v>4.03</c:v>
                </c:pt>
                <c:pt idx="31">
                  <c:v>5.29</c:v>
                </c:pt>
                <c:pt idx="32">
                  <c:v>6.3</c:v>
                </c:pt>
                <c:pt idx="33">
                  <c:v>6.97</c:v>
                </c:pt>
                <c:pt idx="34">
                  <c:v>7.5</c:v>
                </c:pt>
                <c:pt idx="35">
                  <c:v>10</c:v>
                </c:pt>
                <c:pt idx="36">
                  <c:v>7.42</c:v>
                </c:pt>
                <c:pt idx="37">
                  <c:v>7.42</c:v>
                </c:pt>
                <c:pt idx="38">
                  <c:v>6.58</c:v>
                </c:pt>
                <c:pt idx="39">
                  <c:v>6.41</c:v>
                </c:pt>
                <c:pt idx="40">
                  <c:v>7.74</c:v>
                </c:pt>
                <c:pt idx="41" formatCode="0.00">
                  <c:v>3.45</c:v>
                </c:pt>
                <c:pt idx="42" formatCode="0.00">
                  <c:v>3.69</c:v>
                </c:pt>
                <c:pt idx="43">
                  <c:v>5.6000000000000005</c:v>
                </c:pt>
                <c:pt idx="44">
                  <c:v>6.82</c:v>
                </c:pt>
                <c:pt idx="45">
                  <c:v>8.129999999999999</c:v>
                </c:pt>
                <c:pt idx="46">
                  <c:v>8.25</c:v>
                </c:pt>
                <c:pt idx="47">
                  <c:v>7.7700000000000005</c:v>
                </c:pt>
                <c:pt idx="48">
                  <c:v>5.7700000000000005</c:v>
                </c:pt>
                <c:pt idx="49">
                  <c:v>4.1100000000000003</c:v>
                </c:pt>
                <c:pt idx="50">
                  <c:v>4.83</c:v>
                </c:pt>
                <c:pt idx="51">
                  <c:v>2.93</c:v>
                </c:pt>
                <c:pt idx="52">
                  <c:v>2.9200000000000004</c:v>
                </c:pt>
                <c:pt idx="53">
                  <c:v>3.08</c:v>
                </c:pt>
                <c:pt idx="54">
                  <c:v>2.68</c:v>
                </c:pt>
                <c:pt idx="56">
                  <c:v>4.9800000000000004</c:v>
                </c:pt>
                <c:pt idx="57">
                  <c:v>6.5</c:v>
                </c:pt>
                <c:pt idx="58">
                  <c:v>6.82</c:v>
                </c:pt>
                <c:pt idx="59">
                  <c:v>5.37</c:v>
                </c:pt>
                <c:pt idx="60">
                  <c:v>1.92</c:v>
                </c:pt>
                <c:pt idx="61">
                  <c:v>2.68</c:v>
                </c:pt>
                <c:pt idx="62">
                  <c:v>3.0300000000000002</c:v>
                </c:pt>
                <c:pt idx="63">
                  <c:v>1.64</c:v>
                </c:pt>
                <c:pt idx="64">
                  <c:v>2.2800000000000002</c:v>
                </c:pt>
                <c:pt idx="65">
                  <c:v>3.0500000000000003</c:v>
                </c:pt>
                <c:pt idx="66">
                  <c:v>3.37</c:v>
                </c:pt>
                <c:pt idx="67">
                  <c:v>4.6900000000000004</c:v>
                </c:pt>
                <c:pt idx="68">
                  <c:v>6.03</c:v>
                </c:pt>
                <c:pt idx="69">
                  <c:v>6.94</c:v>
                </c:pt>
                <c:pt idx="70">
                  <c:v>7.32</c:v>
                </c:pt>
                <c:pt idx="71">
                  <c:v>7.49</c:v>
                </c:pt>
                <c:pt idx="72">
                  <c:v>6.05</c:v>
                </c:pt>
                <c:pt idx="73">
                  <c:v>4</c:v>
                </c:pt>
                <c:pt idx="74">
                  <c:v>3.6500000000000004</c:v>
                </c:pt>
                <c:pt idx="75">
                  <c:v>3.0700000000000003</c:v>
                </c:pt>
                <c:pt idx="76">
                  <c:v>2.06</c:v>
                </c:pt>
                <c:pt idx="77">
                  <c:v>3.1900000000000004</c:v>
                </c:pt>
                <c:pt idx="78">
                  <c:v>3.4400000000000004</c:v>
                </c:pt>
                <c:pt idx="79">
                  <c:v>4.72</c:v>
                </c:pt>
                <c:pt idx="80">
                  <c:v>5.95</c:v>
                </c:pt>
                <c:pt idx="81">
                  <c:v>7.15</c:v>
                </c:pt>
                <c:pt idx="82">
                  <c:v>7.37</c:v>
                </c:pt>
                <c:pt idx="83">
                  <c:v>7.37</c:v>
                </c:pt>
                <c:pt idx="84">
                  <c:v>6.07</c:v>
                </c:pt>
                <c:pt idx="85">
                  <c:v>9.01</c:v>
                </c:pt>
                <c:pt idx="86">
                  <c:v>3.33</c:v>
                </c:pt>
                <c:pt idx="87">
                  <c:v>3.3200000000000003</c:v>
                </c:pt>
                <c:pt idx="88">
                  <c:v>2.0500000000000003</c:v>
                </c:pt>
                <c:pt idx="89">
                  <c:v>3.1300000000000003</c:v>
                </c:pt>
                <c:pt idx="90">
                  <c:v>3.47</c:v>
                </c:pt>
                <c:pt idx="91">
                  <c:v>4.6500000000000004</c:v>
                </c:pt>
                <c:pt idx="92">
                  <c:v>6.91</c:v>
                </c:pt>
                <c:pt idx="94">
                  <c:v>6.96</c:v>
                </c:pt>
                <c:pt idx="95">
                  <c:v>7.52</c:v>
                </c:pt>
                <c:pt idx="96">
                  <c:v>6.75</c:v>
                </c:pt>
                <c:pt idx="97">
                  <c:v>4.3600000000000003</c:v>
                </c:pt>
                <c:pt idx="98">
                  <c:v>3.0700000000000003</c:v>
                </c:pt>
                <c:pt idx="99">
                  <c:v>3.169999999999999</c:v>
                </c:pt>
                <c:pt idx="100">
                  <c:v>2.6100000000000003</c:v>
                </c:pt>
                <c:pt idx="101">
                  <c:v>1.6199999999999999</c:v>
                </c:pt>
                <c:pt idx="102">
                  <c:v>3.02</c:v>
                </c:pt>
                <c:pt idx="103">
                  <c:v>4.6000000000000005</c:v>
                </c:pt>
                <c:pt idx="104">
                  <c:v>5.24</c:v>
                </c:pt>
                <c:pt idx="105">
                  <c:v>6.25</c:v>
                </c:pt>
                <c:pt idx="106">
                  <c:v>5.82</c:v>
                </c:pt>
                <c:pt idx="107">
                  <c:v>6.2299999999999995</c:v>
                </c:pt>
                <c:pt idx="108">
                  <c:v>4.3100000000000005</c:v>
                </c:pt>
                <c:pt idx="109">
                  <c:v>3.39</c:v>
                </c:pt>
                <c:pt idx="110">
                  <c:v>2.6</c:v>
                </c:pt>
                <c:pt idx="111">
                  <c:v>2.7600000000000002</c:v>
                </c:pt>
                <c:pt idx="112">
                  <c:v>2.3200000000000003</c:v>
                </c:pt>
                <c:pt idx="113">
                  <c:v>3.12</c:v>
                </c:pt>
                <c:pt idx="114">
                  <c:v>3.5500000000000003</c:v>
                </c:pt>
                <c:pt idx="115">
                  <c:v>4.58</c:v>
                </c:pt>
                <c:pt idx="116">
                  <c:v>5.67</c:v>
                </c:pt>
                <c:pt idx="117">
                  <c:v>7.54</c:v>
                </c:pt>
                <c:pt idx="118">
                  <c:v>6.8500000000000005</c:v>
                </c:pt>
                <c:pt idx="119">
                  <c:v>4.05</c:v>
                </c:pt>
                <c:pt idx="120">
                  <c:v>2.4500000000000002</c:v>
                </c:pt>
                <c:pt idx="121">
                  <c:v>1.1499999999999999</c:v>
                </c:pt>
                <c:pt idx="122">
                  <c:v>2.73</c:v>
                </c:pt>
                <c:pt idx="123">
                  <c:v>2.73</c:v>
                </c:pt>
                <c:pt idx="124">
                  <c:v>2.4300000000000002</c:v>
                </c:pt>
                <c:pt idx="125">
                  <c:v>2.8600000000000003</c:v>
                </c:pt>
                <c:pt idx="126">
                  <c:v>3.39</c:v>
                </c:pt>
                <c:pt idx="127">
                  <c:v>4.1100000000000003</c:v>
                </c:pt>
                <c:pt idx="128">
                  <c:v>5.6800000000000006</c:v>
                </c:pt>
                <c:pt idx="129">
                  <c:v>6.09</c:v>
                </c:pt>
                <c:pt idx="130">
                  <c:v>6.38</c:v>
                </c:pt>
                <c:pt idx="131">
                  <c:v>6.55</c:v>
                </c:pt>
                <c:pt idx="132">
                  <c:v>4.41</c:v>
                </c:pt>
                <c:pt idx="133">
                  <c:v>3.1300000000000003</c:v>
                </c:pt>
                <c:pt idx="134">
                  <c:v>3.5</c:v>
                </c:pt>
                <c:pt idx="135">
                  <c:v>3.23</c:v>
                </c:pt>
                <c:pt idx="136">
                  <c:v>3.04</c:v>
                </c:pt>
                <c:pt idx="137">
                  <c:v>2.62</c:v>
                </c:pt>
                <c:pt idx="138">
                  <c:v>3.35</c:v>
                </c:pt>
                <c:pt idx="139">
                  <c:v>4.13</c:v>
                </c:pt>
                <c:pt idx="141">
                  <c:v>5.98</c:v>
                </c:pt>
                <c:pt idx="142">
                  <c:v>6.62</c:v>
                </c:pt>
                <c:pt idx="143">
                  <c:v>7.26</c:v>
                </c:pt>
                <c:pt idx="144">
                  <c:v>3.04</c:v>
                </c:pt>
                <c:pt idx="145">
                  <c:v>3.45</c:v>
                </c:pt>
                <c:pt idx="146">
                  <c:v>2.75</c:v>
                </c:pt>
                <c:pt idx="147">
                  <c:v>2.6300000000000003</c:v>
                </c:pt>
                <c:pt idx="148">
                  <c:v>2.93</c:v>
                </c:pt>
                <c:pt idx="149">
                  <c:v>2.66</c:v>
                </c:pt>
                <c:pt idx="150">
                  <c:v>3.3200000000000003</c:v>
                </c:pt>
                <c:pt idx="151">
                  <c:v>4.07</c:v>
                </c:pt>
                <c:pt idx="152">
                  <c:v>5.1000000000000005</c:v>
                </c:pt>
                <c:pt idx="153">
                  <c:v>6.0600000000000005</c:v>
                </c:pt>
                <c:pt idx="154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40-4D1D-A06C-BBD8B4538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5759"/>
        <c:axId val="1"/>
      </c:lineChart>
      <c:catAx>
        <c:axId val="10474857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575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MT-279 José Campos Camacho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Grafico'!$I$12:$T$12</c:f>
              <c:numCache>
                <c:formatCode>0.00</c:formatCode>
                <c:ptCount val="12"/>
                <c:pt idx="5" formatCode="General">
                  <c:v>6.91</c:v>
                </c:pt>
                <c:pt idx="6" formatCode="General">
                  <c:v>6.44</c:v>
                </c:pt>
                <c:pt idx="8" formatCode="General">
                  <c:v>4.57</c:v>
                </c:pt>
                <c:pt idx="10" formatCode="General">
                  <c:v>3.5</c:v>
                </c:pt>
                <c:pt idx="11" formatCode="General">
                  <c:v>4.5200000000000005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6D-4DA2-A1D4-3F9A491951F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Grafico'!$U$12:$AF$12</c:f>
              <c:numCache>
                <c:formatCode>General</c:formatCode>
                <c:ptCount val="12"/>
                <c:pt idx="0">
                  <c:v>5.8</c:v>
                </c:pt>
                <c:pt idx="1">
                  <c:v>8.9699999999999989</c:v>
                </c:pt>
                <c:pt idx="2">
                  <c:v>7.22</c:v>
                </c:pt>
                <c:pt idx="3">
                  <c:v>8.4499999999999993</c:v>
                </c:pt>
                <c:pt idx="4">
                  <c:v>7.53</c:v>
                </c:pt>
                <c:pt idx="5">
                  <c:v>6.1400000000000006</c:v>
                </c:pt>
                <c:pt idx="6">
                  <c:v>4.99</c:v>
                </c:pt>
                <c:pt idx="7">
                  <c:v>3.6500000000000004</c:v>
                </c:pt>
                <c:pt idx="8">
                  <c:v>2.4900000000000002</c:v>
                </c:pt>
                <c:pt idx="9">
                  <c:v>2.21</c:v>
                </c:pt>
                <c:pt idx="10">
                  <c:v>2.91</c:v>
                </c:pt>
                <c:pt idx="11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6D-4DA2-A1D4-3F9A491951F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Grafico'!$AG$12:$AR$12</c:f>
              <c:numCache>
                <c:formatCode>General</c:formatCode>
                <c:ptCount val="12"/>
                <c:pt idx="0">
                  <c:v>4.32</c:v>
                </c:pt>
                <c:pt idx="1">
                  <c:v>5.2700000000000005</c:v>
                </c:pt>
                <c:pt idx="2">
                  <c:v>5.95</c:v>
                </c:pt>
                <c:pt idx="3">
                  <c:v>7.15</c:v>
                </c:pt>
                <c:pt idx="4">
                  <c:v>6.8500000000000005</c:v>
                </c:pt>
                <c:pt idx="5">
                  <c:v>7.09</c:v>
                </c:pt>
                <c:pt idx="6">
                  <c:v>7.15</c:v>
                </c:pt>
                <c:pt idx="7">
                  <c:v>7.49</c:v>
                </c:pt>
                <c:pt idx="8">
                  <c:v>5.62</c:v>
                </c:pt>
                <c:pt idx="9">
                  <c:v>3.9000000000000004</c:v>
                </c:pt>
                <c:pt idx="10">
                  <c:v>3.43</c:v>
                </c:pt>
                <c:pt idx="11">
                  <c:v>4.03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6D-4DA2-A1D4-3F9A491951F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Grafico'!$AS$12:$BD$12</c:f>
              <c:numCache>
                <c:formatCode>General</c:formatCode>
                <c:ptCount val="12"/>
                <c:pt idx="0">
                  <c:v>5.29</c:v>
                </c:pt>
                <c:pt idx="1">
                  <c:v>6.3</c:v>
                </c:pt>
                <c:pt idx="2">
                  <c:v>6.97</c:v>
                </c:pt>
                <c:pt idx="3">
                  <c:v>7.5</c:v>
                </c:pt>
                <c:pt idx="4">
                  <c:v>10</c:v>
                </c:pt>
                <c:pt idx="5">
                  <c:v>7.42</c:v>
                </c:pt>
                <c:pt idx="6">
                  <c:v>7.42</c:v>
                </c:pt>
                <c:pt idx="7">
                  <c:v>6.58</c:v>
                </c:pt>
                <c:pt idx="8">
                  <c:v>6.41</c:v>
                </c:pt>
                <c:pt idx="9">
                  <c:v>7.74</c:v>
                </c:pt>
                <c:pt idx="10" formatCode="0.00">
                  <c:v>3.45</c:v>
                </c:pt>
                <c:pt idx="11" formatCode="0.00">
                  <c:v>3.69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6D-4DA2-A1D4-3F9A491951F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Grafico'!$BE$12:$BP$12</c:f>
              <c:numCache>
                <c:formatCode>General</c:formatCode>
                <c:ptCount val="12"/>
                <c:pt idx="0">
                  <c:v>5.6000000000000005</c:v>
                </c:pt>
                <c:pt idx="1">
                  <c:v>6.82</c:v>
                </c:pt>
                <c:pt idx="2">
                  <c:v>8.129999999999999</c:v>
                </c:pt>
                <c:pt idx="3">
                  <c:v>8.25</c:v>
                </c:pt>
                <c:pt idx="4">
                  <c:v>7.7700000000000005</c:v>
                </c:pt>
                <c:pt idx="5">
                  <c:v>5.7700000000000005</c:v>
                </c:pt>
                <c:pt idx="6">
                  <c:v>4.1100000000000003</c:v>
                </c:pt>
                <c:pt idx="7">
                  <c:v>4.83</c:v>
                </c:pt>
                <c:pt idx="8">
                  <c:v>2.93</c:v>
                </c:pt>
                <c:pt idx="9">
                  <c:v>2.9200000000000004</c:v>
                </c:pt>
                <c:pt idx="10">
                  <c:v>3.08</c:v>
                </c:pt>
                <c:pt idx="11">
                  <c:v>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A6D-4DA2-A1D4-3F9A491951F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Grafico'!$BQ$12:$CB$12</c:f>
              <c:numCache>
                <c:formatCode>General</c:formatCode>
                <c:ptCount val="12"/>
                <c:pt idx="1">
                  <c:v>4.9800000000000004</c:v>
                </c:pt>
                <c:pt idx="2">
                  <c:v>6.5</c:v>
                </c:pt>
                <c:pt idx="3">
                  <c:v>6.82</c:v>
                </c:pt>
                <c:pt idx="4">
                  <c:v>5.37</c:v>
                </c:pt>
                <c:pt idx="5">
                  <c:v>1.92</c:v>
                </c:pt>
                <c:pt idx="6">
                  <c:v>2.68</c:v>
                </c:pt>
                <c:pt idx="7">
                  <c:v>3.0300000000000002</c:v>
                </c:pt>
                <c:pt idx="8">
                  <c:v>1.64</c:v>
                </c:pt>
                <c:pt idx="9">
                  <c:v>2.2800000000000002</c:v>
                </c:pt>
                <c:pt idx="10">
                  <c:v>3.0500000000000003</c:v>
                </c:pt>
                <c:pt idx="11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6D-4DA2-A1D4-3F9A491951F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Grafico'!$CC$12:$CN$12</c:f>
              <c:numCache>
                <c:formatCode>General</c:formatCode>
                <c:ptCount val="12"/>
                <c:pt idx="0">
                  <c:v>4.6900000000000004</c:v>
                </c:pt>
                <c:pt idx="1">
                  <c:v>6.03</c:v>
                </c:pt>
                <c:pt idx="2">
                  <c:v>6.94</c:v>
                </c:pt>
                <c:pt idx="3">
                  <c:v>7.32</c:v>
                </c:pt>
                <c:pt idx="4">
                  <c:v>7.49</c:v>
                </c:pt>
                <c:pt idx="5">
                  <c:v>6.05</c:v>
                </c:pt>
                <c:pt idx="6">
                  <c:v>4</c:v>
                </c:pt>
                <c:pt idx="7">
                  <c:v>3.6500000000000004</c:v>
                </c:pt>
                <c:pt idx="8">
                  <c:v>3.0700000000000003</c:v>
                </c:pt>
                <c:pt idx="9">
                  <c:v>2.06</c:v>
                </c:pt>
                <c:pt idx="10">
                  <c:v>3.1900000000000004</c:v>
                </c:pt>
                <c:pt idx="11">
                  <c:v>3.4400000000000004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A6D-4DA2-A1D4-3F9A491951F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Grafico'!$CO$12:$CZ$12</c:f>
              <c:numCache>
                <c:formatCode>General</c:formatCode>
                <c:ptCount val="12"/>
                <c:pt idx="0">
                  <c:v>4.72</c:v>
                </c:pt>
                <c:pt idx="1">
                  <c:v>5.95</c:v>
                </c:pt>
                <c:pt idx="2">
                  <c:v>7.15</c:v>
                </c:pt>
                <c:pt idx="3">
                  <c:v>7.37</c:v>
                </c:pt>
                <c:pt idx="4">
                  <c:v>7.37</c:v>
                </c:pt>
                <c:pt idx="5">
                  <c:v>6.07</c:v>
                </c:pt>
                <c:pt idx="6">
                  <c:v>9.01</c:v>
                </c:pt>
                <c:pt idx="7">
                  <c:v>3.33</c:v>
                </c:pt>
                <c:pt idx="8">
                  <c:v>3.3200000000000003</c:v>
                </c:pt>
                <c:pt idx="9">
                  <c:v>2.0500000000000003</c:v>
                </c:pt>
                <c:pt idx="10">
                  <c:v>3.1300000000000003</c:v>
                </c:pt>
                <c:pt idx="11">
                  <c:v>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A6D-4DA2-A1D4-3F9A491951F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Grafico'!$DA$12:$DL$12</c:f>
              <c:numCache>
                <c:formatCode>General</c:formatCode>
                <c:ptCount val="12"/>
                <c:pt idx="0">
                  <c:v>4.6500000000000004</c:v>
                </c:pt>
                <c:pt idx="1">
                  <c:v>6.91</c:v>
                </c:pt>
                <c:pt idx="3">
                  <c:v>6.96</c:v>
                </c:pt>
                <c:pt idx="4">
                  <c:v>7.52</c:v>
                </c:pt>
                <c:pt idx="5">
                  <c:v>6.75</c:v>
                </c:pt>
                <c:pt idx="6">
                  <c:v>4.3600000000000003</c:v>
                </c:pt>
                <c:pt idx="7">
                  <c:v>3.0700000000000003</c:v>
                </c:pt>
                <c:pt idx="8">
                  <c:v>3.169999999999999</c:v>
                </c:pt>
                <c:pt idx="9">
                  <c:v>2.6100000000000003</c:v>
                </c:pt>
                <c:pt idx="10">
                  <c:v>1.6199999999999999</c:v>
                </c:pt>
                <c:pt idx="11">
                  <c:v>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A6D-4DA2-A1D4-3F9A491951F9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Grafico'!$DM$12:$DX$12</c:f>
              <c:numCache>
                <c:formatCode>General</c:formatCode>
                <c:ptCount val="12"/>
                <c:pt idx="0">
                  <c:v>4.6000000000000005</c:v>
                </c:pt>
                <c:pt idx="1">
                  <c:v>5.24</c:v>
                </c:pt>
                <c:pt idx="2">
                  <c:v>6.25</c:v>
                </c:pt>
                <c:pt idx="3">
                  <c:v>5.82</c:v>
                </c:pt>
                <c:pt idx="4">
                  <c:v>6.2299999999999995</c:v>
                </c:pt>
                <c:pt idx="5">
                  <c:v>4.3100000000000005</c:v>
                </c:pt>
                <c:pt idx="6">
                  <c:v>3.39</c:v>
                </c:pt>
                <c:pt idx="7">
                  <c:v>2.6</c:v>
                </c:pt>
                <c:pt idx="8">
                  <c:v>2.7600000000000002</c:v>
                </c:pt>
                <c:pt idx="9">
                  <c:v>2.3200000000000003</c:v>
                </c:pt>
                <c:pt idx="10">
                  <c:v>3.12</c:v>
                </c:pt>
                <c:pt idx="11">
                  <c:v>3.5500000000000003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A6D-4DA2-A1D4-3F9A491951F9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Grafico'!$DY$12:$EJ$12</c:f>
              <c:numCache>
                <c:formatCode>General</c:formatCode>
                <c:ptCount val="12"/>
                <c:pt idx="0">
                  <c:v>4.58</c:v>
                </c:pt>
                <c:pt idx="1">
                  <c:v>5.67</c:v>
                </c:pt>
                <c:pt idx="2">
                  <c:v>7.54</c:v>
                </c:pt>
                <c:pt idx="3">
                  <c:v>6.8500000000000005</c:v>
                </c:pt>
                <c:pt idx="4">
                  <c:v>4.05</c:v>
                </c:pt>
                <c:pt idx="5">
                  <c:v>2.4500000000000002</c:v>
                </c:pt>
                <c:pt idx="6">
                  <c:v>1.1499999999999999</c:v>
                </c:pt>
                <c:pt idx="7">
                  <c:v>2.73</c:v>
                </c:pt>
                <c:pt idx="8">
                  <c:v>2.73</c:v>
                </c:pt>
                <c:pt idx="9">
                  <c:v>2.4300000000000002</c:v>
                </c:pt>
                <c:pt idx="10">
                  <c:v>2.8600000000000003</c:v>
                </c:pt>
                <c:pt idx="11">
                  <c:v>3.39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A6D-4DA2-A1D4-3F9A491951F9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Grafico'!$EK$12:$EV$12</c:f>
              <c:numCache>
                <c:formatCode>General</c:formatCode>
                <c:ptCount val="12"/>
                <c:pt idx="0">
                  <c:v>4.1100000000000003</c:v>
                </c:pt>
                <c:pt idx="1">
                  <c:v>5.6800000000000006</c:v>
                </c:pt>
                <c:pt idx="2">
                  <c:v>6.09</c:v>
                </c:pt>
                <c:pt idx="3">
                  <c:v>6.38</c:v>
                </c:pt>
                <c:pt idx="4">
                  <c:v>6.55</c:v>
                </c:pt>
                <c:pt idx="5">
                  <c:v>4.41</c:v>
                </c:pt>
                <c:pt idx="6">
                  <c:v>3.1300000000000003</c:v>
                </c:pt>
                <c:pt idx="7">
                  <c:v>3.5</c:v>
                </c:pt>
                <c:pt idx="8">
                  <c:v>3.23</c:v>
                </c:pt>
                <c:pt idx="9">
                  <c:v>3.04</c:v>
                </c:pt>
                <c:pt idx="10">
                  <c:v>2.62</c:v>
                </c:pt>
                <c:pt idx="11">
                  <c:v>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52-432A-937A-953A92EF23CF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Grafico'!$EW$12:$FH$12</c:f>
              <c:numCache>
                <c:formatCode>General</c:formatCode>
                <c:ptCount val="12"/>
                <c:pt idx="0">
                  <c:v>4.13</c:v>
                </c:pt>
                <c:pt idx="2">
                  <c:v>5.98</c:v>
                </c:pt>
                <c:pt idx="3">
                  <c:v>6.62</c:v>
                </c:pt>
                <c:pt idx="4">
                  <c:v>7.26</c:v>
                </c:pt>
                <c:pt idx="5">
                  <c:v>3.04</c:v>
                </c:pt>
                <c:pt idx="6">
                  <c:v>3.45</c:v>
                </c:pt>
                <c:pt idx="7">
                  <c:v>2.75</c:v>
                </c:pt>
                <c:pt idx="8">
                  <c:v>2.6300000000000003</c:v>
                </c:pt>
                <c:pt idx="9">
                  <c:v>2.93</c:v>
                </c:pt>
                <c:pt idx="10">
                  <c:v>2.66</c:v>
                </c:pt>
                <c:pt idx="11">
                  <c:v>3.3200000000000003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C4-4A36-A53B-F20D11E03994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Grafico'!$FI$12:$FT$12</c:f>
              <c:numCache>
                <c:formatCode>General</c:formatCode>
                <c:ptCount val="12"/>
                <c:pt idx="0">
                  <c:v>4.07</c:v>
                </c:pt>
                <c:pt idx="1">
                  <c:v>5.1000000000000005</c:v>
                </c:pt>
                <c:pt idx="2">
                  <c:v>6.0600000000000005</c:v>
                </c:pt>
                <c:pt idx="3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1-4380-9F4E-9BB2072C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4511"/>
        <c:axId val="1"/>
      </c:lineChart>
      <c:catAx>
        <c:axId val="10474845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451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5.536332179930796E-2"/>
          <c:w val="0.12805304600082884"/>
          <c:h val="0.7682357196516512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Grafico'!$N$13:$FL$13</c:f>
              <c:numCache>
                <c:formatCode>General</c:formatCode>
                <c:ptCount val="155"/>
                <c:pt idx="0">
                  <c:v>4.96</c:v>
                </c:pt>
                <c:pt idx="1">
                  <c:v>4.67</c:v>
                </c:pt>
                <c:pt idx="2">
                  <c:v>4.9400000000000004</c:v>
                </c:pt>
                <c:pt idx="4">
                  <c:v>3.58</c:v>
                </c:pt>
                <c:pt idx="5">
                  <c:v>4.67</c:v>
                </c:pt>
                <c:pt idx="11">
                  <c:v>6.57</c:v>
                </c:pt>
                <c:pt idx="12">
                  <c:v>4.3</c:v>
                </c:pt>
                <c:pt idx="13">
                  <c:v>4.09</c:v>
                </c:pt>
                <c:pt idx="14">
                  <c:v>4.1500000000000004</c:v>
                </c:pt>
                <c:pt idx="16">
                  <c:v>3.5</c:v>
                </c:pt>
                <c:pt idx="18">
                  <c:v>4.18</c:v>
                </c:pt>
                <c:pt idx="19">
                  <c:v>4.72</c:v>
                </c:pt>
                <c:pt idx="20">
                  <c:v>5.03</c:v>
                </c:pt>
                <c:pt idx="21">
                  <c:v>6.86</c:v>
                </c:pt>
                <c:pt idx="22">
                  <c:v>8.17</c:v>
                </c:pt>
                <c:pt idx="23">
                  <c:v>5.78</c:v>
                </c:pt>
                <c:pt idx="24">
                  <c:v>6.53</c:v>
                </c:pt>
                <c:pt idx="25">
                  <c:v>6.58</c:v>
                </c:pt>
                <c:pt idx="26">
                  <c:v>5.53</c:v>
                </c:pt>
                <c:pt idx="27">
                  <c:v>3.25</c:v>
                </c:pt>
                <c:pt idx="28">
                  <c:v>3.41</c:v>
                </c:pt>
                <c:pt idx="29">
                  <c:v>4.0599999999999996</c:v>
                </c:pt>
                <c:pt idx="30">
                  <c:v>4.22</c:v>
                </c:pt>
                <c:pt idx="31">
                  <c:v>4.7</c:v>
                </c:pt>
                <c:pt idx="32">
                  <c:v>5.29</c:v>
                </c:pt>
                <c:pt idx="33">
                  <c:v>4.95</c:v>
                </c:pt>
                <c:pt idx="34">
                  <c:v>6.67</c:v>
                </c:pt>
                <c:pt idx="35">
                  <c:v>8.39</c:v>
                </c:pt>
                <c:pt idx="36">
                  <c:v>6.41</c:v>
                </c:pt>
                <c:pt idx="37">
                  <c:v>9.9700000000000006</c:v>
                </c:pt>
                <c:pt idx="38">
                  <c:v>4.84</c:v>
                </c:pt>
                <c:pt idx="39">
                  <c:v>5.44</c:v>
                </c:pt>
                <c:pt idx="40">
                  <c:v>4.75</c:v>
                </c:pt>
                <c:pt idx="41" formatCode="0.00">
                  <c:v>4.32</c:v>
                </c:pt>
                <c:pt idx="42" formatCode="0.00">
                  <c:v>4.55</c:v>
                </c:pt>
                <c:pt idx="45">
                  <c:v>6.34</c:v>
                </c:pt>
                <c:pt idx="46">
                  <c:v>6.83</c:v>
                </c:pt>
                <c:pt idx="47">
                  <c:v>6.53</c:v>
                </c:pt>
                <c:pt idx="48">
                  <c:v>4.32</c:v>
                </c:pt>
                <c:pt idx="49">
                  <c:v>7.07</c:v>
                </c:pt>
                <c:pt idx="50">
                  <c:v>4.6500000000000004</c:v>
                </c:pt>
                <c:pt idx="51">
                  <c:v>3.38</c:v>
                </c:pt>
                <c:pt idx="52">
                  <c:v>3.51</c:v>
                </c:pt>
                <c:pt idx="53">
                  <c:v>3.9300000000000006</c:v>
                </c:pt>
                <c:pt idx="54">
                  <c:v>3.92</c:v>
                </c:pt>
                <c:pt idx="56">
                  <c:v>4.76</c:v>
                </c:pt>
                <c:pt idx="57">
                  <c:v>5.79</c:v>
                </c:pt>
                <c:pt idx="58">
                  <c:v>6.49</c:v>
                </c:pt>
                <c:pt idx="59">
                  <c:v>4.99</c:v>
                </c:pt>
                <c:pt idx="62">
                  <c:v>3.71</c:v>
                </c:pt>
                <c:pt idx="63">
                  <c:v>2.7800000000000002</c:v>
                </c:pt>
                <c:pt idx="64">
                  <c:v>3.8100000000000005</c:v>
                </c:pt>
                <c:pt idx="65">
                  <c:v>3.8500000000000005</c:v>
                </c:pt>
                <c:pt idx="66">
                  <c:v>4.05</c:v>
                </c:pt>
                <c:pt idx="67">
                  <c:v>4.55</c:v>
                </c:pt>
                <c:pt idx="68">
                  <c:v>5.17</c:v>
                </c:pt>
                <c:pt idx="69">
                  <c:v>6.0200000000000005</c:v>
                </c:pt>
                <c:pt idx="73">
                  <c:v>4.76</c:v>
                </c:pt>
                <c:pt idx="76">
                  <c:v>7.3100000000000005</c:v>
                </c:pt>
                <c:pt idx="77">
                  <c:v>4.59</c:v>
                </c:pt>
                <c:pt idx="78">
                  <c:v>4.58</c:v>
                </c:pt>
                <c:pt idx="86">
                  <c:v>4.82</c:v>
                </c:pt>
                <c:pt idx="90">
                  <c:v>4.6500000000000004</c:v>
                </c:pt>
                <c:pt idx="102">
                  <c:v>4.26</c:v>
                </c:pt>
                <c:pt idx="103">
                  <c:v>4.93</c:v>
                </c:pt>
                <c:pt idx="104">
                  <c:v>4.3500000000000005</c:v>
                </c:pt>
                <c:pt idx="114">
                  <c:v>4.83</c:v>
                </c:pt>
                <c:pt idx="115">
                  <c:v>6.64</c:v>
                </c:pt>
                <c:pt idx="117">
                  <c:v>8.2099999999999991</c:v>
                </c:pt>
                <c:pt idx="118">
                  <c:v>7.3500000000000005</c:v>
                </c:pt>
                <c:pt idx="119">
                  <c:v>4.7300000000000004</c:v>
                </c:pt>
                <c:pt idx="120">
                  <c:v>4.07</c:v>
                </c:pt>
                <c:pt idx="121">
                  <c:v>3.7800000000000002</c:v>
                </c:pt>
                <c:pt idx="122">
                  <c:v>4.71</c:v>
                </c:pt>
                <c:pt idx="123">
                  <c:v>4.51</c:v>
                </c:pt>
                <c:pt idx="124">
                  <c:v>5.72</c:v>
                </c:pt>
                <c:pt idx="126">
                  <c:v>4.8500000000000005</c:v>
                </c:pt>
                <c:pt idx="127">
                  <c:v>5.12</c:v>
                </c:pt>
                <c:pt idx="128">
                  <c:v>5.6000000000000005</c:v>
                </c:pt>
                <c:pt idx="129">
                  <c:v>6.48</c:v>
                </c:pt>
                <c:pt idx="131">
                  <c:v>6.67</c:v>
                </c:pt>
                <c:pt idx="132">
                  <c:v>5.7700000000000005</c:v>
                </c:pt>
                <c:pt idx="133">
                  <c:v>5.65</c:v>
                </c:pt>
                <c:pt idx="134">
                  <c:v>5.12</c:v>
                </c:pt>
                <c:pt idx="135">
                  <c:v>4.4400000000000004</c:v>
                </c:pt>
                <c:pt idx="136">
                  <c:v>6.94</c:v>
                </c:pt>
                <c:pt idx="137">
                  <c:v>4.1100000000000003</c:v>
                </c:pt>
                <c:pt idx="138">
                  <c:v>4.59</c:v>
                </c:pt>
                <c:pt idx="139">
                  <c:v>4.91</c:v>
                </c:pt>
                <c:pt idx="140">
                  <c:v>5.5</c:v>
                </c:pt>
                <c:pt idx="141">
                  <c:v>6.45</c:v>
                </c:pt>
                <c:pt idx="142">
                  <c:v>7.08</c:v>
                </c:pt>
                <c:pt idx="143">
                  <c:v>7.95</c:v>
                </c:pt>
                <c:pt idx="144">
                  <c:v>5.87</c:v>
                </c:pt>
                <c:pt idx="145">
                  <c:v>6.4</c:v>
                </c:pt>
                <c:pt idx="151">
                  <c:v>5.08</c:v>
                </c:pt>
                <c:pt idx="152">
                  <c:v>5.18</c:v>
                </c:pt>
                <c:pt idx="153">
                  <c:v>6.21</c:v>
                </c:pt>
                <c:pt idx="154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4C-4356-86B3-806D956B7986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Grafico'!$N$14:$FL$14</c:f>
              <c:numCache>
                <c:formatCode>General</c:formatCode>
                <c:ptCount val="155"/>
                <c:pt idx="3">
                  <c:v>14.309999999999999</c:v>
                </c:pt>
                <c:pt idx="6">
                  <c:v>13.879999999999999</c:v>
                </c:pt>
                <c:pt idx="7">
                  <c:v>16.5</c:v>
                </c:pt>
                <c:pt idx="8">
                  <c:v>17.560000000000002</c:v>
                </c:pt>
                <c:pt idx="9">
                  <c:v>14.12</c:v>
                </c:pt>
                <c:pt idx="10">
                  <c:v>15.17</c:v>
                </c:pt>
                <c:pt idx="15">
                  <c:v>7.5100000000000007</c:v>
                </c:pt>
                <c:pt idx="16">
                  <c:v>3.5</c:v>
                </c:pt>
                <c:pt idx="17">
                  <c:v>14.33</c:v>
                </c:pt>
                <c:pt idx="43">
                  <c:v>7.89</c:v>
                </c:pt>
                <c:pt idx="44">
                  <c:v>8.6599999999999984</c:v>
                </c:pt>
                <c:pt idx="60">
                  <c:v>6.2700000000000005</c:v>
                </c:pt>
                <c:pt idx="61">
                  <c:v>6.37</c:v>
                </c:pt>
                <c:pt idx="70">
                  <c:v>10.83</c:v>
                </c:pt>
                <c:pt idx="71">
                  <c:v>10.909999999999998</c:v>
                </c:pt>
                <c:pt idx="72">
                  <c:v>9.27</c:v>
                </c:pt>
                <c:pt idx="74">
                  <c:v>8.52</c:v>
                </c:pt>
                <c:pt idx="75">
                  <c:v>7.7399999999999993</c:v>
                </c:pt>
                <c:pt idx="79">
                  <c:v>8.76</c:v>
                </c:pt>
                <c:pt idx="80">
                  <c:v>9.77</c:v>
                </c:pt>
                <c:pt idx="81">
                  <c:v>11.84</c:v>
                </c:pt>
                <c:pt idx="82">
                  <c:v>13.67</c:v>
                </c:pt>
                <c:pt idx="83">
                  <c:v>13.67</c:v>
                </c:pt>
                <c:pt idx="84">
                  <c:v>10.399999999999999</c:v>
                </c:pt>
                <c:pt idx="85">
                  <c:v>10.229999999999999</c:v>
                </c:pt>
                <c:pt idx="87">
                  <c:v>7.830000000000001</c:v>
                </c:pt>
                <c:pt idx="88">
                  <c:v>7.47</c:v>
                </c:pt>
                <c:pt idx="89">
                  <c:v>4.3100000000000005</c:v>
                </c:pt>
                <c:pt idx="91">
                  <c:v>9.44</c:v>
                </c:pt>
                <c:pt idx="92">
                  <c:v>10.469999999999999</c:v>
                </c:pt>
                <c:pt idx="93">
                  <c:v>12.95</c:v>
                </c:pt>
                <c:pt idx="94">
                  <c:v>20.170000000000002</c:v>
                </c:pt>
                <c:pt idx="95">
                  <c:v>18.18</c:v>
                </c:pt>
                <c:pt idx="96">
                  <c:v>12.67</c:v>
                </c:pt>
                <c:pt idx="97">
                  <c:v>10</c:v>
                </c:pt>
                <c:pt idx="98">
                  <c:v>9.5599999999999987</c:v>
                </c:pt>
                <c:pt idx="99">
                  <c:v>9.1399999999999988</c:v>
                </c:pt>
                <c:pt idx="100">
                  <c:v>8.6</c:v>
                </c:pt>
                <c:pt idx="101">
                  <c:v>7.7600000000000007</c:v>
                </c:pt>
                <c:pt idx="105">
                  <c:v>11.53</c:v>
                </c:pt>
                <c:pt idx="106">
                  <c:v>9.879999999999999</c:v>
                </c:pt>
                <c:pt idx="107">
                  <c:v>11.569999999999999</c:v>
                </c:pt>
                <c:pt idx="108">
                  <c:v>10.039999999999999</c:v>
                </c:pt>
                <c:pt idx="109">
                  <c:v>9.83</c:v>
                </c:pt>
                <c:pt idx="110">
                  <c:v>8.8099999999999987</c:v>
                </c:pt>
                <c:pt idx="111">
                  <c:v>8.59</c:v>
                </c:pt>
                <c:pt idx="112">
                  <c:v>8.86</c:v>
                </c:pt>
                <c:pt idx="113">
                  <c:v>9.3699999999999992</c:v>
                </c:pt>
                <c:pt idx="116">
                  <c:v>8.7199999999999989</c:v>
                </c:pt>
                <c:pt idx="125">
                  <c:v>9.58</c:v>
                </c:pt>
                <c:pt idx="130">
                  <c:v>20.12</c:v>
                </c:pt>
                <c:pt idx="146">
                  <c:v>9.0599999999999987</c:v>
                </c:pt>
                <c:pt idx="147">
                  <c:v>4.3</c:v>
                </c:pt>
                <c:pt idx="148">
                  <c:v>5.09</c:v>
                </c:pt>
                <c:pt idx="149">
                  <c:v>4.2300000000000004</c:v>
                </c:pt>
                <c:pt idx="150">
                  <c:v>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4C-4356-86B3-806D956B7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6175"/>
        <c:axId val="1"/>
      </c:lineChart>
      <c:catAx>
        <c:axId val="104748617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2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6175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Grafico'!$I$13:$T$13</c:f>
              <c:numCache>
                <c:formatCode>0.00</c:formatCode>
                <c:ptCount val="12"/>
                <c:pt idx="5" formatCode="General">
                  <c:v>4.96</c:v>
                </c:pt>
                <c:pt idx="6" formatCode="General">
                  <c:v>4.67</c:v>
                </c:pt>
                <c:pt idx="7" formatCode="General">
                  <c:v>4.9400000000000004</c:v>
                </c:pt>
                <c:pt idx="9" formatCode="General">
                  <c:v>3.58</c:v>
                </c:pt>
                <c:pt idx="10" formatCode="General">
                  <c:v>4.67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5-41EB-97EB-52713533EFC2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Grafico'!$U$13:$AF$13</c:f>
              <c:numCache>
                <c:formatCode>General</c:formatCode>
                <c:ptCount val="12"/>
                <c:pt idx="4">
                  <c:v>6.57</c:v>
                </c:pt>
                <c:pt idx="5">
                  <c:v>4.3</c:v>
                </c:pt>
                <c:pt idx="6">
                  <c:v>4.09</c:v>
                </c:pt>
                <c:pt idx="7">
                  <c:v>4.1500000000000004</c:v>
                </c:pt>
                <c:pt idx="9">
                  <c:v>3.5</c:v>
                </c:pt>
                <c:pt idx="11">
                  <c:v>4.18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35-41EB-97EB-52713533EFC2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Grafico'!$AG$13:$AR$13</c:f>
              <c:numCache>
                <c:formatCode>General</c:formatCode>
                <c:ptCount val="12"/>
                <c:pt idx="0">
                  <c:v>4.72</c:v>
                </c:pt>
                <c:pt idx="1">
                  <c:v>5.03</c:v>
                </c:pt>
                <c:pt idx="2">
                  <c:v>6.86</c:v>
                </c:pt>
                <c:pt idx="3">
                  <c:v>8.17</c:v>
                </c:pt>
                <c:pt idx="4">
                  <c:v>5.78</c:v>
                </c:pt>
                <c:pt idx="5">
                  <c:v>6.53</c:v>
                </c:pt>
                <c:pt idx="6">
                  <c:v>6.58</c:v>
                </c:pt>
                <c:pt idx="7">
                  <c:v>5.53</c:v>
                </c:pt>
                <c:pt idx="8">
                  <c:v>3.25</c:v>
                </c:pt>
                <c:pt idx="9">
                  <c:v>3.41</c:v>
                </c:pt>
                <c:pt idx="10">
                  <c:v>4.0599999999999996</c:v>
                </c:pt>
                <c:pt idx="11">
                  <c:v>4.22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35-41EB-97EB-52713533EFC2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Grafico'!$AS$13:$BD$13</c:f>
              <c:numCache>
                <c:formatCode>General</c:formatCode>
                <c:ptCount val="12"/>
                <c:pt idx="0">
                  <c:v>4.7</c:v>
                </c:pt>
                <c:pt idx="1">
                  <c:v>5.29</c:v>
                </c:pt>
                <c:pt idx="2">
                  <c:v>4.95</c:v>
                </c:pt>
                <c:pt idx="3">
                  <c:v>6.67</c:v>
                </c:pt>
                <c:pt idx="4">
                  <c:v>8.39</c:v>
                </c:pt>
                <c:pt idx="5">
                  <c:v>6.41</c:v>
                </c:pt>
                <c:pt idx="6">
                  <c:v>9.9700000000000006</c:v>
                </c:pt>
                <c:pt idx="7">
                  <c:v>4.84</c:v>
                </c:pt>
                <c:pt idx="8">
                  <c:v>5.44</c:v>
                </c:pt>
                <c:pt idx="9">
                  <c:v>4.75</c:v>
                </c:pt>
                <c:pt idx="10" formatCode="0.00">
                  <c:v>4.32</c:v>
                </c:pt>
                <c:pt idx="11" formatCode="0.00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35-41EB-97EB-52713533EFC2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Grafico'!$BE$13:$BP$13</c:f>
              <c:numCache>
                <c:formatCode>General</c:formatCode>
                <c:ptCount val="12"/>
                <c:pt idx="2">
                  <c:v>6.34</c:v>
                </c:pt>
                <c:pt idx="3">
                  <c:v>6.83</c:v>
                </c:pt>
                <c:pt idx="4">
                  <c:v>6.53</c:v>
                </c:pt>
                <c:pt idx="5">
                  <c:v>4.32</c:v>
                </c:pt>
                <c:pt idx="6">
                  <c:v>7.07</c:v>
                </c:pt>
                <c:pt idx="7">
                  <c:v>4.6500000000000004</c:v>
                </c:pt>
                <c:pt idx="8">
                  <c:v>3.38</c:v>
                </c:pt>
                <c:pt idx="9">
                  <c:v>3.51</c:v>
                </c:pt>
                <c:pt idx="10">
                  <c:v>3.9300000000000006</c:v>
                </c:pt>
                <c:pt idx="11">
                  <c:v>3.92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35-41EB-97EB-52713533EFC2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Grafico'!$BQ$13:$CB$13</c:f>
              <c:numCache>
                <c:formatCode>General</c:formatCode>
                <c:ptCount val="12"/>
                <c:pt idx="1">
                  <c:v>4.76</c:v>
                </c:pt>
                <c:pt idx="2">
                  <c:v>5.79</c:v>
                </c:pt>
                <c:pt idx="3">
                  <c:v>6.49</c:v>
                </c:pt>
                <c:pt idx="4">
                  <c:v>4.99</c:v>
                </c:pt>
                <c:pt idx="7">
                  <c:v>3.71</c:v>
                </c:pt>
                <c:pt idx="8">
                  <c:v>2.7800000000000002</c:v>
                </c:pt>
                <c:pt idx="9">
                  <c:v>3.8100000000000005</c:v>
                </c:pt>
                <c:pt idx="10">
                  <c:v>3.8500000000000005</c:v>
                </c:pt>
                <c:pt idx="11">
                  <c:v>4.05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35-41EB-97EB-52713533EFC2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Grafico'!$CC$13:$CN$13</c:f>
              <c:numCache>
                <c:formatCode>General</c:formatCode>
                <c:ptCount val="12"/>
                <c:pt idx="0">
                  <c:v>4.55</c:v>
                </c:pt>
                <c:pt idx="1">
                  <c:v>5.17</c:v>
                </c:pt>
                <c:pt idx="2">
                  <c:v>6.0200000000000005</c:v>
                </c:pt>
                <c:pt idx="6">
                  <c:v>4.76</c:v>
                </c:pt>
                <c:pt idx="9">
                  <c:v>7.3100000000000005</c:v>
                </c:pt>
                <c:pt idx="10">
                  <c:v>4.59</c:v>
                </c:pt>
                <c:pt idx="11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35-41EB-97EB-52713533EFC2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Grafico'!$CO$13:$CZ$13</c:f>
              <c:numCache>
                <c:formatCode>General</c:formatCode>
                <c:ptCount val="12"/>
                <c:pt idx="7">
                  <c:v>4.82</c:v>
                </c:pt>
                <c:pt idx="11">
                  <c:v>4.6500000000000004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F35-41EB-97EB-52713533EFC2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Grafico'!$DA$13:$DL$13</c:f>
              <c:numCache>
                <c:formatCode>General</c:formatCode>
                <c:ptCount val="12"/>
                <c:pt idx="11">
                  <c:v>4.26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35-41EB-97EB-52713533EFC2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Grafico'!$DM$13:$DX$13</c:f>
              <c:numCache>
                <c:formatCode>General</c:formatCode>
                <c:ptCount val="12"/>
                <c:pt idx="0">
                  <c:v>4.93</c:v>
                </c:pt>
                <c:pt idx="1">
                  <c:v>4.3500000000000005</c:v>
                </c:pt>
                <c:pt idx="11">
                  <c:v>4.83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F35-41EB-97EB-52713533EFC2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Grafico'!$DY$13:$EJ$13</c:f>
              <c:numCache>
                <c:formatCode>General</c:formatCode>
                <c:ptCount val="12"/>
                <c:pt idx="0">
                  <c:v>6.64</c:v>
                </c:pt>
                <c:pt idx="2">
                  <c:v>8.2099999999999991</c:v>
                </c:pt>
                <c:pt idx="3">
                  <c:v>7.3500000000000005</c:v>
                </c:pt>
                <c:pt idx="4">
                  <c:v>4.7300000000000004</c:v>
                </c:pt>
                <c:pt idx="5">
                  <c:v>4.07</c:v>
                </c:pt>
                <c:pt idx="6">
                  <c:v>3.7800000000000002</c:v>
                </c:pt>
                <c:pt idx="7">
                  <c:v>4.71</c:v>
                </c:pt>
                <c:pt idx="8">
                  <c:v>4.51</c:v>
                </c:pt>
                <c:pt idx="9">
                  <c:v>5.72</c:v>
                </c:pt>
                <c:pt idx="11">
                  <c:v>4.8500000000000005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F35-41EB-97EB-52713533EFC2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Grafico'!$EK$13:$EV$13</c:f>
              <c:numCache>
                <c:formatCode>General</c:formatCode>
                <c:ptCount val="12"/>
                <c:pt idx="0">
                  <c:v>5.12</c:v>
                </c:pt>
                <c:pt idx="1">
                  <c:v>5.6000000000000005</c:v>
                </c:pt>
                <c:pt idx="2">
                  <c:v>6.48</c:v>
                </c:pt>
                <c:pt idx="4">
                  <c:v>6.67</c:v>
                </c:pt>
                <c:pt idx="5">
                  <c:v>5.7700000000000005</c:v>
                </c:pt>
                <c:pt idx="6">
                  <c:v>5.65</c:v>
                </c:pt>
                <c:pt idx="7">
                  <c:v>5.12</c:v>
                </c:pt>
                <c:pt idx="8">
                  <c:v>4.4400000000000004</c:v>
                </c:pt>
                <c:pt idx="9">
                  <c:v>6.94</c:v>
                </c:pt>
                <c:pt idx="10">
                  <c:v>4.1100000000000003</c:v>
                </c:pt>
                <c:pt idx="11">
                  <c:v>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0-441A-8F3E-C287643C4B50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Grafico'!$EW$13:$FH$13</c:f>
              <c:numCache>
                <c:formatCode>General</c:formatCode>
                <c:ptCount val="12"/>
                <c:pt idx="0">
                  <c:v>4.91</c:v>
                </c:pt>
                <c:pt idx="1">
                  <c:v>5.5</c:v>
                </c:pt>
                <c:pt idx="2">
                  <c:v>6.45</c:v>
                </c:pt>
                <c:pt idx="3">
                  <c:v>7.08</c:v>
                </c:pt>
                <c:pt idx="4">
                  <c:v>7.95</c:v>
                </c:pt>
                <c:pt idx="5">
                  <c:v>5.87</c:v>
                </c:pt>
                <c:pt idx="6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78-4545-A46E-87C69B9E12F7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Grafico'!$FI$13:$FT$13</c:f>
              <c:numCache>
                <c:formatCode>General</c:formatCode>
                <c:ptCount val="12"/>
                <c:pt idx="0">
                  <c:v>5.08</c:v>
                </c:pt>
                <c:pt idx="1">
                  <c:v>5.18</c:v>
                </c:pt>
                <c:pt idx="2">
                  <c:v>6.21</c:v>
                </c:pt>
                <c:pt idx="3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71-4105-A8C1-FB39EE684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7423"/>
        <c:axId val="1"/>
      </c:lineChart>
      <c:catAx>
        <c:axId val="104748742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7423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7.2664359861591699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Grafico'!$N$15:$FL$15</c:f>
              <c:numCache>
                <c:formatCode>General</c:formatCode>
                <c:ptCount val="155"/>
                <c:pt idx="0">
                  <c:v>5.64</c:v>
                </c:pt>
                <c:pt idx="1">
                  <c:v>5.17</c:v>
                </c:pt>
                <c:pt idx="2">
                  <c:v>5.4399999999999995</c:v>
                </c:pt>
                <c:pt idx="3">
                  <c:v>4.9000000000000004</c:v>
                </c:pt>
                <c:pt idx="4">
                  <c:v>3.63</c:v>
                </c:pt>
                <c:pt idx="5">
                  <c:v>5.25</c:v>
                </c:pt>
                <c:pt idx="6">
                  <c:v>6.4</c:v>
                </c:pt>
                <c:pt idx="7">
                  <c:v>7.08</c:v>
                </c:pt>
                <c:pt idx="8">
                  <c:v>7.8100000000000005</c:v>
                </c:pt>
                <c:pt idx="9">
                  <c:v>7.8599999999999994</c:v>
                </c:pt>
                <c:pt idx="10">
                  <c:v>8.36</c:v>
                </c:pt>
                <c:pt idx="11">
                  <c:v>7.42</c:v>
                </c:pt>
                <c:pt idx="12">
                  <c:v>4.8499999999999996</c:v>
                </c:pt>
                <c:pt idx="13">
                  <c:v>4.5</c:v>
                </c:pt>
                <c:pt idx="14">
                  <c:v>4.54</c:v>
                </c:pt>
                <c:pt idx="15">
                  <c:v>3.8600000000000003</c:v>
                </c:pt>
                <c:pt idx="16">
                  <c:v>3.8200000000000003</c:v>
                </c:pt>
                <c:pt idx="17">
                  <c:v>4.07</c:v>
                </c:pt>
                <c:pt idx="18">
                  <c:v>4.42</c:v>
                </c:pt>
                <c:pt idx="19">
                  <c:v>5.1899999999999995</c:v>
                </c:pt>
                <c:pt idx="20">
                  <c:v>5.67</c:v>
                </c:pt>
                <c:pt idx="21">
                  <c:v>6.27</c:v>
                </c:pt>
                <c:pt idx="22">
                  <c:v>7.81</c:v>
                </c:pt>
                <c:pt idx="23">
                  <c:v>6.46</c:v>
                </c:pt>
                <c:pt idx="24">
                  <c:v>6.08</c:v>
                </c:pt>
                <c:pt idx="25">
                  <c:v>6.35</c:v>
                </c:pt>
                <c:pt idx="26">
                  <c:v>6.26</c:v>
                </c:pt>
                <c:pt idx="27">
                  <c:v>3.8200000000000003</c:v>
                </c:pt>
                <c:pt idx="28">
                  <c:v>3.6399999999999997</c:v>
                </c:pt>
                <c:pt idx="29">
                  <c:v>4.34</c:v>
                </c:pt>
                <c:pt idx="30">
                  <c:v>4.6500000000000004</c:v>
                </c:pt>
                <c:pt idx="31">
                  <c:v>5.26</c:v>
                </c:pt>
                <c:pt idx="32">
                  <c:v>5.77</c:v>
                </c:pt>
                <c:pt idx="33">
                  <c:v>5.53</c:v>
                </c:pt>
                <c:pt idx="34">
                  <c:v>7.38</c:v>
                </c:pt>
                <c:pt idx="35">
                  <c:v>9.09</c:v>
                </c:pt>
                <c:pt idx="36">
                  <c:v>7.39</c:v>
                </c:pt>
                <c:pt idx="37">
                  <c:v>6.4</c:v>
                </c:pt>
                <c:pt idx="38">
                  <c:v>5.01</c:v>
                </c:pt>
                <c:pt idx="39">
                  <c:v>5.05</c:v>
                </c:pt>
                <c:pt idx="40">
                  <c:v>5.21</c:v>
                </c:pt>
                <c:pt idx="41" formatCode="0.00">
                  <c:v>4.6399999999999997</c:v>
                </c:pt>
                <c:pt idx="42" formatCode="0.00">
                  <c:v>4.88</c:v>
                </c:pt>
                <c:pt idx="43">
                  <c:v>5.41</c:v>
                </c:pt>
                <c:pt idx="44">
                  <c:v>6.53</c:v>
                </c:pt>
                <c:pt idx="45">
                  <c:v>6.99</c:v>
                </c:pt>
                <c:pt idx="46">
                  <c:v>7.49</c:v>
                </c:pt>
                <c:pt idx="47">
                  <c:v>6.56</c:v>
                </c:pt>
                <c:pt idx="48">
                  <c:v>4.92</c:v>
                </c:pt>
                <c:pt idx="49">
                  <c:v>5</c:v>
                </c:pt>
                <c:pt idx="50">
                  <c:v>6.56</c:v>
                </c:pt>
                <c:pt idx="51">
                  <c:v>3.62</c:v>
                </c:pt>
                <c:pt idx="52">
                  <c:v>3.7699999999999996</c:v>
                </c:pt>
                <c:pt idx="53">
                  <c:v>4.33</c:v>
                </c:pt>
                <c:pt idx="54">
                  <c:v>4.42</c:v>
                </c:pt>
                <c:pt idx="56">
                  <c:v>5.42</c:v>
                </c:pt>
                <c:pt idx="57">
                  <c:v>6.41</c:v>
                </c:pt>
                <c:pt idx="58">
                  <c:v>7.1899999999999995</c:v>
                </c:pt>
                <c:pt idx="59">
                  <c:v>5.62</c:v>
                </c:pt>
                <c:pt idx="60">
                  <c:v>3.9399999999999995</c:v>
                </c:pt>
                <c:pt idx="61">
                  <c:v>4.05</c:v>
                </c:pt>
                <c:pt idx="62">
                  <c:v>4.1500000000000004</c:v>
                </c:pt>
                <c:pt idx="63">
                  <c:v>2.92</c:v>
                </c:pt>
                <c:pt idx="65">
                  <c:v>4.3</c:v>
                </c:pt>
                <c:pt idx="66">
                  <c:v>4.34</c:v>
                </c:pt>
                <c:pt idx="67">
                  <c:v>5.22</c:v>
                </c:pt>
                <c:pt idx="68">
                  <c:v>5.84</c:v>
                </c:pt>
                <c:pt idx="69">
                  <c:v>6.72</c:v>
                </c:pt>
                <c:pt idx="70">
                  <c:v>7.8000000000000007</c:v>
                </c:pt>
                <c:pt idx="71">
                  <c:v>7.7899999999999991</c:v>
                </c:pt>
                <c:pt idx="72">
                  <c:v>6.37</c:v>
                </c:pt>
                <c:pt idx="73">
                  <c:v>5.45</c:v>
                </c:pt>
                <c:pt idx="74">
                  <c:v>5.37</c:v>
                </c:pt>
                <c:pt idx="75">
                  <c:v>5.07</c:v>
                </c:pt>
                <c:pt idx="76">
                  <c:v>4</c:v>
                </c:pt>
                <c:pt idx="77">
                  <c:v>4.78</c:v>
                </c:pt>
                <c:pt idx="78">
                  <c:v>5.13</c:v>
                </c:pt>
                <c:pt idx="79">
                  <c:v>5.85</c:v>
                </c:pt>
                <c:pt idx="80">
                  <c:v>6.6</c:v>
                </c:pt>
                <c:pt idx="81">
                  <c:v>7.9700000000000006</c:v>
                </c:pt>
                <c:pt idx="82">
                  <c:v>8.32</c:v>
                </c:pt>
                <c:pt idx="83">
                  <c:v>8.32</c:v>
                </c:pt>
                <c:pt idx="84">
                  <c:v>7</c:v>
                </c:pt>
                <c:pt idx="85">
                  <c:v>6.2</c:v>
                </c:pt>
                <c:pt idx="86">
                  <c:v>5.45</c:v>
                </c:pt>
                <c:pt idx="87">
                  <c:v>5.18</c:v>
                </c:pt>
                <c:pt idx="88">
                  <c:v>3.37</c:v>
                </c:pt>
                <c:pt idx="91">
                  <c:v>7.0799999999999992</c:v>
                </c:pt>
                <c:pt idx="93">
                  <c:v>8.8600000000000012</c:v>
                </c:pt>
                <c:pt idx="99">
                  <c:v>4.4799999999999995</c:v>
                </c:pt>
                <c:pt idx="101">
                  <c:v>3.66</c:v>
                </c:pt>
                <c:pt idx="105">
                  <c:v>8.8600000000000012</c:v>
                </c:pt>
                <c:pt idx="114">
                  <c:v>4.51</c:v>
                </c:pt>
                <c:pt idx="115">
                  <c:v>6.31</c:v>
                </c:pt>
                <c:pt idx="120">
                  <c:v>4.17</c:v>
                </c:pt>
                <c:pt idx="124">
                  <c:v>4.6499999999999995</c:v>
                </c:pt>
                <c:pt idx="126">
                  <c:v>5.25</c:v>
                </c:pt>
                <c:pt idx="129">
                  <c:v>11.190000000000001</c:v>
                </c:pt>
                <c:pt idx="130">
                  <c:v>9.9500000000000011</c:v>
                </c:pt>
                <c:pt idx="134">
                  <c:v>5.76</c:v>
                </c:pt>
                <c:pt idx="135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BF-4144-AB95-90918E0DA664}"/>
            </c:ext>
          </c:extLst>
        </c:ser>
        <c:ser>
          <c:idx val="1"/>
          <c:order val="1"/>
          <c:marker>
            <c:symbol val="circle"/>
            <c:size val="5"/>
          </c:marker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02-41BF-4144-AB95-90918E0DA664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04-41BF-4144-AB95-90918E0DA664}"/>
              </c:ext>
            </c:extLst>
          </c:dPt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Grafico'!$N$16:$FL$16</c:f>
              <c:numCache>
                <c:formatCode>General</c:formatCode>
                <c:ptCount val="155"/>
                <c:pt idx="89">
                  <c:v>9.9300000000000015</c:v>
                </c:pt>
                <c:pt idx="90">
                  <c:v>10.130000000000001</c:v>
                </c:pt>
                <c:pt idx="92">
                  <c:v>11.74</c:v>
                </c:pt>
                <c:pt idx="94">
                  <c:v>13.120000000000001</c:v>
                </c:pt>
                <c:pt idx="95">
                  <c:v>14.6</c:v>
                </c:pt>
                <c:pt idx="96">
                  <c:v>11.48</c:v>
                </c:pt>
                <c:pt idx="97">
                  <c:v>7.29</c:v>
                </c:pt>
                <c:pt idx="98">
                  <c:v>6.85</c:v>
                </c:pt>
                <c:pt idx="100">
                  <c:v>6.1</c:v>
                </c:pt>
                <c:pt idx="102">
                  <c:v>8.65</c:v>
                </c:pt>
                <c:pt idx="103">
                  <c:v>9.3600000000000012</c:v>
                </c:pt>
                <c:pt idx="104">
                  <c:v>10.59</c:v>
                </c:pt>
                <c:pt idx="106">
                  <c:v>9.57</c:v>
                </c:pt>
                <c:pt idx="107">
                  <c:v>8.6300000000000008</c:v>
                </c:pt>
                <c:pt idx="108">
                  <c:v>6.2299999999999995</c:v>
                </c:pt>
                <c:pt idx="109">
                  <c:v>5.71</c:v>
                </c:pt>
                <c:pt idx="110">
                  <c:v>5.22</c:v>
                </c:pt>
                <c:pt idx="111">
                  <c:v>5.1899999999999995</c:v>
                </c:pt>
                <c:pt idx="112">
                  <c:v>5.09</c:v>
                </c:pt>
                <c:pt idx="113">
                  <c:v>9.0100000000000016</c:v>
                </c:pt>
                <c:pt idx="116">
                  <c:v>11</c:v>
                </c:pt>
                <c:pt idx="117">
                  <c:v>14.63</c:v>
                </c:pt>
                <c:pt idx="118">
                  <c:v>13.13</c:v>
                </c:pt>
                <c:pt idx="119">
                  <c:v>9.620000000000001</c:v>
                </c:pt>
                <c:pt idx="121">
                  <c:v>8.25</c:v>
                </c:pt>
                <c:pt idx="122">
                  <c:v>9.81</c:v>
                </c:pt>
                <c:pt idx="123">
                  <c:v>9.84</c:v>
                </c:pt>
                <c:pt idx="125">
                  <c:v>6.6499999999999995</c:v>
                </c:pt>
                <c:pt idx="127">
                  <c:v>10.770000000000001</c:v>
                </c:pt>
                <c:pt idx="128">
                  <c:v>10.75</c:v>
                </c:pt>
                <c:pt idx="131">
                  <c:v>12.770000000000001</c:v>
                </c:pt>
                <c:pt idx="132">
                  <c:v>10.020000000000001</c:v>
                </c:pt>
                <c:pt idx="133">
                  <c:v>9.5500000000000007</c:v>
                </c:pt>
                <c:pt idx="136">
                  <c:v>9.4700000000000006</c:v>
                </c:pt>
                <c:pt idx="137">
                  <c:v>10.020000000000001</c:v>
                </c:pt>
                <c:pt idx="138">
                  <c:v>10.57</c:v>
                </c:pt>
                <c:pt idx="139">
                  <c:v>10.610000000000001</c:v>
                </c:pt>
                <c:pt idx="140">
                  <c:v>11.25</c:v>
                </c:pt>
                <c:pt idx="141">
                  <c:v>12.450000000000001</c:v>
                </c:pt>
                <c:pt idx="142">
                  <c:v>12.98</c:v>
                </c:pt>
                <c:pt idx="143">
                  <c:v>14.32</c:v>
                </c:pt>
                <c:pt idx="144">
                  <c:v>11.24</c:v>
                </c:pt>
                <c:pt idx="145">
                  <c:v>10.66</c:v>
                </c:pt>
                <c:pt idx="146">
                  <c:v>10.850000000000001</c:v>
                </c:pt>
                <c:pt idx="147">
                  <c:v>10.530000000000001</c:v>
                </c:pt>
                <c:pt idx="148">
                  <c:v>4.33</c:v>
                </c:pt>
                <c:pt idx="149">
                  <c:v>10.33</c:v>
                </c:pt>
                <c:pt idx="150">
                  <c:v>5.01</c:v>
                </c:pt>
                <c:pt idx="151">
                  <c:v>11.88</c:v>
                </c:pt>
                <c:pt idx="152">
                  <c:v>6.04</c:v>
                </c:pt>
                <c:pt idx="153">
                  <c:v>7.45</c:v>
                </c:pt>
                <c:pt idx="154">
                  <c:v>7.86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BF-4144-AB95-90918E0DA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88255"/>
        <c:axId val="1"/>
      </c:lineChart>
      <c:catAx>
        <c:axId val="104748825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882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Grafico'!$I$15:$T$15</c:f>
              <c:numCache>
                <c:formatCode>0.00</c:formatCode>
                <c:ptCount val="12"/>
                <c:pt idx="5" formatCode="General">
                  <c:v>5.64</c:v>
                </c:pt>
                <c:pt idx="6" formatCode="General">
                  <c:v>5.17</c:v>
                </c:pt>
                <c:pt idx="7" formatCode="General">
                  <c:v>5.4399999999999995</c:v>
                </c:pt>
                <c:pt idx="8" formatCode="General">
                  <c:v>4.9000000000000004</c:v>
                </c:pt>
                <c:pt idx="9" formatCode="General">
                  <c:v>3.63</c:v>
                </c:pt>
                <c:pt idx="10" formatCode="General">
                  <c:v>5.25</c:v>
                </c:pt>
                <c:pt idx="11" formatCode="General">
                  <c:v>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2-41C5-A819-30019E9189B0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Grafico'!$U$15:$AF$15</c:f>
              <c:numCache>
                <c:formatCode>General</c:formatCode>
                <c:ptCount val="12"/>
                <c:pt idx="0">
                  <c:v>7.08</c:v>
                </c:pt>
                <c:pt idx="1">
                  <c:v>7.8100000000000005</c:v>
                </c:pt>
                <c:pt idx="2">
                  <c:v>7.8599999999999994</c:v>
                </c:pt>
                <c:pt idx="3">
                  <c:v>8.36</c:v>
                </c:pt>
                <c:pt idx="4">
                  <c:v>7.42</c:v>
                </c:pt>
                <c:pt idx="5">
                  <c:v>4.8499999999999996</c:v>
                </c:pt>
                <c:pt idx="6">
                  <c:v>4.5</c:v>
                </c:pt>
                <c:pt idx="7">
                  <c:v>4.54</c:v>
                </c:pt>
                <c:pt idx="8">
                  <c:v>3.8600000000000003</c:v>
                </c:pt>
                <c:pt idx="9">
                  <c:v>3.8200000000000003</c:v>
                </c:pt>
                <c:pt idx="10">
                  <c:v>4.07</c:v>
                </c:pt>
                <c:pt idx="11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2-41C5-A819-30019E9189B0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Grafico'!$AG$15:$AR$15</c:f>
              <c:numCache>
                <c:formatCode>General</c:formatCode>
                <c:ptCount val="12"/>
                <c:pt idx="0">
                  <c:v>5.1899999999999995</c:v>
                </c:pt>
                <c:pt idx="1">
                  <c:v>5.67</c:v>
                </c:pt>
                <c:pt idx="2">
                  <c:v>6.27</c:v>
                </c:pt>
                <c:pt idx="3">
                  <c:v>7.81</c:v>
                </c:pt>
                <c:pt idx="4">
                  <c:v>6.46</c:v>
                </c:pt>
                <c:pt idx="5">
                  <c:v>6.08</c:v>
                </c:pt>
                <c:pt idx="6">
                  <c:v>6.35</c:v>
                </c:pt>
                <c:pt idx="7">
                  <c:v>6.26</c:v>
                </c:pt>
                <c:pt idx="8">
                  <c:v>3.8200000000000003</c:v>
                </c:pt>
                <c:pt idx="9">
                  <c:v>3.6399999999999997</c:v>
                </c:pt>
                <c:pt idx="10">
                  <c:v>4.34</c:v>
                </c:pt>
                <c:pt idx="11">
                  <c:v>4.6500000000000004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42-41C5-A819-30019E9189B0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Grafico'!$AS$15:$BD$15</c:f>
              <c:numCache>
                <c:formatCode>General</c:formatCode>
                <c:ptCount val="12"/>
                <c:pt idx="0">
                  <c:v>5.26</c:v>
                </c:pt>
                <c:pt idx="1">
                  <c:v>5.77</c:v>
                </c:pt>
                <c:pt idx="2">
                  <c:v>5.53</c:v>
                </c:pt>
                <c:pt idx="3">
                  <c:v>7.38</c:v>
                </c:pt>
                <c:pt idx="4">
                  <c:v>9.09</c:v>
                </c:pt>
                <c:pt idx="5">
                  <c:v>7.39</c:v>
                </c:pt>
                <c:pt idx="6">
                  <c:v>6.4</c:v>
                </c:pt>
                <c:pt idx="7">
                  <c:v>5.01</c:v>
                </c:pt>
                <c:pt idx="8">
                  <c:v>5.05</c:v>
                </c:pt>
                <c:pt idx="9">
                  <c:v>5.21</c:v>
                </c:pt>
                <c:pt idx="10" formatCode="0.00">
                  <c:v>4.6399999999999997</c:v>
                </c:pt>
                <c:pt idx="11" formatCode="0.00">
                  <c:v>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842-41C5-A819-30019E9189B0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Grafico'!$BE$15:$BP$15</c:f>
              <c:numCache>
                <c:formatCode>General</c:formatCode>
                <c:ptCount val="12"/>
                <c:pt idx="0">
                  <c:v>5.41</c:v>
                </c:pt>
                <c:pt idx="1">
                  <c:v>6.53</c:v>
                </c:pt>
                <c:pt idx="2">
                  <c:v>6.99</c:v>
                </c:pt>
                <c:pt idx="3">
                  <c:v>7.49</c:v>
                </c:pt>
                <c:pt idx="4">
                  <c:v>6.56</c:v>
                </c:pt>
                <c:pt idx="5">
                  <c:v>4.92</c:v>
                </c:pt>
                <c:pt idx="6">
                  <c:v>5</c:v>
                </c:pt>
                <c:pt idx="7">
                  <c:v>6.56</c:v>
                </c:pt>
                <c:pt idx="8">
                  <c:v>3.62</c:v>
                </c:pt>
                <c:pt idx="9">
                  <c:v>3.7699999999999996</c:v>
                </c:pt>
                <c:pt idx="10">
                  <c:v>4.33</c:v>
                </c:pt>
                <c:pt idx="11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42-41C5-A819-30019E9189B0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Grafico'!$BQ$15:$CB$15</c:f>
              <c:numCache>
                <c:formatCode>General</c:formatCode>
                <c:ptCount val="12"/>
                <c:pt idx="1">
                  <c:v>5.42</c:v>
                </c:pt>
                <c:pt idx="2">
                  <c:v>6.41</c:v>
                </c:pt>
                <c:pt idx="3">
                  <c:v>7.1899999999999995</c:v>
                </c:pt>
                <c:pt idx="4">
                  <c:v>5.62</c:v>
                </c:pt>
                <c:pt idx="5">
                  <c:v>3.9399999999999995</c:v>
                </c:pt>
                <c:pt idx="6">
                  <c:v>4.05</c:v>
                </c:pt>
                <c:pt idx="7">
                  <c:v>4.1500000000000004</c:v>
                </c:pt>
                <c:pt idx="8">
                  <c:v>2.92</c:v>
                </c:pt>
                <c:pt idx="10">
                  <c:v>4.3</c:v>
                </c:pt>
                <c:pt idx="11">
                  <c:v>4.34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842-41C5-A819-30019E9189B0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Grafico'!$CC$15:$CN$15</c:f>
              <c:numCache>
                <c:formatCode>General</c:formatCode>
                <c:ptCount val="12"/>
                <c:pt idx="0">
                  <c:v>5.22</c:v>
                </c:pt>
                <c:pt idx="1">
                  <c:v>5.84</c:v>
                </c:pt>
                <c:pt idx="2">
                  <c:v>6.72</c:v>
                </c:pt>
                <c:pt idx="3">
                  <c:v>7.8000000000000007</c:v>
                </c:pt>
                <c:pt idx="4">
                  <c:v>7.7899999999999991</c:v>
                </c:pt>
                <c:pt idx="5">
                  <c:v>6.37</c:v>
                </c:pt>
                <c:pt idx="6">
                  <c:v>5.45</c:v>
                </c:pt>
                <c:pt idx="7">
                  <c:v>5.37</c:v>
                </c:pt>
                <c:pt idx="8">
                  <c:v>5.07</c:v>
                </c:pt>
                <c:pt idx="9">
                  <c:v>4</c:v>
                </c:pt>
                <c:pt idx="10">
                  <c:v>4.78</c:v>
                </c:pt>
                <c:pt idx="11">
                  <c:v>5.13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842-41C5-A819-30019E9189B0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Grafico'!$CO$15:$CZ$15</c:f>
              <c:numCache>
                <c:formatCode>General</c:formatCode>
                <c:ptCount val="12"/>
                <c:pt idx="0">
                  <c:v>5.85</c:v>
                </c:pt>
                <c:pt idx="1">
                  <c:v>6.6</c:v>
                </c:pt>
                <c:pt idx="2">
                  <c:v>7.9700000000000006</c:v>
                </c:pt>
                <c:pt idx="3">
                  <c:v>8.32</c:v>
                </c:pt>
                <c:pt idx="4">
                  <c:v>8.32</c:v>
                </c:pt>
                <c:pt idx="5">
                  <c:v>7</c:v>
                </c:pt>
                <c:pt idx="6">
                  <c:v>6.2</c:v>
                </c:pt>
                <c:pt idx="7">
                  <c:v>5.45</c:v>
                </c:pt>
                <c:pt idx="8">
                  <c:v>5.18</c:v>
                </c:pt>
                <c:pt idx="9">
                  <c:v>3.37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842-41C5-A819-30019E9189B0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Grafico'!$DA$15:$DL$15</c:f>
              <c:numCache>
                <c:formatCode>General</c:formatCode>
                <c:ptCount val="12"/>
                <c:pt idx="0">
                  <c:v>7.0799999999999992</c:v>
                </c:pt>
                <c:pt idx="2">
                  <c:v>8.8600000000000012</c:v>
                </c:pt>
                <c:pt idx="8">
                  <c:v>4.4799999999999995</c:v>
                </c:pt>
                <c:pt idx="10">
                  <c:v>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842-41C5-A819-30019E9189B0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Grafico'!$DM$15:$DX$15</c:f>
              <c:numCache>
                <c:formatCode>General</c:formatCode>
                <c:ptCount val="12"/>
                <c:pt idx="2">
                  <c:v>8.8600000000000012</c:v>
                </c:pt>
                <c:pt idx="11">
                  <c:v>4.51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842-41C5-A819-30019E9189B0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Grafico'!$DY$15:$EJ$15</c:f>
              <c:numCache>
                <c:formatCode>General</c:formatCode>
                <c:ptCount val="12"/>
                <c:pt idx="0">
                  <c:v>6.31</c:v>
                </c:pt>
                <c:pt idx="5">
                  <c:v>4.17</c:v>
                </c:pt>
                <c:pt idx="9">
                  <c:v>4.6499999999999995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842-41C5-A819-30019E9189B0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Grafico'!$EK$15:$EV$15</c:f>
              <c:numCache>
                <c:formatCode>General</c:formatCode>
                <c:ptCount val="12"/>
                <c:pt idx="2">
                  <c:v>11.190000000000001</c:v>
                </c:pt>
                <c:pt idx="3">
                  <c:v>9.9500000000000011</c:v>
                </c:pt>
                <c:pt idx="7">
                  <c:v>5.76</c:v>
                </c:pt>
                <c:pt idx="8">
                  <c:v>4.58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6A-4FA8-B436-1D278FB6BF9C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Grafico'!$EW$15:$FH$15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46A-4FA8-B436-1D278FB6BF9C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Grafico'!$FI$15:$FT$15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0C-4DAE-8F54-20A8A0D2A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2879"/>
        <c:axId val="1"/>
      </c:lineChart>
      <c:catAx>
        <c:axId val="105333287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28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208508311461062"/>
          <c:y val="2.6528258362168398E-2"/>
          <c:w val="0.12805304600082884"/>
          <c:h val="0.8332142658638258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Grafico'!$I$18:$FL$18</c:f>
              <c:numCache>
                <c:formatCode>0.00</c:formatCode>
                <c:ptCount val="160"/>
                <c:pt idx="5" formatCode="General">
                  <c:v>12.209999999999999</c:v>
                </c:pt>
                <c:pt idx="6" formatCode="General">
                  <c:v>11.76</c:v>
                </c:pt>
                <c:pt idx="7" formatCode="General">
                  <c:v>12.06</c:v>
                </c:pt>
                <c:pt idx="8" formatCode="General">
                  <c:v>8.9700000000000006</c:v>
                </c:pt>
                <c:pt idx="9" formatCode="General">
                  <c:v>6.78</c:v>
                </c:pt>
                <c:pt idx="11" formatCode="General">
                  <c:v>7.18</c:v>
                </c:pt>
                <c:pt idx="12" formatCode="General">
                  <c:v>9.08</c:v>
                </c:pt>
                <c:pt idx="13" formatCode="General">
                  <c:v>10.1</c:v>
                </c:pt>
                <c:pt idx="14" formatCode="General">
                  <c:v>11.62</c:v>
                </c:pt>
                <c:pt idx="15" formatCode="General">
                  <c:v>12.73</c:v>
                </c:pt>
                <c:pt idx="16" formatCode="General">
                  <c:v>13.39</c:v>
                </c:pt>
                <c:pt idx="17" formatCode="General">
                  <c:v>12.61</c:v>
                </c:pt>
                <c:pt idx="18" formatCode="General">
                  <c:v>10.97</c:v>
                </c:pt>
                <c:pt idx="20" formatCode="General">
                  <c:v>5.63</c:v>
                </c:pt>
                <c:pt idx="23" formatCode="General">
                  <c:v>5.8599999999999994</c:v>
                </c:pt>
                <c:pt idx="24" formatCode="General">
                  <c:v>7.42</c:v>
                </c:pt>
                <c:pt idx="25" formatCode="General">
                  <c:v>8.86</c:v>
                </c:pt>
                <c:pt idx="27" formatCode="General">
                  <c:v>12.64</c:v>
                </c:pt>
                <c:pt idx="28" formatCode="General">
                  <c:v>12.27</c:v>
                </c:pt>
                <c:pt idx="29" formatCode="General">
                  <c:v>12.59</c:v>
                </c:pt>
                <c:pt idx="30" formatCode="General">
                  <c:v>12.87</c:v>
                </c:pt>
                <c:pt idx="31" formatCode="General">
                  <c:v>13.53</c:v>
                </c:pt>
                <c:pt idx="32" formatCode="General">
                  <c:v>12</c:v>
                </c:pt>
                <c:pt idx="33" formatCode="General">
                  <c:v>11.53</c:v>
                </c:pt>
                <c:pt idx="34" formatCode="General">
                  <c:v>6.71</c:v>
                </c:pt>
                <c:pt idx="35" formatCode="General">
                  <c:v>6.67</c:v>
                </c:pt>
                <c:pt idx="36" formatCode="General">
                  <c:v>8.6199999999999992</c:v>
                </c:pt>
                <c:pt idx="37" formatCode="General">
                  <c:v>10</c:v>
                </c:pt>
                <c:pt idx="38" formatCode="General">
                  <c:v>10.98</c:v>
                </c:pt>
                <c:pt idx="39" formatCode="General">
                  <c:v>12.32</c:v>
                </c:pt>
                <c:pt idx="40" formatCode="General">
                  <c:v>13.77</c:v>
                </c:pt>
                <c:pt idx="41" formatCode="General">
                  <c:v>14.43</c:v>
                </c:pt>
                <c:pt idx="42" formatCode="General">
                  <c:v>10.66</c:v>
                </c:pt>
                <c:pt idx="43" formatCode="General">
                  <c:v>12.99</c:v>
                </c:pt>
                <c:pt idx="44" formatCode="General">
                  <c:v>11.6</c:v>
                </c:pt>
                <c:pt idx="45" formatCode="General">
                  <c:v>9.8699999999999992</c:v>
                </c:pt>
                <c:pt idx="46">
                  <c:v>7.28</c:v>
                </c:pt>
                <c:pt idx="47">
                  <c:v>7.72</c:v>
                </c:pt>
                <c:pt idx="48" formatCode="General">
                  <c:v>8.879999999999999</c:v>
                </c:pt>
                <c:pt idx="49" formatCode="General">
                  <c:v>9.91</c:v>
                </c:pt>
                <c:pt idx="50" formatCode="General">
                  <c:v>11.59</c:v>
                </c:pt>
                <c:pt idx="51" formatCode="General">
                  <c:v>13.04</c:v>
                </c:pt>
                <c:pt idx="53" formatCode="General">
                  <c:v>11.04</c:v>
                </c:pt>
                <c:pt idx="55" formatCode="General">
                  <c:v>7.17</c:v>
                </c:pt>
                <c:pt idx="57" formatCode="General">
                  <c:v>8.89</c:v>
                </c:pt>
                <c:pt idx="61" formatCode="General">
                  <c:v>13.97</c:v>
                </c:pt>
                <c:pt idx="65" formatCode="General">
                  <c:v>4.84</c:v>
                </c:pt>
                <c:pt idx="66" formatCode="General">
                  <c:v>4.62</c:v>
                </c:pt>
                <c:pt idx="69" formatCode="General">
                  <c:v>4.17</c:v>
                </c:pt>
                <c:pt idx="70" formatCode="General">
                  <c:v>4.91</c:v>
                </c:pt>
                <c:pt idx="77" formatCode="General">
                  <c:v>11.09</c:v>
                </c:pt>
                <c:pt idx="78" formatCode="General">
                  <c:v>7.03</c:v>
                </c:pt>
                <c:pt idx="80" formatCode="General">
                  <c:v>6.09</c:v>
                </c:pt>
                <c:pt idx="81" formatCode="General">
                  <c:v>3.6399999999999997</c:v>
                </c:pt>
                <c:pt idx="82" formatCode="General">
                  <c:v>5.52</c:v>
                </c:pt>
                <c:pt idx="87" formatCode="General">
                  <c:v>9.9499999999999993</c:v>
                </c:pt>
                <c:pt idx="88" formatCode="General">
                  <c:v>9.9499999999999993</c:v>
                </c:pt>
                <c:pt idx="91" formatCode="General">
                  <c:v>5.88</c:v>
                </c:pt>
                <c:pt idx="94" formatCode="General">
                  <c:v>5.09</c:v>
                </c:pt>
                <c:pt idx="101" formatCode="General">
                  <c:v>12.83</c:v>
                </c:pt>
                <c:pt idx="103" formatCode="General">
                  <c:v>5.83</c:v>
                </c:pt>
                <c:pt idx="106" formatCode="General">
                  <c:v>3.92</c:v>
                </c:pt>
                <c:pt idx="107" formatCode="General">
                  <c:v>4.93</c:v>
                </c:pt>
                <c:pt idx="108" formatCode="General">
                  <c:v>7.3999999999999995</c:v>
                </c:pt>
                <c:pt idx="109" formatCode="General">
                  <c:v>8.23</c:v>
                </c:pt>
                <c:pt idx="111" formatCode="General">
                  <c:v>10.61</c:v>
                </c:pt>
                <c:pt idx="115" formatCode="General">
                  <c:v>4.47</c:v>
                </c:pt>
                <c:pt idx="117" formatCode="General">
                  <c:v>5.3</c:v>
                </c:pt>
                <c:pt idx="118" formatCode="General">
                  <c:v>5.13</c:v>
                </c:pt>
                <c:pt idx="119" formatCode="General">
                  <c:v>10.09</c:v>
                </c:pt>
                <c:pt idx="124" formatCode="General">
                  <c:v>7.82</c:v>
                </c:pt>
                <c:pt idx="125" formatCode="General">
                  <c:v>4.6399999999999997</c:v>
                </c:pt>
                <c:pt idx="127" formatCode="General">
                  <c:v>4.5599999999999996</c:v>
                </c:pt>
                <c:pt idx="130" formatCode="General">
                  <c:v>4.38</c:v>
                </c:pt>
                <c:pt idx="131" formatCode="General">
                  <c:v>5.52</c:v>
                </c:pt>
                <c:pt idx="132" formatCode="General">
                  <c:v>6.6899999999999995</c:v>
                </c:pt>
                <c:pt idx="140" formatCode="General">
                  <c:v>7.06</c:v>
                </c:pt>
                <c:pt idx="141" formatCode="General">
                  <c:v>6.1499999999999995</c:v>
                </c:pt>
                <c:pt idx="142" formatCode="General">
                  <c:v>4.88</c:v>
                </c:pt>
                <c:pt idx="144" formatCode="General">
                  <c:v>11.379999999999999</c:v>
                </c:pt>
                <c:pt idx="145" formatCode="General">
                  <c:v>13.69</c:v>
                </c:pt>
                <c:pt idx="147" formatCode="General">
                  <c:v>13.79</c:v>
                </c:pt>
                <c:pt idx="148" formatCode="General">
                  <c:v>12.26</c:v>
                </c:pt>
                <c:pt idx="150" formatCode="General">
                  <c:v>7.05</c:v>
                </c:pt>
                <c:pt idx="151" formatCode="General">
                  <c:v>7.07</c:v>
                </c:pt>
                <c:pt idx="152" formatCode="General">
                  <c:v>6.8999999999999995</c:v>
                </c:pt>
                <c:pt idx="153" formatCode="General">
                  <c:v>6.79</c:v>
                </c:pt>
                <c:pt idx="154" formatCode="General">
                  <c:v>6.6</c:v>
                </c:pt>
                <c:pt idx="155" formatCode="General">
                  <c:v>9.99</c:v>
                </c:pt>
                <c:pt idx="157" formatCode="General">
                  <c:v>7.9399999999999995</c:v>
                </c:pt>
                <c:pt idx="158" formatCode="General">
                  <c:v>9.82</c:v>
                </c:pt>
                <c:pt idx="159" formatCode="General">
                  <c:v>10.93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2B-4E22-8FEB-8B27C16D660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Grafico'!$I$19:$FL$19</c:f>
              <c:numCache>
                <c:formatCode>0.00</c:formatCode>
                <c:ptCount val="160"/>
                <c:pt idx="10" formatCode="General">
                  <c:v>8.49</c:v>
                </c:pt>
                <c:pt idx="19" formatCode="General">
                  <c:v>12.29</c:v>
                </c:pt>
                <c:pt idx="21" formatCode="General">
                  <c:v>7.6899999999999995</c:v>
                </c:pt>
                <c:pt idx="22" formatCode="General">
                  <c:v>7.69</c:v>
                </c:pt>
                <c:pt idx="26" formatCode="General">
                  <c:v>18.600000000000001</c:v>
                </c:pt>
                <c:pt idx="56" formatCode="General">
                  <c:v>9.75</c:v>
                </c:pt>
                <c:pt idx="58" formatCode="General">
                  <c:v>9.61</c:v>
                </c:pt>
                <c:pt idx="59" formatCode="General">
                  <c:v>9.16</c:v>
                </c:pt>
                <c:pt idx="62" formatCode="General">
                  <c:v>18.12</c:v>
                </c:pt>
                <c:pt idx="63" formatCode="General">
                  <c:v>23.82</c:v>
                </c:pt>
                <c:pt idx="64" formatCode="General">
                  <c:v>19.54</c:v>
                </c:pt>
                <c:pt idx="67" formatCode="General">
                  <c:v>9.26</c:v>
                </c:pt>
                <c:pt idx="68" formatCode="General">
                  <c:v>7.59</c:v>
                </c:pt>
                <c:pt idx="71" formatCode="General">
                  <c:v>9.5500000000000007</c:v>
                </c:pt>
                <c:pt idx="72" formatCode="General">
                  <c:v>12.54</c:v>
                </c:pt>
                <c:pt idx="73" formatCode="General">
                  <c:v>15.829999999999998</c:v>
                </c:pt>
                <c:pt idx="75" formatCode="General">
                  <c:v>23.49</c:v>
                </c:pt>
                <c:pt idx="76" formatCode="General">
                  <c:v>28.22</c:v>
                </c:pt>
                <c:pt idx="79" formatCode="General">
                  <c:v>12.04</c:v>
                </c:pt>
                <c:pt idx="83" formatCode="General">
                  <c:v>10.27</c:v>
                </c:pt>
                <c:pt idx="84" formatCode="General">
                  <c:v>13.209999999999999</c:v>
                </c:pt>
                <c:pt idx="85" formatCode="General">
                  <c:v>16.07</c:v>
                </c:pt>
                <c:pt idx="86" formatCode="General">
                  <c:v>11.11</c:v>
                </c:pt>
                <c:pt idx="89" formatCode="General">
                  <c:v>17.61</c:v>
                </c:pt>
                <c:pt idx="90" formatCode="General">
                  <c:v>13.91</c:v>
                </c:pt>
                <c:pt idx="92" formatCode="General">
                  <c:v>9.0500000000000007</c:v>
                </c:pt>
                <c:pt idx="93" formatCode="General">
                  <c:v>7.06</c:v>
                </c:pt>
                <c:pt idx="95" formatCode="General">
                  <c:v>9.4599999999999991</c:v>
                </c:pt>
                <c:pt idx="98" formatCode="General">
                  <c:v>17.07</c:v>
                </c:pt>
                <c:pt idx="99" formatCode="General">
                  <c:v>20.32</c:v>
                </c:pt>
                <c:pt idx="100" formatCode="General">
                  <c:v>23.51</c:v>
                </c:pt>
                <c:pt idx="102" formatCode="General">
                  <c:v>13.94</c:v>
                </c:pt>
                <c:pt idx="105" formatCode="General">
                  <c:v>7.7099999999999991</c:v>
                </c:pt>
                <c:pt idx="110" formatCode="General">
                  <c:v>15.33</c:v>
                </c:pt>
                <c:pt idx="113" formatCode="General">
                  <c:v>14.59</c:v>
                </c:pt>
                <c:pt idx="114" formatCode="General">
                  <c:v>8.84</c:v>
                </c:pt>
                <c:pt idx="116" formatCode="General">
                  <c:v>11.09</c:v>
                </c:pt>
                <c:pt idx="120" formatCode="General">
                  <c:v>12.44</c:v>
                </c:pt>
                <c:pt idx="122" formatCode="General">
                  <c:v>16.93</c:v>
                </c:pt>
                <c:pt idx="123" formatCode="General">
                  <c:v>11.79</c:v>
                </c:pt>
                <c:pt idx="126" formatCode="General">
                  <c:v>7.33</c:v>
                </c:pt>
                <c:pt idx="128" formatCode="General">
                  <c:v>8.15</c:v>
                </c:pt>
                <c:pt idx="129" formatCode="General">
                  <c:v>7.3</c:v>
                </c:pt>
                <c:pt idx="133" formatCode="General">
                  <c:v>13.9</c:v>
                </c:pt>
                <c:pt idx="134" formatCode="General">
                  <c:v>9.74</c:v>
                </c:pt>
                <c:pt idx="135" formatCode="General">
                  <c:v>11.14</c:v>
                </c:pt>
                <c:pt idx="136" formatCode="General">
                  <c:v>18.97</c:v>
                </c:pt>
                <c:pt idx="137" formatCode="General">
                  <c:v>16.64</c:v>
                </c:pt>
                <c:pt idx="138" formatCode="General">
                  <c:v>11.209999999999999</c:v>
                </c:pt>
                <c:pt idx="139" formatCode="General">
                  <c:v>10.69</c:v>
                </c:pt>
                <c:pt idx="143" formatCode="General">
                  <c:v>16.07</c:v>
                </c:pt>
                <c:pt idx="146" formatCode="General">
                  <c:v>16.54</c:v>
                </c:pt>
                <c:pt idx="149" formatCode="General">
                  <c:v>14.82</c:v>
                </c:pt>
                <c:pt idx="156" formatCode="General">
                  <c:v>12.23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2B-4E22-8FEB-8B27C16D6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6175"/>
        <c:axId val="1"/>
      </c:lineChart>
      <c:catAx>
        <c:axId val="105335617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30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6175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Grafico'!$I$18:$T$18</c:f>
              <c:numCache>
                <c:formatCode>0.00</c:formatCode>
                <c:ptCount val="12"/>
                <c:pt idx="5" formatCode="General">
                  <c:v>12.209999999999999</c:v>
                </c:pt>
                <c:pt idx="6" formatCode="General">
                  <c:v>11.76</c:v>
                </c:pt>
                <c:pt idx="7" formatCode="General">
                  <c:v>12.06</c:v>
                </c:pt>
                <c:pt idx="8" formatCode="General">
                  <c:v>8.9700000000000006</c:v>
                </c:pt>
                <c:pt idx="9" formatCode="General">
                  <c:v>6.78</c:v>
                </c:pt>
                <c:pt idx="11" formatCode="General">
                  <c:v>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83-41E9-B5CD-F17E51E7A50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Grafico'!$U$18:$AF$18</c:f>
              <c:numCache>
                <c:formatCode>General</c:formatCode>
                <c:ptCount val="12"/>
                <c:pt idx="0">
                  <c:v>9.08</c:v>
                </c:pt>
                <c:pt idx="1">
                  <c:v>10.1</c:v>
                </c:pt>
                <c:pt idx="2">
                  <c:v>11.62</c:v>
                </c:pt>
                <c:pt idx="3">
                  <c:v>12.73</c:v>
                </c:pt>
                <c:pt idx="4">
                  <c:v>13.39</c:v>
                </c:pt>
                <c:pt idx="5">
                  <c:v>12.61</c:v>
                </c:pt>
                <c:pt idx="6">
                  <c:v>10.97</c:v>
                </c:pt>
                <c:pt idx="8">
                  <c:v>5.63</c:v>
                </c:pt>
                <c:pt idx="11">
                  <c:v>5.8599999999999994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83-41E9-B5CD-F17E51E7A50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Grafico'!$AG$18:$AR$18</c:f>
              <c:numCache>
                <c:formatCode>General</c:formatCode>
                <c:ptCount val="12"/>
                <c:pt idx="0">
                  <c:v>7.42</c:v>
                </c:pt>
                <c:pt idx="1">
                  <c:v>8.86</c:v>
                </c:pt>
                <c:pt idx="3">
                  <c:v>12.64</c:v>
                </c:pt>
                <c:pt idx="4">
                  <c:v>12.27</c:v>
                </c:pt>
                <c:pt idx="5">
                  <c:v>12.59</c:v>
                </c:pt>
                <c:pt idx="6">
                  <c:v>12.87</c:v>
                </c:pt>
                <c:pt idx="7">
                  <c:v>13.53</c:v>
                </c:pt>
                <c:pt idx="8">
                  <c:v>12</c:v>
                </c:pt>
                <c:pt idx="9">
                  <c:v>11.53</c:v>
                </c:pt>
                <c:pt idx="10">
                  <c:v>6.71</c:v>
                </c:pt>
                <c:pt idx="11">
                  <c:v>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83-41E9-B5CD-F17E51E7A50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Grafico'!$AS$18:$BD$18</c:f>
              <c:numCache>
                <c:formatCode>General</c:formatCode>
                <c:ptCount val="12"/>
                <c:pt idx="0">
                  <c:v>8.6199999999999992</c:v>
                </c:pt>
                <c:pt idx="1">
                  <c:v>10</c:v>
                </c:pt>
                <c:pt idx="2">
                  <c:v>10.98</c:v>
                </c:pt>
                <c:pt idx="3">
                  <c:v>12.32</c:v>
                </c:pt>
                <c:pt idx="4">
                  <c:v>13.77</c:v>
                </c:pt>
                <c:pt idx="5">
                  <c:v>14.43</c:v>
                </c:pt>
                <c:pt idx="6">
                  <c:v>10.66</c:v>
                </c:pt>
                <c:pt idx="7">
                  <c:v>12.99</c:v>
                </c:pt>
                <c:pt idx="8">
                  <c:v>11.6</c:v>
                </c:pt>
                <c:pt idx="9">
                  <c:v>9.8699999999999992</c:v>
                </c:pt>
                <c:pt idx="10" formatCode="0.00">
                  <c:v>7.28</c:v>
                </c:pt>
                <c:pt idx="11" formatCode="0.00">
                  <c:v>7.72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83-41E9-B5CD-F17E51E7A50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Grafico'!$BE$18:$BP$18</c:f>
              <c:numCache>
                <c:formatCode>General</c:formatCode>
                <c:ptCount val="12"/>
                <c:pt idx="0">
                  <c:v>8.879999999999999</c:v>
                </c:pt>
                <c:pt idx="1">
                  <c:v>9.91</c:v>
                </c:pt>
                <c:pt idx="2">
                  <c:v>11.59</c:v>
                </c:pt>
                <c:pt idx="3">
                  <c:v>13.04</c:v>
                </c:pt>
                <c:pt idx="5">
                  <c:v>11.04</c:v>
                </c:pt>
                <c:pt idx="7">
                  <c:v>7.17</c:v>
                </c:pt>
                <c:pt idx="9">
                  <c:v>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883-41E9-B5CD-F17E51E7A50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Grafico'!$BQ$18:$CB$18</c:f>
              <c:numCache>
                <c:formatCode>General</c:formatCode>
                <c:ptCount val="12"/>
                <c:pt idx="1">
                  <c:v>13.97</c:v>
                </c:pt>
                <c:pt idx="5">
                  <c:v>4.84</c:v>
                </c:pt>
                <c:pt idx="6">
                  <c:v>4.62</c:v>
                </c:pt>
                <c:pt idx="9">
                  <c:v>4.17</c:v>
                </c:pt>
                <c:pt idx="10">
                  <c:v>4.91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83-41E9-B5CD-F17E51E7A50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Grafico'!$CC$18:$CN$18</c:f>
              <c:numCache>
                <c:formatCode>General</c:formatCode>
                <c:ptCount val="12"/>
                <c:pt idx="5">
                  <c:v>11.09</c:v>
                </c:pt>
                <c:pt idx="6">
                  <c:v>7.03</c:v>
                </c:pt>
                <c:pt idx="8">
                  <c:v>6.09</c:v>
                </c:pt>
                <c:pt idx="9">
                  <c:v>3.6399999999999997</c:v>
                </c:pt>
                <c:pt idx="10">
                  <c:v>5.52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883-41E9-B5CD-F17E51E7A50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Grafico'!$CO$18:$CZ$18</c:f>
              <c:numCache>
                <c:formatCode>General</c:formatCode>
                <c:ptCount val="12"/>
                <c:pt idx="3">
                  <c:v>9.9499999999999993</c:v>
                </c:pt>
                <c:pt idx="4">
                  <c:v>9.9499999999999993</c:v>
                </c:pt>
                <c:pt idx="7">
                  <c:v>5.88</c:v>
                </c:pt>
                <c:pt idx="10">
                  <c:v>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83-41E9-B5CD-F17E51E7A50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Grafico'!$DA$18:$DL$18</c:f>
              <c:numCache>
                <c:formatCode>General</c:formatCode>
                <c:ptCount val="12"/>
                <c:pt idx="5">
                  <c:v>12.83</c:v>
                </c:pt>
                <c:pt idx="7">
                  <c:v>5.83</c:v>
                </c:pt>
                <c:pt idx="10">
                  <c:v>3.92</c:v>
                </c:pt>
                <c:pt idx="11">
                  <c:v>4.93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883-41E9-B5CD-F17E51E7A509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Grafico'!$DM$18:$DX$18</c:f>
              <c:numCache>
                <c:formatCode>General</c:formatCode>
                <c:ptCount val="12"/>
                <c:pt idx="0">
                  <c:v>7.3999999999999995</c:v>
                </c:pt>
                <c:pt idx="1">
                  <c:v>8.23</c:v>
                </c:pt>
                <c:pt idx="3">
                  <c:v>10.61</c:v>
                </c:pt>
                <c:pt idx="7">
                  <c:v>4.47</c:v>
                </c:pt>
                <c:pt idx="9">
                  <c:v>5.3</c:v>
                </c:pt>
                <c:pt idx="10">
                  <c:v>5.13</c:v>
                </c:pt>
                <c:pt idx="11">
                  <c:v>10.09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883-41E9-B5CD-F17E51E7A509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Grafico'!$DY$18:$EJ$18</c:f>
              <c:numCache>
                <c:formatCode>General</c:formatCode>
                <c:ptCount val="12"/>
                <c:pt idx="4">
                  <c:v>7.82</c:v>
                </c:pt>
                <c:pt idx="5">
                  <c:v>4.6399999999999997</c:v>
                </c:pt>
                <c:pt idx="7">
                  <c:v>4.5599999999999996</c:v>
                </c:pt>
                <c:pt idx="10">
                  <c:v>4.38</c:v>
                </c:pt>
                <c:pt idx="11">
                  <c:v>5.52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2B-4B6A-908C-5717613113FB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Grafico'!$EK$18:$EV$18</c:f>
              <c:numCache>
                <c:formatCode>General</c:formatCode>
                <c:ptCount val="12"/>
                <c:pt idx="0">
                  <c:v>6.6899999999999995</c:v>
                </c:pt>
                <c:pt idx="8">
                  <c:v>7.06</c:v>
                </c:pt>
                <c:pt idx="9">
                  <c:v>6.1499999999999995</c:v>
                </c:pt>
                <c:pt idx="10">
                  <c:v>4.88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2B-4B6A-908C-5717613113FB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Grafico'!$EW$18:$FH$18</c:f>
              <c:numCache>
                <c:formatCode>General</c:formatCode>
                <c:ptCount val="12"/>
                <c:pt idx="0">
                  <c:v>11.379999999999999</c:v>
                </c:pt>
                <c:pt idx="1">
                  <c:v>13.69</c:v>
                </c:pt>
                <c:pt idx="3">
                  <c:v>13.79</c:v>
                </c:pt>
                <c:pt idx="4">
                  <c:v>12.26</c:v>
                </c:pt>
                <c:pt idx="6">
                  <c:v>7.05</c:v>
                </c:pt>
                <c:pt idx="7">
                  <c:v>7.07</c:v>
                </c:pt>
                <c:pt idx="8">
                  <c:v>6.8999999999999995</c:v>
                </c:pt>
                <c:pt idx="9">
                  <c:v>6.79</c:v>
                </c:pt>
                <c:pt idx="10">
                  <c:v>6.6</c:v>
                </c:pt>
                <c:pt idx="11">
                  <c:v>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9-4E44-B7F1-5DC032049FD8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Grafico'!$FI$19:$FT$19</c:f>
              <c:numCache>
                <c:formatCode>General</c:formatCode>
                <c:ptCount val="12"/>
                <c:pt idx="0">
                  <c:v>12.23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73-4144-A6E7-B3F717FF7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4959"/>
        <c:axId val="1"/>
      </c:lineChart>
      <c:catAx>
        <c:axId val="10533349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4959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5.536332179930796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Grafico'!$N$21:$FL$21</c:f>
              <c:numCache>
                <c:formatCode>General</c:formatCode>
                <c:ptCount val="155"/>
                <c:pt idx="0">
                  <c:v>16.490000000000002</c:v>
                </c:pt>
                <c:pt idx="2">
                  <c:v>16.490000000000002</c:v>
                </c:pt>
                <c:pt idx="4">
                  <c:v>9.7999999999999989</c:v>
                </c:pt>
                <c:pt idx="6">
                  <c:v>11.389999999999999</c:v>
                </c:pt>
                <c:pt idx="7">
                  <c:v>12.219999999999999</c:v>
                </c:pt>
                <c:pt idx="9">
                  <c:v>15.45</c:v>
                </c:pt>
                <c:pt idx="10">
                  <c:v>23.26</c:v>
                </c:pt>
                <c:pt idx="11">
                  <c:v>22.12</c:v>
                </c:pt>
                <c:pt idx="12">
                  <c:v>23.12</c:v>
                </c:pt>
                <c:pt idx="13">
                  <c:v>28.130000000000003</c:v>
                </c:pt>
                <c:pt idx="15">
                  <c:v>9.879999999999999</c:v>
                </c:pt>
                <c:pt idx="18">
                  <c:v>10.119999999999999</c:v>
                </c:pt>
                <c:pt idx="19">
                  <c:v>12.979999999999999</c:v>
                </c:pt>
                <c:pt idx="23">
                  <c:v>20.900000000000002</c:v>
                </c:pt>
                <c:pt idx="24">
                  <c:v>21.39</c:v>
                </c:pt>
                <c:pt idx="25">
                  <c:v>28.3</c:v>
                </c:pt>
                <c:pt idx="26">
                  <c:v>20.92</c:v>
                </c:pt>
                <c:pt idx="27">
                  <c:v>20.57</c:v>
                </c:pt>
                <c:pt idx="28">
                  <c:v>11.95</c:v>
                </c:pt>
                <c:pt idx="29">
                  <c:v>12.22</c:v>
                </c:pt>
                <c:pt idx="30">
                  <c:v>11.58</c:v>
                </c:pt>
                <c:pt idx="31">
                  <c:v>14.899999999999999</c:v>
                </c:pt>
                <c:pt idx="32">
                  <c:v>16.970000000000002</c:v>
                </c:pt>
                <c:pt idx="35">
                  <c:v>25.45</c:v>
                </c:pt>
                <c:pt idx="36">
                  <c:v>22.44</c:v>
                </c:pt>
                <c:pt idx="37">
                  <c:v>20.52</c:v>
                </c:pt>
                <c:pt idx="38">
                  <c:v>25.810000000000002</c:v>
                </c:pt>
                <c:pt idx="39">
                  <c:v>16.32</c:v>
                </c:pt>
                <c:pt idx="43">
                  <c:v>15.11</c:v>
                </c:pt>
                <c:pt idx="44">
                  <c:v>14.03</c:v>
                </c:pt>
                <c:pt idx="47">
                  <c:v>25.25</c:v>
                </c:pt>
                <c:pt idx="50">
                  <c:v>13.08</c:v>
                </c:pt>
                <c:pt idx="60">
                  <c:v>8.34</c:v>
                </c:pt>
                <c:pt idx="75">
                  <c:v>13.819999999999999</c:v>
                </c:pt>
                <c:pt idx="77">
                  <c:v>9.6499999999999986</c:v>
                </c:pt>
                <c:pt idx="92">
                  <c:v>12.34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3C-43B4-8D90-DFAFB9266047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Grafico'!$I$20:$FL$20</c:f>
              <c:numCache>
                <c:formatCode>0.00</c:formatCode>
                <c:ptCount val="160"/>
                <c:pt idx="6" formatCode="General">
                  <c:v>11.75</c:v>
                </c:pt>
                <c:pt idx="8" formatCode="General">
                  <c:v>8.8899999999999988</c:v>
                </c:pt>
                <c:pt idx="10" formatCode="General">
                  <c:v>6.09</c:v>
                </c:pt>
                <c:pt idx="13" formatCode="General">
                  <c:v>9.83</c:v>
                </c:pt>
                <c:pt idx="19" formatCode="General">
                  <c:v>7.08</c:v>
                </c:pt>
                <c:pt idx="21" formatCode="General">
                  <c:v>4.62</c:v>
                </c:pt>
                <c:pt idx="22" formatCode="General">
                  <c:v>5.26</c:v>
                </c:pt>
                <c:pt idx="25" formatCode="General">
                  <c:v>8.6599999999999984</c:v>
                </c:pt>
                <c:pt idx="26" formatCode="General">
                  <c:v>10.99</c:v>
                </c:pt>
                <c:pt idx="38" formatCode="General">
                  <c:v>11.03</c:v>
                </c:pt>
                <c:pt idx="39" formatCode="General">
                  <c:v>12.37</c:v>
                </c:pt>
                <c:pt idx="45" formatCode="General">
                  <c:v>9.93</c:v>
                </c:pt>
                <c:pt idx="46">
                  <c:v>7.3</c:v>
                </c:pt>
                <c:pt idx="47">
                  <c:v>7.01</c:v>
                </c:pt>
                <c:pt idx="50" formatCode="General">
                  <c:v>11.69</c:v>
                </c:pt>
                <c:pt idx="54" formatCode="General">
                  <c:v>7.7399999999999993</c:v>
                </c:pt>
                <c:pt idx="56" formatCode="General">
                  <c:v>5.37</c:v>
                </c:pt>
                <c:pt idx="57" formatCode="General">
                  <c:v>4.87</c:v>
                </c:pt>
                <c:pt idx="58" formatCode="General">
                  <c:v>5.5200000000000005</c:v>
                </c:pt>
                <c:pt idx="59" formatCode="General">
                  <c:v>5.23</c:v>
                </c:pt>
                <c:pt idx="61" formatCode="General">
                  <c:v>7.9200000000000008</c:v>
                </c:pt>
                <c:pt idx="62" formatCode="General">
                  <c:v>13.26</c:v>
                </c:pt>
                <c:pt idx="63" formatCode="General">
                  <c:v>8.1999999999999993</c:v>
                </c:pt>
                <c:pt idx="64" formatCode="General">
                  <c:v>10.319999999999999</c:v>
                </c:pt>
                <c:pt idx="66" formatCode="General">
                  <c:v>6.07</c:v>
                </c:pt>
                <c:pt idx="67" formatCode="General">
                  <c:v>5.16</c:v>
                </c:pt>
                <c:pt idx="68" formatCode="General">
                  <c:v>4.5</c:v>
                </c:pt>
                <c:pt idx="69" formatCode="General">
                  <c:v>4.01</c:v>
                </c:pt>
                <c:pt idx="70" formatCode="General">
                  <c:v>5.33</c:v>
                </c:pt>
                <c:pt idx="71" formatCode="General">
                  <c:v>5.8500000000000005</c:v>
                </c:pt>
                <c:pt idx="72" formatCode="General">
                  <c:v>7.6800000000000006</c:v>
                </c:pt>
                <c:pt idx="73" formatCode="General">
                  <c:v>9.3999999999999986</c:v>
                </c:pt>
                <c:pt idx="74" formatCode="General">
                  <c:v>10.95</c:v>
                </c:pt>
                <c:pt idx="75" formatCode="General">
                  <c:v>12.149999999999999</c:v>
                </c:pt>
                <c:pt idx="76" formatCode="General">
                  <c:v>7.15</c:v>
                </c:pt>
                <c:pt idx="77" formatCode="General">
                  <c:v>11.12</c:v>
                </c:pt>
                <c:pt idx="78" formatCode="General">
                  <c:v>7.13</c:v>
                </c:pt>
                <c:pt idx="79" formatCode="General">
                  <c:v>6.47</c:v>
                </c:pt>
                <c:pt idx="83" formatCode="General">
                  <c:v>5.97</c:v>
                </c:pt>
                <c:pt idx="84" formatCode="General">
                  <c:v>7.6700000000000008</c:v>
                </c:pt>
                <c:pt idx="85" formatCode="General">
                  <c:v>9.59</c:v>
                </c:pt>
                <c:pt idx="86" formatCode="General">
                  <c:v>11.389999999999999</c:v>
                </c:pt>
                <c:pt idx="87" formatCode="General">
                  <c:v>12.239999999999998</c:v>
                </c:pt>
                <c:pt idx="88" formatCode="General">
                  <c:v>12.239999999999998</c:v>
                </c:pt>
                <c:pt idx="89" formatCode="General">
                  <c:v>10.659999999999998</c:v>
                </c:pt>
                <c:pt idx="90" formatCode="General">
                  <c:v>8.2099999999999991</c:v>
                </c:pt>
                <c:pt idx="91" formatCode="General">
                  <c:v>7.21</c:v>
                </c:pt>
                <c:pt idx="92" formatCode="General">
                  <c:v>5.76</c:v>
                </c:pt>
                <c:pt idx="93" formatCode="General">
                  <c:v>4.2300000000000004</c:v>
                </c:pt>
                <c:pt idx="94" formatCode="General">
                  <c:v>5.49</c:v>
                </c:pt>
                <c:pt idx="95" formatCode="General">
                  <c:v>5.9</c:v>
                </c:pt>
                <c:pt idx="96" formatCode="General">
                  <c:v>6.7</c:v>
                </c:pt>
                <c:pt idx="98" formatCode="General">
                  <c:v>11.489999999999998</c:v>
                </c:pt>
                <c:pt idx="99" formatCode="General">
                  <c:v>12.27</c:v>
                </c:pt>
                <c:pt idx="100" formatCode="General">
                  <c:v>13.1</c:v>
                </c:pt>
                <c:pt idx="101" formatCode="General">
                  <c:v>12.719999999999999</c:v>
                </c:pt>
                <c:pt idx="102" formatCode="General">
                  <c:v>8.4599999999999991</c:v>
                </c:pt>
                <c:pt idx="103" formatCode="General">
                  <c:v>5.54</c:v>
                </c:pt>
                <c:pt idx="105" formatCode="General">
                  <c:v>5.03</c:v>
                </c:pt>
                <c:pt idx="106" formatCode="General">
                  <c:v>3.41</c:v>
                </c:pt>
                <c:pt idx="107" formatCode="General">
                  <c:v>4.32</c:v>
                </c:pt>
                <c:pt idx="108" formatCode="General">
                  <c:v>6.45</c:v>
                </c:pt>
                <c:pt idx="109" formatCode="General">
                  <c:v>8.2299999999999986</c:v>
                </c:pt>
                <c:pt idx="110" formatCode="General">
                  <c:v>10.149999999999999</c:v>
                </c:pt>
                <c:pt idx="111" formatCode="General">
                  <c:v>10.76</c:v>
                </c:pt>
                <c:pt idx="113" formatCode="General">
                  <c:v>9.0399999999999991</c:v>
                </c:pt>
                <c:pt idx="114" formatCode="General">
                  <c:v>4.82</c:v>
                </c:pt>
                <c:pt idx="115" formatCode="General">
                  <c:v>4.95</c:v>
                </c:pt>
                <c:pt idx="116" formatCode="General">
                  <c:v>4.83</c:v>
                </c:pt>
                <c:pt idx="117" formatCode="General">
                  <c:v>4.24</c:v>
                </c:pt>
                <c:pt idx="118" formatCode="General">
                  <c:v>5.57</c:v>
                </c:pt>
                <c:pt idx="119" formatCode="General">
                  <c:v>6.22</c:v>
                </c:pt>
                <c:pt idx="120" formatCode="General">
                  <c:v>7.8</c:v>
                </c:pt>
                <c:pt idx="121" formatCode="General">
                  <c:v>6.72</c:v>
                </c:pt>
                <c:pt idx="122" formatCode="General">
                  <c:v>11.819999999999999</c:v>
                </c:pt>
                <c:pt idx="123" formatCode="General">
                  <c:v>6</c:v>
                </c:pt>
                <c:pt idx="124" formatCode="General">
                  <c:v>7.8500000000000005</c:v>
                </c:pt>
                <c:pt idx="125" formatCode="General">
                  <c:v>5.0200000000000005</c:v>
                </c:pt>
                <c:pt idx="126" formatCode="General">
                  <c:v>4.62</c:v>
                </c:pt>
                <c:pt idx="127" formatCode="General">
                  <c:v>4.9000000000000004</c:v>
                </c:pt>
                <c:pt idx="128" formatCode="General">
                  <c:v>5.16</c:v>
                </c:pt>
                <c:pt idx="129" formatCode="General">
                  <c:v>4.6000000000000005</c:v>
                </c:pt>
                <c:pt idx="130" formatCode="General">
                  <c:v>4.25</c:v>
                </c:pt>
                <c:pt idx="131" formatCode="General">
                  <c:v>5.98</c:v>
                </c:pt>
                <c:pt idx="132" formatCode="General">
                  <c:v>7.07</c:v>
                </c:pt>
                <c:pt idx="133" formatCode="General">
                  <c:v>9.02</c:v>
                </c:pt>
                <c:pt idx="134" formatCode="General">
                  <c:v>9.1399999999999988</c:v>
                </c:pt>
                <c:pt idx="135" formatCode="General">
                  <c:v>11.319999999999999</c:v>
                </c:pt>
                <c:pt idx="136" formatCode="General">
                  <c:v>11.78</c:v>
                </c:pt>
                <c:pt idx="137" formatCode="General">
                  <c:v>9.1999999999999993</c:v>
                </c:pt>
                <c:pt idx="138" formatCode="General">
                  <c:v>6.61</c:v>
                </c:pt>
                <c:pt idx="139" formatCode="General">
                  <c:v>6.41</c:v>
                </c:pt>
                <c:pt idx="140" formatCode="General">
                  <c:v>4.8899999999999997</c:v>
                </c:pt>
                <c:pt idx="141" formatCode="General">
                  <c:v>5.59</c:v>
                </c:pt>
                <c:pt idx="142" formatCode="General">
                  <c:v>5.3</c:v>
                </c:pt>
                <c:pt idx="143" formatCode="General">
                  <c:v>6.08</c:v>
                </c:pt>
                <c:pt idx="144" formatCode="General">
                  <c:v>6.99</c:v>
                </c:pt>
                <c:pt idx="145" formatCode="General">
                  <c:v>8.5399999999999991</c:v>
                </c:pt>
                <c:pt idx="146" formatCode="General">
                  <c:v>10.34</c:v>
                </c:pt>
                <c:pt idx="147" formatCode="General">
                  <c:v>11.959999999999999</c:v>
                </c:pt>
                <c:pt idx="148" formatCode="General">
                  <c:v>12.379999999999999</c:v>
                </c:pt>
                <c:pt idx="149" formatCode="General">
                  <c:v>8.2399999999999984</c:v>
                </c:pt>
                <c:pt idx="150" formatCode="General">
                  <c:v>6.64</c:v>
                </c:pt>
                <c:pt idx="151" formatCode="General">
                  <c:v>5.55</c:v>
                </c:pt>
                <c:pt idx="152" formatCode="General">
                  <c:v>5.3100000000000005</c:v>
                </c:pt>
                <c:pt idx="153" formatCode="General">
                  <c:v>5.24</c:v>
                </c:pt>
                <c:pt idx="154" formatCode="General">
                  <c:v>4.7700000000000005</c:v>
                </c:pt>
                <c:pt idx="155" formatCode="General">
                  <c:v>5.74</c:v>
                </c:pt>
                <c:pt idx="156" formatCode="General">
                  <c:v>7.1000000000000005</c:v>
                </c:pt>
                <c:pt idx="157" formatCode="General">
                  <c:v>8.1999999999999993</c:v>
                </c:pt>
                <c:pt idx="158" formatCode="General">
                  <c:v>9.67</c:v>
                </c:pt>
                <c:pt idx="159" formatCode="General">
                  <c:v>11.049999999999999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3C-43B4-8D90-DFAFB9266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3295"/>
        <c:axId val="1"/>
      </c:lineChart>
      <c:catAx>
        <c:axId val="105333329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30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3295"/>
        <c:crosses val="autoZero"/>
        <c:crossBetween val="between"/>
        <c:majorUnit val="4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Grafico'!$I$20:$T$20</c:f>
              <c:numCache>
                <c:formatCode>0.00</c:formatCode>
                <c:ptCount val="12"/>
                <c:pt idx="6" formatCode="General">
                  <c:v>11.75</c:v>
                </c:pt>
                <c:pt idx="8" formatCode="General">
                  <c:v>8.8899999999999988</c:v>
                </c:pt>
                <c:pt idx="10" formatCode="General">
                  <c:v>6.09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1-4EC3-B749-E3DE8C2E9F65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Grafico'!$U$20:$AF$20</c:f>
              <c:numCache>
                <c:formatCode>General</c:formatCode>
                <c:ptCount val="12"/>
                <c:pt idx="1">
                  <c:v>9.83</c:v>
                </c:pt>
                <c:pt idx="7">
                  <c:v>7.08</c:v>
                </c:pt>
                <c:pt idx="9">
                  <c:v>4.62</c:v>
                </c:pt>
                <c:pt idx="10">
                  <c:v>5.26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91-4EC3-B749-E3DE8C2E9F65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Grafico'!$AG$20:$AR$20</c:f>
              <c:numCache>
                <c:formatCode>General</c:formatCode>
                <c:ptCount val="12"/>
                <c:pt idx="1">
                  <c:v>8.6599999999999984</c:v>
                </c:pt>
                <c:pt idx="2">
                  <c:v>10.99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91-4EC3-B749-E3DE8C2E9F65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Grafico'!$AS$20:$BD$20</c:f>
              <c:numCache>
                <c:formatCode>General</c:formatCode>
                <c:ptCount val="12"/>
                <c:pt idx="2">
                  <c:v>11.03</c:v>
                </c:pt>
                <c:pt idx="3">
                  <c:v>12.37</c:v>
                </c:pt>
                <c:pt idx="9">
                  <c:v>9.93</c:v>
                </c:pt>
                <c:pt idx="10" formatCode="0.00">
                  <c:v>7.3</c:v>
                </c:pt>
                <c:pt idx="11" formatCode="0.00">
                  <c:v>7.01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C91-4EC3-B749-E3DE8C2E9F65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Grafico'!$BE$20:$BP$20</c:f>
              <c:numCache>
                <c:formatCode>General</c:formatCode>
                <c:ptCount val="12"/>
                <c:pt idx="2">
                  <c:v>11.69</c:v>
                </c:pt>
                <c:pt idx="6">
                  <c:v>7.7399999999999993</c:v>
                </c:pt>
                <c:pt idx="8">
                  <c:v>5.37</c:v>
                </c:pt>
                <c:pt idx="9">
                  <c:v>4.87</c:v>
                </c:pt>
                <c:pt idx="10">
                  <c:v>5.5200000000000005</c:v>
                </c:pt>
                <c:pt idx="11">
                  <c:v>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91-4EC3-B749-E3DE8C2E9F65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Grafico'!$BQ$20:$CB$20</c:f>
              <c:numCache>
                <c:formatCode>General</c:formatCode>
                <c:ptCount val="12"/>
                <c:pt idx="1">
                  <c:v>7.9200000000000008</c:v>
                </c:pt>
                <c:pt idx="2">
                  <c:v>13.26</c:v>
                </c:pt>
                <c:pt idx="3">
                  <c:v>8.1999999999999993</c:v>
                </c:pt>
                <c:pt idx="4">
                  <c:v>10.319999999999999</c:v>
                </c:pt>
                <c:pt idx="6">
                  <c:v>6.07</c:v>
                </c:pt>
                <c:pt idx="7">
                  <c:v>5.16</c:v>
                </c:pt>
                <c:pt idx="8">
                  <c:v>4.5</c:v>
                </c:pt>
                <c:pt idx="9">
                  <c:v>4.01</c:v>
                </c:pt>
                <c:pt idx="10">
                  <c:v>5.33</c:v>
                </c:pt>
                <c:pt idx="11">
                  <c:v>5.8500000000000005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C91-4EC3-B749-E3DE8C2E9F65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Grafico'!$CC$20:$CN$20</c:f>
              <c:numCache>
                <c:formatCode>General</c:formatCode>
                <c:ptCount val="12"/>
                <c:pt idx="0">
                  <c:v>7.6800000000000006</c:v>
                </c:pt>
                <c:pt idx="1">
                  <c:v>9.3999999999999986</c:v>
                </c:pt>
                <c:pt idx="2">
                  <c:v>10.95</c:v>
                </c:pt>
                <c:pt idx="3">
                  <c:v>12.149999999999999</c:v>
                </c:pt>
                <c:pt idx="4">
                  <c:v>7.15</c:v>
                </c:pt>
                <c:pt idx="5">
                  <c:v>11.12</c:v>
                </c:pt>
                <c:pt idx="6">
                  <c:v>7.13</c:v>
                </c:pt>
                <c:pt idx="7">
                  <c:v>6.47</c:v>
                </c:pt>
                <c:pt idx="11">
                  <c:v>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C91-4EC3-B749-E3DE8C2E9F65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Grafico'!$CO$20:$CZ$20</c:f>
              <c:numCache>
                <c:formatCode>General</c:formatCode>
                <c:ptCount val="12"/>
                <c:pt idx="0">
                  <c:v>7.6700000000000008</c:v>
                </c:pt>
                <c:pt idx="1">
                  <c:v>9.59</c:v>
                </c:pt>
                <c:pt idx="2">
                  <c:v>11.389999999999999</c:v>
                </c:pt>
                <c:pt idx="3">
                  <c:v>12.239999999999998</c:v>
                </c:pt>
                <c:pt idx="4">
                  <c:v>12.239999999999998</c:v>
                </c:pt>
                <c:pt idx="5">
                  <c:v>10.659999999999998</c:v>
                </c:pt>
                <c:pt idx="6">
                  <c:v>8.2099999999999991</c:v>
                </c:pt>
                <c:pt idx="7">
                  <c:v>7.21</c:v>
                </c:pt>
                <c:pt idx="8">
                  <c:v>5.76</c:v>
                </c:pt>
                <c:pt idx="9">
                  <c:v>4.2300000000000004</c:v>
                </c:pt>
                <c:pt idx="10">
                  <c:v>5.49</c:v>
                </c:pt>
                <c:pt idx="11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C91-4EC3-B749-E3DE8C2E9F65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Grafico'!$DA$20:$DL$20</c:f>
              <c:numCache>
                <c:formatCode>General</c:formatCode>
                <c:ptCount val="12"/>
                <c:pt idx="0">
                  <c:v>6.7</c:v>
                </c:pt>
                <c:pt idx="2">
                  <c:v>11.489999999999998</c:v>
                </c:pt>
                <c:pt idx="3">
                  <c:v>12.27</c:v>
                </c:pt>
                <c:pt idx="4">
                  <c:v>13.1</c:v>
                </c:pt>
                <c:pt idx="5">
                  <c:v>12.719999999999999</c:v>
                </c:pt>
                <c:pt idx="6">
                  <c:v>8.4599999999999991</c:v>
                </c:pt>
                <c:pt idx="7">
                  <c:v>5.54</c:v>
                </c:pt>
                <c:pt idx="9">
                  <c:v>5.03</c:v>
                </c:pt>
                <c:pt idx="10">
                  <c:v>3.41</c:v>
                </c:pt>
                <c:pt idx="11">
                  <c:v>4.32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C91-4EC3-B749-E3DE8C2E9F65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Grafico'!$DM$20:$DX$20</c:f>
              <c:numCache>
                <c:formatCode>General</c:formatCode>
                <c:ptCount val="12"/>
                <c:pt idx="0">
                  <c:v>6.45</c:v>
                </c:pt>
                <c:pt idx="1">
                  <c:v>8.2299999999999986</c:v>
                </c:pt>
                <c:pt idx="2">
                  <c:v>10.149999999999999</c:v>
                </c:pt>
                <c:pt idx="3">
                  <c:v>10.76</c:v>
                </c:pt>
                <c:pt idx="5">
                  <c:v>9.0399999999999991</c:v>
                </c:pt>
                <c:pt idx="6">
                  <c:v>4.82</c:v>
                </c:pt>
                <c:pt idx="7">
                  <c:v>4.95</c:v>
                </c:pt>
                <c:pt idx="8">
                  <c:v>4.83</c:v>
                </c:pt>
                <c:pt idx="9">
                  <c:v>4.24</c:v>
                </c:pt>
                <c:pt idx="10">
                  <c:v>5.57</c:v>
                </c:pt>
                <c:pt idx="11">
                  <c:v>6.22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C91-4EC3-B749-E3DE8C2E9F65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Grafico'!$DY$20:$EJ$20</c:f>
              <c:numCache>
                <c:formatCode>General</c:formatCode>
                <c:ptCount val="12"/>
                <c:pt idx="0">
                  <c:v>7.8</c:v>
                </c:pt>
                <c:pt idx="1">
                  <c:v>6.72</c:v>
                </c:pt>
                <c:pt idx="2">
                  <c:v>11.819999999999999</c:v>
                </c:pt>
                <c:pt idx="3">
                  <c:v>6</c:v>
                </c:pt>
                <c:pt idx="4">
                  <c:v>7.8500000000000005</c:v>
                </c:pt>
                <c:pt idx="5">
                  <c:v>5.0200000000000005</c:v>
                </c:pt>
                <c:pt idx="6">
                  <c:v>4.62</c:v>
                </c:pt>
                <c:pt idx="7">
                  <c:v>4.9000000000000004</c:v>
                </c:pt>
                <c:pt idx="8">
                  <c:v>5.16</c:v>
                </c:pt>
                <c:pt idx="9">
                  <c:v>4.6000000000000005</c:v>
                </c:pt>
                <c:pt idx="10">
                  <c:v>4.25</c:v>
                </c:pt>
                <c:pt idx="11">
                  <c:v>5.98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C91-4EC3-B749-E3DE8C2E9F65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Grafico'!$EK$20:$EV$20</c:f>
              <c:numCache>
                <c:formatCode>General</c:formatCode>
                <c:ptCount val="12"/>
                <c:pt idx="0">
                  <c:v>7.07</c:v>
                </c:pt>
                <c:pt idx="1">
                  <c:v>9.02</c:v>
                </c:pt>
                <c:pt idx="2">
                  <c:v>9.1399999999999988</c:v>
                </c:pt>
                <c:pt idx="3">
                  <c:v>11.319999999999999</c:v>
                </c:pt>
                <c:pt idx="4">
                  <c:v>11.78</c:v>
                </c:pt>
                <c:pt idx="5">
                  <c:v>9.1999999999999993</c:v>
                </c:pt>
                <c:pt idx="6">
                  <c:v>6.61</c:v>
                </c:pt>
                <c:pt idx="7">
                  <c:v>6.41</c:v>
                </c:pt>
                <c:pt idx="8">
                  <c:v>4.8899999999999997</c:v>
                </c:pt>
                <c:pt idx="9">
                  <c:v>5.59</c:v>
                </c:pt>
                <c:pt idx="10">
                  <c:v>5.3</c:v>
                </c:pt>
                <c:pt idx="11">
                  <c:v>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B6-469E-A27E-EB21891D1144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Grafico'!$EW$20:$FH$20</c:f>
              <c:numCache>
                <c:formatCode>General</c:formatCode>
                <c:ptCount val="12"/>
                <c:pt idx="0">
                  <c:v>6.99</c:v>
                </c:pt>
                <c:pt idx="1">
                  <c:v>8.5399999999999991</c:v>
                </c:pt>
                <c:pt idx="2">
                  <c:v>10.34</c:v>
                </c:pt>
                <c:pt idx="3">
                  <c:v>11.959999999999999</c:v>
                </c:pt>
                <c:pt idx="4">
                  <c:v>12.379999999999999</c:v>
                </c:pt>
                <c:pt idx="5">
                  <c:v>8.2399999999999984</c:v>
                </c:pt>
                <c:pt idx="6">
                  <c:v>6.64</c:v>
                </c:pt>
                <c:pt idx="7">
                  <c:v>5.55</c:v>
                </c:pt>
                <c:pt idx="8">
                  <c:v>5.3100000000000005</c:v>
                </c:pt>
                <c:pt idx="9">
                  <c:v>5.24</c:v>
                </c:pt>
                <c:pt idx="10">
                  <c:v>4.7700000000000005</c:v>
                </c:pt>
                <c:pt idx="11">
                  <c:v>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7E-4A9F-9782-FB34617562F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Grafico'!$FI$20:$FT$20</c:f>
              <c:numCache>
                <c:formatCode>General</c:formatCode>
                <c:ptCount val="12"/>
                <c:pt idx="0">
                  <c:v>7.1000000000000005</c:v>
                </c:pt>
                <c:pt idx="1">
                  <c:v>8.1999999999999993</c:v>
                </c:pt>
                <c:pt idx="2">
                  <c:v>9.67</c:v>
                </c:pt>
                <c:pt idx="3">
                  <c:v>11.049999999999999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83-490B-AF20-CA1551C73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2047"/>
        <c:axId val="1"/>
      </c:lineChart>
      <c:catAx>
        <c:axId val="105333204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5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204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3.1141868512110725E-2"/>
          <c:w val="0.12805304600082884"/>
          <c:h val="0.8012156960945252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Casa Abandonada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Grafico'!$N$2:$FK$2</c:f>
              <c:numCache>
                <c:formatCode>mmm\-yy</c:formatCode>
                <c:ptCount val="154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</c:numCache>
            </c:numRef>
          </c:cat>
          <c:val>
            <c:numRef>
              <c:f>'Datos Grafico'!$N$24:$FK$24</c:f>
              <c:numCache>
                <c:formatCode>General</c:formatCode>
                <c:ptCount val="154"/>
                <c:pt idx="1">
                  <c:v>13.32</c:v>
                </c:pt>
                <c:pt idx="3">
                  <c:v>12.07</c:v>
                </c:pt>
                <c:pt idx="4">
                  <c:v>10.32</c:v>
                </c:pt>
                <c:pt idx="5">
                  <c:v>8.49</c:v>
                </c:pt>
                <c:pt idx="6">
                  <c:v>9.8600000000000012</c:v>
                </c:pt>
                <c:pt idx="8">
                  <c:v>12.700000000000001</c:v>
                </c:pt>
                <c:pt idx="13">
                  <c:v>12.46</c:v>
                </c:pt>
                <c:pt idx="15">
                  <c:v>7.04</c:v>
                </c:pt>
                <c:pt idx="16">
                  <c:v>4.8999999999999995</c:v>
                </c:pt>
                <c:pt idx="17">
                  <c:v>6.39</c:v>
                </c:pt>
                <c:pt idx="18">
                  <c:v>8.92</c:v>
                </c:pt>
                <c:pt idx="19">
                  <c:v>9.74</c:v>
                </c:pt>
                <c:pt idx="20">
                  <c:v>11.120000000000001</c:v>
                </c:pt>
                <c:pt idx="21">
                  <c:v>12.8</c:v>
                </c:pt>
                <c:pt idx="28">
                  <c:v>10.92</c:v>
                </c:pt>
                <c:pt idx="29">
                  <c:v>7.86</c:v>
                </c:pt>
                <c:pt idx="30">
                  <c:v>8.6800000000000015</c:v>
                </c:pt>
                <c:pt idx="31">
                  <c:v>10.98</c:v>
                </c:pt>
                <c:pt idx="32">
                  <c:v>12.110000000000001</c:v>
                </c:pt>
                <c:pt idx="33">
                  <c:v>13</c:v>
                </c:pt>
                <c:pt idx="40">
                  <c:v>12.15</c:v>
                </c:pt>
                <c:pt idx="42" formatCode="0.00">
                  <c:v>10.029999999999999</c:v>
                </c:pt>
                <c:pt idx="44">
                  <c:v>11.200000000000001</c:v>
                </c:pt>
                <c:pt idx="63">
                  <c:v>5.38</c:v>
                </c:pt>
                <c:pt idx="97">
                  <c:v>11.46</c:v>
                </c:pt>
                <c:pt idx="99">
                  <c:v>5.5700000000000012</c:v>
                </c:pt>
                <c:pt idx="101">
                  <c:v>2.6100000000000003</c:v>
                </c:pt>
                <c:pt idx="102">
                  <c:v>5.0599999999999996</c:v>
                </c:pt>
                <c:pt idx="112">
                  <c:v>4.2699999999999996</c:v>
                </c:pt>
                <c:pt idx="113">
                  <c:v>5.92</c:v>
                </c:pt>
                <c:pt idx="114">
                  <c:v>7</c:v>
                </c:pt>
                <c:pt idx="115">
                  <c:v>10.32</c:v>
                </c:pt>
                <c:pt idx="116">
                  <c:v>13.530000000000001</c:v>
                </c:pt>
                <c:pt idx="117">
                  <c:v>13</c:v>
                </c:pt>
                <c:pt idx="120">
                  <c:v>4.8199999999999994</c:v>
                </c:pt>
                <c:pt idx="121">
                  <c:v>3.0999999999999996</c:v>
                </c:pt>
                <c:pt idx="123">
                  <c:v>6.18</c:v>
                </c:pt>
                <c:pt idx="124">
                  <c:v>4.05</c:v>
                </c:pt>
                <c:pt idx="125">
                  <c:v>4.7299999999999995</c:v>
                </c:pt>
                <c:pt idx="126">
                  <c:v>6.89</c:v>
                </c:pt>
                <c:pt idx="127">
                  <c:v>8.91</c:v>
                </c:pt>
                <c:pt idx="128">
                  <c:v>12.07</c:v>
                </c:pt>
                <c:pt idx="129">
                  <c:v>12.07</c:v>
                </c:pt>
                <c:pt idx="130">
                  <c:v>12.07</c:v>
                </c:pt>
                <c:pt idx="131">
                  <c:v>12.520000000000001</c:v>
                </c:pt>
                <c:pt idx="133">
                  <c:v>9.76</c:v>
                </c:pt>
                <c:pt idx="134">
                  <c:v>8.74</c:v>
                </c:pt>
                <c:pt idx="135">
                  <c:v>7.13</c:v>
                </c:pt>
                <c:pt idx="136">
                  <c:v>5.0599999999999996</c:v>
                </c:pt>
                <c:pt idx="137">
                  <c:v>5.09</c:v>
                </c:pt>
                <c:pt idx="138">
                  <c:v>5.8199999999999994</c:v>
                </c:pt>
                <c:pt idx="139">
                  <c:v>9.5</c:v>
                </c:pt>
                <c:pt idx="140">
                  <c:v>10.64</c:v>
                </c:pt>
                <c:pt idx="141">
                  <c:v>11.770000000000001</c:v>
                </c:pt>
                <c:pt idx="144">
                  <c:v>11.17</c:v>
                </c:pt>
                <c:pt idx="146">
                  <c:v>11.95</c:v>
                </c:pt>
                <c:pt idx="147">
                  <c:v>7.7</c:v>
                </c:pt>
                <c:pt idx="148">
                  <c:v>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23-4A7D-A3EA-16899C62F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3711"/>
        <c:axId val="1"/>
      </c:lineChart>
      <c:catAx>
        <c:axId val="10533337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37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Casa Abandonada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Grafico'!$I$24:$T$24</c:f>
              <c:numCache>
                <c:formatCode>General</c:formatCode>
                <c:ptCount val="12"/>
                <c:pt idx="6">
                  <c:v>13.32</c:v>
                </c:pt>
                <c:pt idx="8">
                  <c:v>12.07</c:v>
                </c:pt>
                <c:pt idx="9">
                  <c:v>10.32</c:v>
                </c:pt>
                <c:pt idx="10">
                  <c:v>8.49</c:v>
                </c:pt>
                <c:pt idx="11">
                  <c:v>9.8600000000000012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40-43F7-92DA-DBC30586229B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Grafico'!$U$24:$AF$24</c:f>
              <c:numCache>
                <c:formatCode>General</c:formatCode>
                <c:ptCount val="12"/>
                <c:pt idx="1">
                  <c:v>12.700000000000001</c:v>
                </c:pt>
                <c:pt idx="6">
                  <c:v>12.46</c:v>
                </c:pt>
                <c:pt idx="8">
                  <c:v>7.04</c:v>
                </c:pt>
                <c:pt idx="9">
                  <c:v>4.8999999999999995</c:v>
                </c:pt>
                <c:pt idx="10">
                  <c:v>6.39</c:v>
                </c:pt>
                <c:pt idx="11">
                  <c:v>8.92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40-43F7-92DA-DBC30586229B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Grafico'!$AG$24:$AR$24</c:f>
              <c:numCache>
                <c:formatCode>General</c:formatCode>
                <c:ptCount val="12"/>
                <c:pt idx="0">
                  <c:v>9.74</c:v>
                </c:pt>
                <c:pt idx="1">
                  <c:v>11.120000000000001</c:v>
                </c:pt>
                <c:pt idx="2">
                  <c:v>12.8</c:v>
                </c:pt>
                <c:pt idx="9">
                  <c:v>10.92</c:v>
                </c:pt>
                <c:pt idx="10">
                  <c:v>7.86</c:v>
                </c:pt>
                <c:pt idx="11">
                  <c:v>8.6800000000000015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40-43F7-92DA-DBC30586229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Grafico'!$AS$24:$BD$24</c:f>
              <c:numCache>
                <c:formatCode>General</c:formatCode>
                <c:ptCount val="12"/>
                <c:pt idx="0">
                  <c:v>10.98</c:v>
                </c:pt>
                <c:pt idx="1">
                  <c:v>12.110000000000001</c:v>
                </c:pt>
                <c:pt idx="2">
                  <c:v>13</c:v>
                </c:pt>
                <c:pt idx="9">
                  <c:v>12.15</c:v>
                </c:pt>
                <c:pt idx="11" formatCode="0.00">
                  <c:v>10.029999999999999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40-43F7-92DA-DBC30586229B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Grafico'!$BE$24:$BP$24</c:f>
              <c:numCache>
                <c:formatCode>General</c:formatCode>
                <c:ptCount val="12"/>
                <c:pt idx="1">
                  <c:v>11.200000000000001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40-43F7-92DA-DBC30586229B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Grafico'!$BQ$24:$CB$24</c:f>
              <c:numCache>
                <c:formatCode>General</c:formatCode>
                <c:ptCount val="12"/>
                <c:pt idx="8">
                  <c:v>5.38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40-43F7-92DA-DBC30586229B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Grafico'!$CC$24:$CN$24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40-43F7-92DA-DBC30586229B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Grafico'!$CO$24:$CZ$24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940-43F7-92DA-DBC30586229B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Grafico'!$DA$24:$DL$24</c:f>
              <c:numCache>
                <c:formatCode>General</c:formatCode>
                <c:ptCount val="12"/>
                <c:pt idx="6">
                  <c:v>11.46</c:v>
                </c:pt>
                <c:pt idx="8">
                  <c:v>5.5700000000000012</c:v>
                </c:pt>
                <c:pt idx="10">
                  <c:v>2.6100000000000003</c:v>
                </c:pt>
                <c:pt idx="11">
                  <c:v>5.0599999999999996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940-43F7-92DA-DBC30586229B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Grafico'!$DM$24:$DX$24</c:f>
              <c:numCache>
                <c:formatCode>General</c:formatCode>
                <c:ptCount val="12"/>
                <c:pt idx="9">
                  <c:v>4.2699999999999996</c:v>
                </c:pt>
                <c:pt idx="10">
                  <c:v>5.92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940-43F7-92DA-DBC30586229B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Grafico'!$DY$24:$EJ$24</c:f>
              <c:numCache>
                <c:formatCode>General</c:formatCode>
                <c:ptCount val="12"/>
                <c:pt idx="0">
                  <c:v>10.32</c:v>
                </c:pt>
                <c:pt idx="1">
                  <c:v>13.530000000000001</c:v>
                </c:pt>
                <c:pt idx="2">
                  <c:v>13</c:v>
                </c:pt>
                <c:pt idx="5">
                  <c:v>4.8199999999999994</c:v>
                </c:pt>
                <c:pt idx="6">
                  <c:v>3.0999999999999996</c:v>
                </c:pt>
                <c:pt idx="8">
                  <c:v>6.18</c:v>
                </c:pt>
                <c:pt idx="9">
                  <c:v>4.05</c:v>
                </c:pt>
                <c:pt idx="10">
                  <c:v>4.7299999999999995</c:v>
                </c:pt>
                <c:pt idx="11">
                  <c:v>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940-43F7-92DA-DBC30586229B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Grafico'!$EK$24:$EV$24</c:f>
              <c:numCache>
                <c:formatCode>General</c:formatCode>
                <c:ptCount val="12"/>
                <c:pt idx="0">
                  <c:v>8.91</c:v>
                </c:pt>
                <c:pt idx="1">
                  <c:v>12.07</c:v>
                </c:pt>
                <c:pt idx="2">
                  <c:v>12.07</c:v>
                </c:pt>
                <c:pt idx="3">
                  <c:v>12.07</c:v>
                </c:pt>
                <c:pt idx="4">
                  <c:v>12.520000000000001</c:v>
                </c:pt>
                <c:pt idx="6">
                  <c:v>9.76</c:v>
                </c:pt>
                <c:pt idx="7">
                  <c:v>8.74</c:v>
                </c:pt>
                <c:pt idx="8">
                  <c:v>7.13</c:v>
                </c:pt>
                <c:pt idx="9">
                  <c:v>5.0599999999999996</c:v>
                </c:pt>
                <c:pt idx="10">
                  <c:v>5.09</c:v>
                </c:pt>
                <c:pt idx="11">
                  <c:v>5.8199999999999994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48-4BB1-8C2D-B41B3B38CDAC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Grafico'!$EW$24:$FH$24</c:f>
              <c:numCache>
                <c:formatCode>General</c:formatCode>
                <c:ptCount val="12"/>
                <c:pt idx="0">
                  <c:v>9.5</c:v>
                </c:pt>
                <c:pt idx="1">
                  <c:v>10.64</c:v>
                </c:pt>
                <c:pt idx="2">
                  <c:v>11.770000000000001</c:v>
                </c:pt>
                <c:pt idx="5">
                  <c:v>11.17</c:v>
                </c:pt>
                <c:pt idx="7">
                  <c:v>11.95</c:v>
                </c:pt>
                <c:pt idx="8">
                  <c:v>7.7</c:v>
                </c:pt>
                <c:pt idx="9">
                  <c:v>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53-4789-BE31-2C214526913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Grafico'!$FI$24:$FT$24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9-4424-8725-34C985AC0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1183"/>
        <c:axId val="1"/>
      </c:lineChart>
      <c:catAx>
        <c:axId val="10533511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118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7.6124567474048443E-2"/>
          <c:w val="0.12805304600082884"/>
          <c:h val="0.8012156960945252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Gavina Campos Noguera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Grafico'!$N$2:$CZ$2</c:f>
              <c:numCache>
                <c:formatCode>mmm\-yy</c:formatCode>
                <c:ptCount val="91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</c:numCache>
            </c:numRef>
          </c:cat>
          <c:val>
            <c:numRef>
              <c:f>'Datos Grafico'!$N$25:$CZ$25</c:f>
              <c:numCache>
                <c:formatCode>General</c:formatCode>
                <c:ptCount val="91"/>
                <c:pt idx="0">
                  <c:v>14.48</c:v>
                </c:pt>
                <c:pt idx="1">
                  <c:v>14.65</c:v>
                </c:pt>
                <c:pt idx="3">
                  <c:v>14.280000000000001</c:v>
                </c:pt>
                <c:pt idx="4">
                  <c:v>12.180000000000001</c:v>
                </c:pt>
                <c:pt idx="5">
                  <c:v>8.57</c:v>
                </c:pt>
                <c:pt idx="6">
                  <c:v>10.96</c:v>
                </c:pt>
                <c:pt idx="7">
                  <c:v>13.17</c:v>
                </c:pt>
                <c:pt idx="8">
                  <c:v>14.46</c:v>
                </c:pt>
                <c:pt idx="13">
                  <c:v>14.17</c:v>
                </c:pt>
                <c:pt idx="14">
                  <c:v>9.17</c:v>
                </c:pt>
                <c:pt idx="15">
                  <c:v>6.04</c:v>
                </c:pt>
                <c:pt idx="16">
                  <c:v>1.8499999999999999</c:v>
                </c:pt>
                <c:pt idx="17">
                  <c:v>4.42</c:v>
                </c:pt>
                <c:pt idx="18">
                  <c:v>7.12</c:v>
                </c:pt>
                <c:pt idx="19">
                  <c:v>9.9300000000000015</c:v>
                </c:pt>
                <c:pt idx="20">
                  <c:v>11.89</c:v>
                </c:pt>
                <c:pt idx="21">
                  <c:v>13.61</c:v>
                </c:pt>
                <c:pt idx="28">
                  <c:v>12.75</c:v>
                </c:pt>
                <c:pt idx="29">
                  <c:v>7.82</c:v>
                </c:pt>
                <c:pt idx="30">
                  <c:v>9.2900000000000009</c:v>
                </c:pt>
                <c:pt idx="31">
                  <c:v>12.200000000000001</c:v>
                </c:pt>
                <c:pt idx="32">
                  <c:v>13.46</c:v>
                </c:pt>
                <c:pt idx="33">
                  <c:v>14.350000000000001</c:v>
                </c:pt>
                <c:pt idx="40">
                  <c:v>13.22</c:v>
                </c:pt>
                <c:pt idx="42" formatCode="0.00">
                  <c:v>10.210000000000001</c:v>
                </c:pt>
                <c:pt idx="43">
                  <c:v>12.15</c:v>
                </c:pt>
                <c:pt idx="44">
                  <c:v>13.34</c:v>
                </c:pt>
                <c:pt idx="50">
                  <c:v>11.24</c:v>
                </c:pt>
                <c:pt idx="52">
                  <c:v>3.67</c:v>
                </c:pt>
                <c:pt idx="53">
                  <c:v>4.47</c:v>
                </c:pt>
                <c:pt idx="54">
                  <c:v>5.76</c:v>
                </c:pt>
                <c:pt idx="56">
                  <c:v>10.67</c:v>
                </c:pt>
                <c:pt idx="57">
                  <c:v>10.47</c:v>
                </c:pt>
                <c:pt idx="59">
                  <c:v>14.370000000000001</c:v>
                </c:pt>
                <c:pt idx="60">
                  <c:v>8.26</c:v>
                </c:pt>
                <c:pt idx="61">
                  <c:v>4.3099999999999996</c:v>
                </c:pt>
                <c:pt idx="62">
                  <c:v>3.2</c:v>
                </c:pt>
                <c:pt idx="63">
                  <c:v>2.6900000000000004</c:v>
                </c:pt>
                <c:pt idx="65">
                  <c:v>3.71</c:v>
                </c:pt>
                <c:pt idx="66">
                  <c:v>1.21</c:v>
                </c:pt>
                <c:pt idx="67">
                  <c:v>10.120000000000001</c:v>
                </c:pt>
                <c:pt idx="68">
                  <c:v>11.67</c:v>
                </c:pt>
                <c:pt idx="73">
                  <c:v>12.39</c:v>
                </c:pt>
                <c:pt idx="75">
                  <c:v>11.950000000000001</c:v>
                </c:pt>
                <c:pt idx="76">
                  <c:v>0.57000000000000006</c:v>
                </c:pt>
                <c:pt idx="77">
                  <c:v>3.7199999999999998</c:v>
                </c:pt>
                <c:pt idx="78">
                  <c:v>6.3999999999999995</c:v>
                </c:pt>
                <c:pt idx="80">
                  <c:v>11.870000000000001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13-4D5E-B1F5-ED0BE1CB6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5775"/>
        <c:axId val="1"/>
      </c:lineChart>
      <c:catAx>
        <c:axId val="105334577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5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Gavina Campos Noguera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Grafico'!$I$25:$T$25</c:f>
              <c:numCache>
                <c:formatCode>0.00</c:formatCode>
                <c:ptCount val="12"/>
                <c:pt idx="5" formatCode="General">
                  <c:v>14.48</c:v>
                </c:pt>
                <c:pt idx="6" formatCode="General">
                  <c:v>14.65</c:v>
                </c:pt>
                <c:pt idx="8" formatCode="General">
                  <c:v>14.280000000000001</c:v>
                </c:pt>
                <c:pt idx="9" formatCode="General">
                  <c:v>12.180000000000001</c:v>
                </c:pt>
                <c:pt idx="10" formatCode="General">
                  <c:v>8.57</c:v>
                </c:pt>
                <c:pt idx="11" formatCode="General">
                  <c:v>10.96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99-429E-B86B-E61CE9D4C9C6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Grafico'!$U$25:$AF$25</c:f>
              <c:numCache>
                <c:formatCode>General</c:formatCode>
                <c:ptCount val="12"/>
                <c:pt idx="0">
                  <c:v>13.17</c:v>
                </c:pt>
                <c:pt idx="1">
                  <c:v>14.46</c:v>
                </c:pt>
                <c:pt idx="6">
                  <c:v>14.17</c:v>
                </c:pt>
                <c:pt idx="7">
                  <c:v>9.17</c:v>
                </c:pt>
                <c:pt idx="8">
                  <c:v>6.04</c:v>
                </c:pt>
                <c:pt idx="9">
                  <c:v>1.8499999999999999</c:v>
                </c:pt>
                <c:pt idx="10">
                  <c:v>4.42</c:v>
                </c:pt>
                <c:pt idx="11">
                  <c:v>7.12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99-429E-B86B-E61CE9D4C9C6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Grafico'!$AG$25:$AR$25</c:f>
              <c:numCache>
                <c:formatCode>General</c:formatCode>
                <c:ptCount val="12"/>
                <c:pt idx="0">
                  <c:v>9.9300000000000015</c:v>
                </c:pt>
                <c:pt idx="1">
                  <c:v>11.89</c:v>
                </c:pt>
                <c:pt idx="2">
                  <c:v>13.61</c:v>
                </c:pt>
                <c:pt idx="9">
                  <c:v>12.75</c:v>
                </c:pt>
                <c:pt idx="10">
                  <c:v>7.82</c:v>
                </c:pt>
                <c:pt idx="11">
                  <c:v>9.2900000000000009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99-429E-B86B-E61CE9D4C9C6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Grafico'!$AS$25:$BD$25</c:f>
              <c:numCache>
                <c:formatCode>General</c:formatCode>
                <c:ptCount val="12"/>
                <c:pt idx="0">
                  <c:v>12.200000000000001</c:v>
                </c:pt>
                <c:pt idx="1">
                  <c:v>13.46</c:v>
                </c:pt>
                <c:pt idx="2">
                  <c:v>14.350000000000001</c:v>
                </c:pt>
                <c:pt idx="9">
                  <c:v>13.22</c:v>
                </c:pt>
                <c:pt idx="11" formatCode="0.00">
                  <c:v>10.210000000000001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99-429E-B86B-E61CE9D4C9C6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Grafico'!$BE$25:$BP$25</c:f>
              <c:numCache>
                <c:formatCode>General</c:formatCode>
                <c:ptCount val="12"/>
                <c:pt idx="0">
                  <c:v>12.15</c:v>
                </c:pt>
                <c:pt idx="1">
                  <c:v>13.34</c:v>
                </c:pt>
                <c:pt idx="7">
                  <c:v>11.24</c:v>
                </c:pt>
                <c:pt idx="9">
                  <c:v>3.67</c:v>
                </c:pt>
                <c:pt idx="10">
                  <c:v>4.47</c:v>
                </c:pt>
                <c:pt idx="11">
                  <c:v>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99-429E-B86B-E61CE9D4C9C6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Grafico'!$BQ$25:$CB$25</c:f>
              <c:numCache>
                <c:formatCode>General</c:formatCode>
                <c:ptCount val="12"/>
                <c:pt idx="1">
                  <c:v>10.67</c:v>
                </c:pt>
                <c:pt idx="2">
                  <c:v>10.47</c:v>
                </c:pt>
                <c:pt idx="4">
                  <c:v>14.370000000000001</c:v>
                </c:pt>
                <c:pt idx="5">
                  <c:v>8.26</c:v>
                </c:pt>
                <c:pt idx="6">
                  <c:v>4.3099999999999996</c:v>
                </c:pt>
                <c:pt idx="7">
                  <c:v>3.2</c:v>
                </c:pt>
                <c:pt idx="8">
                  <c:v>2.6900000000000004</c:v>
                </c:pt>
                <c:pt idx="10">
                  <c:v>3.71</c:v>
                </c:pt>
                <c:pt idx="11">
                  <c:v>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99-429E-B86B-E61CE9D4C9C6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Grafico'!$CC$25:$CN$25</c:f>
              <c:numCache>
                <c:formatCode>General</c:formatCode>
                <c:ptCount val="12"/>
                <c:pt idx="0">
                  <c:v>10.120000000000001</c:v>
                </c:pt>
                <c:pt idx="1">
                  <c:v>11.67</c:v>
                </c:pt>
                <c:pt idx="6">
                  <c:v>12.39</c:v>
                </c:pt>
                <c:pt idx="8">
                  <c:v>11.950000000000001</c:v>
                </c:pt>
                <c:pt idx="9">
                  <c:v>0.57000000000000006</c:v>
                </c:pt>
                <c:pt idx="10">
                  <c:v>3.7199999999999998</c:v>
                </c:pt>
                <c:pt idx="11">
                  <c:v>6.3999999999999995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699-429E-B86B-E61CE9D4C9C6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Grafico'!$CO$25:$CZ$25</c:f>
              <c:numCache>
                <c:formatCode>General</c:formatCode>
                <c:ptCount val="12"/>
                <c:pt idx="1">
                  <c:v>11.870000000000001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699-429E-B86B-E61CE9D4C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9535"/>
        <c:axId val="1"/>
      </c:lineChart>
      <c:catAx>
        <c:axId val="105333953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953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0.14878929061202989"/>
          <c:w val="0.13333355205599295"/>
          <c:h val="0.6366792905212108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Fernando Oriones Zúñiga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Grafico'!$N$2:$ES$2</c:f>
              <c:numCache>
                <c:formatCode>mmm\-yy</c:formatCode>
                <c:ptCount val="136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</c:numCache>
            </c:numRef>
          </c:cat>
          <c:val>
            <c:numRef>
              <c:f>'Datos Grafico'!$N$26:$ER$26</c:f>
              <c:numCache>
                <c:formatCode>General</c:formatCode>
                <c:ptCount val="135"/>
                <c:pt idx="1">
                  <c:v>15.56</c:v>
                </c:pt>
                <c:pt idx="3">
                  <c:v>15.280000000000001</c:v>
                </c:pt>
                <c:pt idx="4">
                  <c:v>14.620000000000001</c:v>
                </c:pt>
                <c:pt idx="5">
                  <c:v>14.72</c:v>
                </c:pt>
                <c:pt idx="6">
                  <c:v>14.97</c:v>
                </c:pt>
                <c:pt idx="7">
                  <c:v>15.26</c:v>
                </c:pt>
                <c:pt idx="8">
                  <c:v>15.47</c:v>
                </c:pt>
                <c:pt idx="12">
                  <c:v>15.49</c:v>
                </c:pt>
                <c:pt idx="13">
                  <c:v>15.040000000000001</c:v>
                </c:pt>
                <c:pt idx="14">
                  <c:v>14.780000000000001</c:v>
                </c:pt>
                <c:pt idx="15">
                  <c:v>14.450000000000001</c:v>
                </c:pt>
                <c:pt idx="16">
                  <c:v>14.17</c:v>
                </c:pt>
                <c:pt idx="17">
                  <c:v>14.5</c:v>
                </c:pt>
                <c:pt idx="18">
                  <c:v>14.780000000000001</c:v>
                </c:pt>
                <c:pt idx="19">
                  <c:v>15.09</c:v>
                </c:pt>
                <c:pt idx="20">
                  <c:v>15.280000000000001</c:v>
                </c:pt>
                <c:pt idx="21">
                  <c:v>15.95</c:v>
                </c:pt>
                <c:pt idx="27">
                  <c:v>14.43</c:v>
                </c:pt>
                <c:pt idx="28">
                  <c:v>13.75</c:v>
                </c:pt>
                <c:pt idx="29">
                  <c:v>14.77</c:v>
                </c:pt>
                <c:pt idx="30">
                  <c:v>14.92</c:v>
                </c:pt>
                <c:pt idx="31">
                  <c:v>15.13</c:v>
                </c:pt>
                <c:pt idx="32">
                  <c:v>15.3</c:v>
                </c:pt>
                <c:pt idx="40">
                  <c:v>15.69</c:v>
                </c:pt>
                <c:pt idx="42" formatCode="0.00">
                  <c:v>15.61</c:v>
                </c:pt>
                <c:pt idx="44">
                  <c:v>15.4</c:v>
                </c:pt>
                <c:pt idx="50">
                  <c:v>15.54</c:v>
                </c:pt>
                <c:pt idx="52">
                  <c:v>14.530000000000001</c:v>
                </c:pt>
                <c:pt idx="53">
                  <c:v>14.71</c:v>
                </c:pt>
                <c:pt idx="54">
                  <c:v>14.74</c:v>
                </c:pt>
                <c:pt idx="56">
                  <c:v>15.200000000000001</c:v>
                </c:pt>
                <c:pt idx="57">
                  <c:v>15.38</c:v>
                </c:pt>
                <c:pt idx="59">
                  <c:v>15.370000000000001</c:v>
                </c:pt>
                <c:pt idx="60">
                  <c:v>14.64</c:v>
                </c:pt>
                <c:pt idx="61">
                  <c:v>14.88</c:v>
                </c:pt>
                <c:pt idx="62">
                  <c:v>14.540000000000001</c:v>
                </c:pt>
                <c:pt idx="63">
                  <c:v>14.15</c:v>
                </c:pt>
                <c:pt idx="64">
                  <c:v>13.33</c:v>
                </c:pt>
                <c:pt idx="65">
                  <c:v>14.6</c:v>
                </c:pt>
                <c:pt idx="66">
                  <c:v>14.9</c:v>
                </c:pt>
                <c:pt idx="67">
                  <c:v>15.200000000000001</c:v>
                </c:pt>
                <c:pt idx="68">
                  <c:v>15.32</c:v>
                </c:pt>
                <c:pt idx="69">
                  <c:v>15.709999999999999</c:v>
                </c:pt>
                <c:pt idx="73">
                  <c:v>15.23</c:v>
                </c:pt>
                <c:pt idx="75">
                  <c:v>15.05</c:v>
                </c:pt>
                <c:pt idx="76">
                  <c:v>14.1</c:v>
                </c:pt>
                <c:pt idx="78">
                  <c:v>14.860000000000001</c:v>
                </c:pt>
                <c:pt idx="79">
                  <c:v>15.1</c:v>
                </c:pt>
                <c:pt idx="80">
                  <c:v>15.24</c:v>
                </c:pt>
                <c:pt idx="85">
                  <c:v>14.22</c:v>
                </c:pt>
                <c:pt idx="86">
                  <c:v>15.110000000000001</c:v>
                </c:pt>
                <c:pt idx="87">
                  <c:v>15.05</c:v>
                </c:pt>
                <c:pt idx="88">
                  <c:v>14.42</c:v>
                </c:pt>
                <c:pt idx="89">
                  <c:v>14.75</c:v>
                </c:pt>
                <c:pt idx="90">
                  <c:v>14.92</c:v>
                </c:pt>
                <c:pt idx="92">
                  <c:v>14.32</c:v>
                </c:pt>
                <c:pt idx="97">
                  <c:v>15.09</c:v>
                </c:pt>
                <c:pt idx="98">
                  <c:v>14.92</c:v>
                </c:pt>
                <c:pt idx="99">
                  <c:v>14.660000000000002</c:v>
                </c:pt>
                <c:pt idx="100">
                  <c:v>14.450000000000001</c:v>
                </c:pt>
                <c:pt idx="102">
                  <c:v>14.52</c:v>
                </c:pt>
                <c:pt idx="103">
                  <c:v>14.46</c:v>
                </c:pt>
                <c:pt idx="105">
                  <c:v>15.680000000000001</c:v>
                </c:pt>
                <c:pt idx="106">
                  <c:v>15.35</c:v>
                </c:pt>
                <c:pt idx="108">
                  <c:v>15.4</c:v>
                </c:pt>
                <c:pt idx="109">
                  <c:v>15.01</c:v>
                </c:pt>
                <c:pt idx="110">
                  <c:v>14.8</c:v>
                </c:pt>
                <c:pt idx="111">
                  <c:v>14.530000000000001</c:v>
                </c:pt>
                <c:pt idx="112">
                  <c:v>14.39</c:v>
                </c:pt>
                <c:pt idx="113">
                  <c:v>14.64</c:v>
                </c:pt>
                <c:pt idx="114">
                  <c:v>11.9</c:v>
                </c:pt>
                <c:pt idx="115">
                  <c:v>15.410000000000002</c:v>
                </c:pt>
                <c:pt idx="119">
                  <c:v>15.1</c:v>
                </c:pt>
                <c:pt idx="120">
                  <c:v>14.67</c:v>
                </c:pt>
                <c:pt idx="121">
                  <c:v>14.4</c:v>
                </c:pt>
                <c:pt idx="122">
                  <c:v>14.57</c:v>
                </c:pt>
                <c:pt idx="123">
                  <c:v>14.77</c:v>
                </c:pt>
                <c:pt idx="124">
                  <c:v>14.47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90-4181-900C-90782BE15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4927"/>
        <c:axId val="1"/>
      </c:lineChart>
      <c:catAx>
        <c:axId val="105335492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7"/>
          <c:min val="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4927"/>
        <c:crosses val="autoZero"/>
        <c:crossBetween val="between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Fernando Oriones Zúñiga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Grafico'!$I$26:$T$26</c:f>
              <c:numCache>
                <c:formatCode>General</c:formatCode>
                <c:ptCount val="12"/>
                <c:pt idx="6">
                  <c:v>15.56</c:v>
                </c:pt>
                <c:pt idx="8">
                  <c:v>15.280000000000001</c:v>
                </c:pt>
                <c:pt idx="9">
                  <c:v>14.620000000000001</c:v>
                </c:pt>
                <c:pt idx="10">
                  <c:v>14.72</c:v>
                </c:pt>
                <c:pt idx="11">
                  <c:v>14.97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CB-4011-9800-C270CA0F545F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Grafico'!$U$26:$AF$26</c:f>
              <c:numCache>
                <c:formatCode>General</c:formatCode>
                <c:ptCount val="12"/>
                <c:pt idx="0">
                  <c:v>15.26</c:v>
                </c:pt>
                <c:pt idx="1">
                  <c:v>15.47</c:v>
                </c:pt>
                <c:pt idx="5">
                  <c:v>15.49</c:v>
                </c:pt>
                <c:pt idx="6">
                  <c:v>15.040000000000001</c:v>
                </c:pt>
                <c:pt idx="7">
                  <c:v>14.780000000000001</c:v>
                </c:pt>
                <c:pt idx="8">
                  <c:v>14.450000000000001</c:v>
                </c:pt>
                <c:pt idx="9">
                  <c:v>14.17</c:v>
                </c:pt>
                <c:pt idx="10">
                  <c:v>14.5</c:v>
                </c:pt>
                <c:pt idx="11">
                  <c:v>14.780000000000001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CB-4011-9800-C270CA0F545F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Grafico'!$AG$26:$AR$26</c:f>
              <c:numCache>
                <c:formatCode>General</c:formatCode>
                <c:ptCount val="12"/>
                <c:pt idx="0">
                  <c:v>15.09</c:v>
                </c:pt>
                <c:pt idx="1">
                  <c:v>15.280000000000001</c:v>
                </c:pt>
                <c:pt idx="2">
                  <c:v>15.95</c:v>
                </c:pt>
                <c:pt idx="8">
                  <c:v>14.43</c:v>
                </c:pt>
                <c:pt idx="9">
                  <c:v>13.75</c:v>
                </c:pt>
                <c:pt idx="10">
                  <c:v>14.77</c:v>
                </c:pt>
                <c:pt idx="11">
                  <c:v>14.92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CB-4011-9800-C270CA0F545F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Grafico'!$AS$26:$BD$26</c:f>
              <c:numCache>
                <c:formatCode>General</c:formatCode>
                <c:ptCount val="12"/>
                <c:pt idx="0">
                  <c:v>15.13</c:v>
                </c:pt>
                <c:pt idx="1">
                  <c:v>15.3</c:v>
                </c:pt>
                <c:pt idx="9">
                  <c:v>15.69</c:v>
                </c:pt>
                <c:pt idx="11" formatCode="0.00">
                  <c:v>15.61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6CB-4011-9800-C270CA0F545F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Grafico'!$BE$26:$BP$26</c:f>
              <c:numCache>
                <c:formatCode>General</c:formatCode>
                <c:ptCount val="12"/>
                <c:pt idx="1">
                  <c:v>15.4</c:v>
                </c:pt>
                <c:pt idx="7">
                  <c:v>15.54</c:v>
                </c:pt>
                <c:pt idx="9">
                  <c:v>14.530000000000001</c:v>
                </c:pt>
                <c:pt idx="10">
                  <c:v>14.71</c:v>
                </c:pt>
                <c:pt idx="11">
                  <c:v>14.74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6CB-4011-9800-C270CA0F545F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Grafico'!$BQ$26:$CB$26</c:f>
              <c:numCache>
                <c:formatCode>General</c:formatCode>
                <c:ptCount val="12"/>
                <c:pt idx="1">
                  <c:v>15.200000000000001</c:v>
                </c:pt>
                <c:pt idx="2">
                  <c:v>15.38</c:v>
                </c:pt>
                <c:pt idx="4">
                  <c:v>15.370000000000001</c:v>
                </c:pt>
                <c:pt idx="5">
                  <c:v>14.64</c:v>
                </c:pt>
                <c:pt idx="6">
                  <c:v>14.88</c:v>
                </c:pt>
                <c:pt idx="7">
                  <c:v>14.540000000000001</c:v>
                </c:pt>
                <c:pt idx="8">
                  <c:v>14.15</c:v>
                </c:pt>
                <c:pt idx="9">
                  <c:v>13.33</c:v>
                </c:pt>
                <c:pt idx="10">
                  <c:v>14.6</c:v>
                </c:pt>
                <c:pt idx="11">
                  <c:v>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6CB-4011-9800-C270CA0F545F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Grafico'!$CC$26:$CN$26</c:f>
              <c:numCache>
                <c:formatCode>General</c:formatCode>
                <c:ptCount val="12"/>
                <c:pt idx="0">
                  <c:v>15.200000000000001</c:v>
                </c:pt>
                <c:pt idx="1">
                  <c:v>15.32</c:v>
                </c:pt>
                <c:pt idx="2">
                  <c:v>15.709999999999999</c:v>
                </c:pt>
                <c:pt idx="6">
                  <c:v>15.23</c:v>
                </c:pt>
                <c:pt idx="8">
                  <c:v>15.05</c:v>
                </c:pt>
                <c:pt idx="9">
                  <c:v>14.1</c:v>
                </c:pt>
                <c:pt idx="11">
                  <c:v>14.860000000000001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6CB-4011-9800-C270CA0F545F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Grafico'!$CO$26:$CZ$26</c:f>
              <c:numCache>
                <c:formatCode>General</c:formatCode>
                <c:ptCount val="12"/>
                <c:pt idx="0">
                  <c:v>15.1</c:v>
                </c:pt>
                <c:pt idx="1">
                  <c:v>15.24</c:v>
                </c:pt>
                <c:pt idx="6">
                  <c:v>14.22</c:v>
                </c:pt>
                <c:pt idx="7">
                  <c:v>15.110000000000001</c:v>
                </c:pt>
                <c:pt idx="8">
                  <c:v>15.05</c:v>
                </c:pt>
                <c:pt idx="9">
                  <c:v>14.42</c:v>
                </c:pt>
                <c:pt idx="10">
                  <c:v>14.75</c:v>
                </c:pt>
                <c:pt idx="11">
                  <c:v>14.92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6CB-4011-9800-C270CA0F545F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Grafico'!$DA$26:$DL$26</c:f>
              <c:numCache>
                <c:formatCode>General</c:formatCode>
                <c:ptCount val="12"/>
                <c:pt idx="1">
                  <c:v>14.32</c:v>
                </c:pt>
                <c:pt idx="6">
                  <c:v>15.09</c:v>
                </c:pt>
                <c:pt idx="7">
                  <c:v>14.92</c:v>
                </c:pt>
                <c:pt idx="8">
                  <c:v>14.660000000000002</c:v>
                </c:pt>
                <c:pt idx="9">
                  <c:v>14.450000000000001</c:v>
                </c:pt>
                <c:pt idx="11">
                  <c:v>14.52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6CB-4011-9800-C270CA0F545F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Grafico'!$DM$26:$DX$26</c:f>
              <c:numCache>
                <c:formatCode>General</c:formatCode>
                <c:ptCount val="12"/>
                <c:pt idx="0">
                  <c:v>14.46</c:v>
                </c:pt>
                <c:pt idx="2">
                  <c:v>15.680000000000001</c:v>
                </c:pt>
                <c:pt idx="3">
                  <c:v>15.35</c:v>
                </c:pt>
                <c:pt idx="5">
                  <c:v>15.4</c:v>
                </c:pt>
                <c:pt idx="6">
                  <c:v>15.01</c:v>
                </c:pt>
                <c:pt idx="7">
                  <c:v>14.8</c:v>
                </c:pt>
                <c:pt idx="8">
                  <c:v>14.530000000000001</c:v>
                </c:pt>
                <c:pt idx="9">
                  <c:v>14.39</c:v>
                </c:pt>
                <c:pt idx="10">
                  <c:v>14.64</c:v>
                </c:pt>
                <c:pt idx="11">
                  <c:v>11.9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6CB-4011-9800-C270CA0F545F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Grafico'!$DY$26:$EJ$26</c:f>
              <c:numCache>
                <c:formatCode>General</c:formatCode>
                <c:ptCount val="12"/>
                <c:pt idx="0">
                  <c:v>15.410000000000002</c:v>
                </c:pt>
                <c:pt idx="4">
                  <c:v>15.1</c:v>
                </c:pt>
                <c:pt idx="5">
                  <c:v>14.67</c:v>
                </c:pt>
                <c:pt idx="6">
                  <c:v>14.4</c:v>
                </c:pt>
                <c:pt idx="7">
                  <c:v>14.57</c:v>
                </c:pt>
                <c:pt idx="8">
                  <c:v>14.77</c:v>
                </c:pt>
                <c:pt idx="9">
                  <c:v>14.47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6CB-4011-9800-C270CA0F5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7423"/>
        <c:axId val="1"/>
      </c:lineChart>
      <c:catAx>
        <c:axId val="105335742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7"/>
          <c:min val="1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7423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4.1522491349480967E-2"/>
          <c:w val="0.13516710411198596"/>
          <c:h val="0.8773960348382058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Hilda Rodríguez Villalobos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Grafico'!$N$27:$FL$27</c:f>
              <c:numCache>
                <c:formatCode>General</c:formatCode>
                <c:ptCount val="155"/>
                <c:pt idx="0">
                  <c:v>6.4</c:v>
                </c:pt>
                <c:pt idx="1">
                  <c:v>5.77</c:v>
                </c:pt>
                <c:pt idx="2">
                  <c:v>5.9</c:v>
                </c:pt>
                <c:pt idx="3">
                  <c:v>5.7</c:v>
                </c:pt>
                <c:pt idx="4">
                  <c:v>3.22</c:v>
                </c:pt>
                <c:pt idx="5">
                  <c:v>2.5</c:v>
                </c:pt>
                <c:pt idx="6">
                  <c:v>3.56</c:v>
                </c:pt>
                <c:pt idx="7">
                  <c:v>5.34</c:v>
                </c:pt>
                <c:pt idx="8">
                  <c:v>6.48</c:v>
                </c:pt>
                <c:pt idx="9">
                  <c:v>7.02</c:v>
                </c:pt>
                <c:pt idx="10">
                  <c:v>7.57</c:v>
                </c:pt>
                <c:pt idx="11">
                  <c:v>7.7</c:v>
                </c:pt>
                <c:pt idx="12">
                  <c:v>6.95</c:v>
                </c:pt>
                <c:pt idx="13">
                  <c:v>4.74</c:v>
                </c:pt>
                <c:pt idx="14">
                  <c:v>2.96</c:v>
                </c:pt>
                <c:pt idx="15">
                  <c:v>2.0499999999999998</c:v>
                </c:pt>
                <c:pt idx="16">
                  <c:v>1.06</c:v>
                </c:pt>
                <c:pt idx="17">
                  <c:v>1.6800000000000002</c:v>
                </c:pt>
                <c:pt idx="18">
                  <c:v>2.64</c:v>
                </c:pt>
                <c:pt idx="19">
                  <c:v>3.59</c:v>
                </c:pt>
                <c:pt idx="20">
                  <c:v>4.88</c:v>
                </c:pt>
                <c:pt idx="21">
                  <c:v>5.83</c:v>
                </c:pt>
                <c:pt idx="22">
                  <c:v>7.63</c:v>
                </c:pt>
                <c:pt idx="23">
                  <c:v>7.04</c:v>
                </c:pt>
                <c:pt idx="24">
                  <c:v>7</c:v>
                </c:pt>
                <c:pt idx="25">
                  <c:v>7.1</c:v>
                </c:pt>
                <c:pt idx="26">
                  <c:v>7.5</c:v>
                </c:pt>
                <c:pt idx="27">
                  <c:v>5.41</c:v>
                </c:pt>
                <c:pt idx="28">
                  <c:v>4.12</c:v>
                </c:pt>
                <c:pt idx="30">
                  <c:v>3.08</c:v>
                </c:pt>
                <c:pt idx="31">
                  <c:v>4.46</c:v>
                </c:pt>
                <c:pt idx="32">
                  <c:v>5.56</c:v>
                </c:pt>
                <c:pt idx="33">
                  <c:v>6.52</c:v>
                </c:pt>
                <c:pt idx="34">
                  <c:v>7.15</c:v>
                </c:pt>
                <c:pt idx="35">
                  <c:v>7.64</c:v>
                </c:pt>
                <c:pt idx="36">
                  <c:v>7.71</c:v>
                </c:pt>
                <c:pt idx="37">
                  <c:v>7.63</c:v>
                </c:pt>
                <c:pt idx="38">
                  <c:v>6.96</c:v>
                </c:pt>
                <c:pt idx="39">
                  <c:v>6.13</c:v>
                </c:pt>
                <c:pt idx="40">
                  <c:v>4.71</c:v>
                </c:pt>
                <c:pt idx="41" formatCode="0.00">
                  <c:v>3.72</c:v>
                </c:pt>
                <c:pt idx="42" formatCode="0.00">
                  <c:v>3.57</c:v>
                </c:pt>
                <c:pt idx="43">
                  <c:v>4.8899999999999997</c:v>
                </c:pt>
                <c:pt idx="44">
                  <c:v>5.78</c:v>
                </c:pt>
                <c:pt idx="45">
                  <c:v>6.99</c:v>
                </c:pt>
                <c:pt idx="47">
                  <c:v>7.7</c:v>
                </c:pt>
                <c:pt idx="48">
                  <c:v>7.3</c:v>
                </c:pt>
                <c:pt idx="49">
                  <c:v>4.3600000000000003</c:v>
                </c:pt>
                <c:pt idx="50">
                  <c:v>3.66</c:v>
                </c:pt>
                <c:pt idx="51">
                  <c:v>1.9500000000000002</c:v>
                </c:pt>
                <c:pt idx="52">
                  <c:v>3.81</c:v>
                </c:pt>
                <c:pt idx="53">
                  <c:v>3.81</c:v>
                </c:pt>
                <c:pt idx="54">
                  <c:v>1.6800000000000002</c:v>
                </c:pt>
                <c:pt idx="56">
                  <c:v>3.8</c:v>
                </c:pt>
                <c:pt idx="57">
                  <c:v>5</c:v>
                </c:pt>
                <c:pt idx="58">
                  <c:v>5.81</c:v>
                </c:pt>
                <c:pt idx="59">
                  <c:v>5.8</c:v>
                </c:pt>
                <c:pt idx="60">
                  <c:v>2.37</c:v>
                </c:pt>
                <c:pt idx="61">
                  <c:v>1.3</c:v>
                </c:pt>
                <c:pt idx="62">
                  <c:v>1.2</c:v>
                </c:pt>
                <c:pt idx="63">
                  <c:v>0.86</c:v>
                </c:pt>
                <c:pt idx="64">
                  <c:v>0.55000000000000004</c:v>
                </c:pt>
                <c:pt idx="65">
                  <c:v>1.54</c:v>
                </c:pt>
                <c:pt idx="66">
                  <c:v>2.2200000000000002</c:v>
                </c:pt>
                <c:pt idx="67">
                  <c:v>3.89</c:v>
                </c:pt>
                <c:pt idx="68">
                  <c:v>4.92</c:v>
                </c:pt>
                <c:pt idx="69">
                  <c:v>5.84</c:v>
                </c:pt>
                <c:pt idx="70">
                  <c:v>6.39</c:v>
                </c:pt>
                <c:pt idx="71">
                  <c:v>6.85</c:v>
                </c:pt>
                <c:pt idx="72">
                  <c:v>6.62</c:v>
                </c:pt>
                <c:pt idx="73">
                  <c:v>4.8600000000000003</c:v>
                </c:pt>
                <c:pt idx="74">
                  <c:v>4.16</c:v>
                </c:pt>
                <c:pt idx="75">
                  <c:v>3.67</c:v>
                </c:pt>
                <c:pt idx="76">
                  <c:v>0.55000000000000004</c:v>
                </c:pt>
                <c:pt idx="77">
                  <c:v>1.28</c:v>
                </c:pt>
                <c:pt idx="78">
                  <c:v>2.08</c:v>
                </c:pt>
                <c:pt idx="79">
                  <c:v>6.4</c:v>
                </c:pt>
                <c:pt idx="80">
                  <c:v>4.7</c:v>
                </c:pt>
                <c:pt idx="81">
                  <c:v>5.89</c:v>
                </c:pt>
                <c:pt idx="82">
                  <c:v>6.55</c:v>
                </c:pt>
                <c:pt idx="83">
                  <c:v>6.72</c:v>
                </c:pt>
                <c:pt idx="84">
                  <c:v>5.37</c:v>
                </c:pt>
                <c:pt idx="85">
                  <c:v>4.63</c:v>
                </c:pt>
                <c:pt idx="86">
                  <c:v>3.07</c:v>
                </c:pt>
                <c:pt idx="87">
                  <c:v>2.82</c:v>
                </c:pt>
                <c:pt idx="88">
                  <c:v>0.89</c:v>
                </c:pt>
                <c:pt idx="89">
                  <c:v>1.43</c:v>
                </c:pt>
                <c:pt idx="90">
                  <c:v>2.08</c:v>
                </c:pt>
                <c:pt idx="91">
                  <c:v>3.53</c:v>
                </c:pt>
                <c:pt idx="92">
                  <c:v>4.5</c:v>
                </c:pt>
                <c:pt idx="93">
                  <c:v>5.47</c:v>
                </c:pt>
                <c:pt idx="95">
                  <c:v>6.84</c:v>
                </c:pt>
                <c:pt idx="96">
                  <c:v>6.4</c:v>
                </c:pt>
                <c:pt idx="97">
                  <c:v>4.18</c:v>
                </c:pt>
                <c:pt idx="98">
                  <c:v>2.25</c:v>
                </c:pt>
                <c:pt idx="99">
                  <c:v>1.2699999999999996</c:v>
                </c:pt>
                <c:pt idx="100">
                  <c:v>1.07</c:v>
                </c:pt>
                <c:pt idx="101">
                  <c:v>0.7</c:v>
                </c:pt>
                <c:pt idx="102">
                  <c:v>1.19</c:v>
                </c:pt>
                <c:pt idx="103">
                  <c:v>2.63</c:v>
                </c:pt>
                <c:pt idx="104">
                  <c:v>3.93</c:v>
                </c:pt>
                <c:pt idx="105">
                  <c:v>5.8</c:v>
                </c:pt>
                <c:pt idx="106">
                  <c:v>5.37</c:v>
                </c:pt>
                <c:pt idx="107">
                  <c:v>6.02</c:v>
                </c:pt>
                <c:pt idx="108">
                  <c:v>5.6</c:v>
                </c:pt>
                <c:pt idx="109">
                  <c:v>3.97</c:v>
                </c:pt>
                <c:pt idx="110">
                  <c:v>2.6</c:v>
                </c:pt>
                <c:pt idx="112">
                  <c:v>2.4500000000000002</c:v>
                </c:pt>
                <c:pt idx="113">
                  <c:v>3.5</c:v>
                </c:pt>
                <c:pt idx="114">
                  <c:v>2.38</c:v>
                </c:pt>
                <c:pt idx="116">
                  <c:v>4.9000000000000004</c:v>
                </c:pt>
                <c:pt idx="119">
                  <c:v>4.28</c:v>
                </c:pt>
                <c:pt idx="120">
                  <c:v>1.8</c:v>
                </c:pt>
                <c:pt idx="121">
                  <c:v>1.1000000000000001</c:v>
                </c:pt>
                <c:pt idx="122">
                  <c:v>1.38</c:v>
                </c:pt>
                <c:pt idx="123">
                  <c:v>2.67</c:v>
                </c:pt>
                <c:pt idx="124">
                  <c:v>1.47</c:v>
                </c:pt>
                <c:pt idx="125">
                  <c:v>1.29</c:v>
                </c:pt>
                <c:pt idx="126">
                  <c:v>1.87</c:v>
                </c:pt>
                <c:pt idx="127">
                  <c:v>3.04</c:v>
                </c:pt>
                <c:pt idx="128">
                  <c:v>4.0999999999999996</c:v>
                </c:pt>
                <c:pt idx="129">
                  <c:v>4.82</c:v>
                </c:pt>
                <c:pt idx="130">
                  <c:v>5.77</c:v>
                </c:pt>
                <c:pt idx="131">
                  <c:v>6.26</c:v>
                </c:pt>
                <c:pt idx="132">
                  <c:v>6.43</c:v>
                </c:pt>
                <c:pt idx="133">
                  <c:v>5.42</c:v>
                </c:pt>
                <c:pt idx="134">
                  <c:v>4.37</c:v>
                </c:pt>
                <c:pt idx="135">
                  <c:v>2.85</c:v>
                </c:pt>
                <c:pt idx="136">
                  <c:v>1.91</c:v>
                </c:pt>
                <c:pt idx="137">
                  <c:v>1.1299999999999999</c:v>
                </c:pt>
                <c:pt idx="138">
                  <c:v>2.74</c:v>
                </c:pt>
                <c:pt idx="139">
                  <c:v>3.04</c:v>
                </c:pt>
                <c:pt idx="140">
                  <c:v>4.0599999999999996</c:v>
                </c:pt>
                <c:pt idx="141">
                  <c:v>5.07</c:v>
                </c:pt>
                <c:pt idx="142">
                  <c:v>5.96</c:v>
                </c:pt>
                <c:pt idx="143">
                  <c:v>6.49</c:v>
                </c:pt>
                <c:pt idx="144">
                  <c:v>3.8</c:v>
                </c:pt>
                <c:pt idx="145">
                  <c:v>3.31</c:v>
                </c:pt>
                <c:pt idx="146">
                  <c:v>1.89</c:v>
                </c:pt>
                <c:pt idx="147">
                  <c:v>1.95</c:v>
                </c:pt>
                <c:pt idx="148">
                  <c:v>1.74</c:v>
                </c:pt>
                <c:pt idx="149">
                  <c:v>0.56000000000000005</c:v>
                </c:pt>
                <c:pt idx="150">
                  <c:v>1.41</c:v>
                </c:pt>
                <c:pt idx="151">
                  <c:v>3.04</c:v>
                </c:pt>
                <c:pt idx="152">
                  <c:v>4.0999999999999996</c:v>
                </c:pt>
                <c:pt idx="153">
                  <c:v>5.03</c:v>
                </c:pt>
                <c:pt idx="154">
                  <c:v>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E-40BE-9788-98BB76599E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9103"/>
        <c:axId val="1"/>
      </c:lineChart>
      <c:catAx>
        <c:axId val="105334910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910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Hilda Rodríguez Villalobos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Grafico'!$I$27:$T$27</c:f>
              <c:numCache>
                <c:formatCode>General</c:formatCode>
                <c:ptCount val="12"/>
                <c:pt idx="5">
                  <c:v>6.4</c:v>
                </c:pt>
                <c:pt idx="6">
                  <c:v>5.77</c:v>
                </c:pt>
                <c:pt idx="7">
                  <c:v>5.9</c:v>
                </c:pt>
                <c:pt idx="8">
                  <c:v>5.7</c:v>
                </c:pt>
                <c:pt idx="9">
                  <c:v>3.22</c:v>
                </c:pt>
                <c:pt idx="10">
                  <c:v>2.5</c:v>
                </c:pt>
                <c:pt idx="11">
                  <c:v>3.56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C8-4309-B580-499DDC9109DE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Grafico'!$U$27:$AF$27</c:f>
              <c:numCache>
                <c:formatCode>General</c:formatCode>
                <c:ptCount val="12"/>
                <c:pt idx="0">
                  <c:v>5.34</c:v>
                </c:pt>
                <c:pt idx="1">
                  <c:v>6.48</c:v>
                </c:pt>
                <c:pt idx="2">
                  <c:v>7.02</c:v>
                </c:pt>
                <c:pt idx="3">
                  <c:v>7.57</c:v>
                </c:pt>
                <c:pt idx="4">
                  <c:v>7.7</c:v>
                </c:pt>
                <c:pt idx="5">
                  <c:v>6.95</c:v>
                </c:pt>
                <c:pt idx="6">
                  <c:v>4.74</c:v>
                </c:pt>
                <c:pt idx="7">
                  <c:v>2.96</c:v>
                </c:pt>
                <c:pt idx="8">
                  <c:v>2.0499999999999998</c:v>
                </c:pt>
                <c:pt idx="9">
                  <c:v>1.06</c:v>
                </c:pt>
                <c:pt idx="10">
                  <c:v>1.6800000000000002</c:v>
                </c:pt>
                <c:pt idx="11">
                  <c:v>2.64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C8-4309-B580-499DDC9109DE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Grafico'!$AG$27:$AR$27</c:f>
              <c:numCache>
                <c:formatCode>General</c:formatCode>
                <c:ptCount val="12"/>
                <c:pt idx="0">
                  <c:v>3.59</c:v>
                </c:pt>
                <c:pt idx="1">
                  <c:v>4.88</c:v>
                </c:pt>
                <c:pt idx="2">
                  <c:v>5.83</c:v>
                </c:pt>
                <c:pt idx="3">
                  <c:v>7.63</c:v>
                </c:pt>
                <c:pt idx="4">
                  <c:v>7.04</c:v>
                </c:pt>
                <c:pt idx="5">
                  <c:v>7</c:v>
                </c:pt>
                <c:pt idx="6">
                  <c:v>7.1</c:v>
                </c:pt>
                <c:pt idx="7">
                  <c:v>7.5</c:v>
                </c:pt>
                <c:pt idx="8">
                  <c:v>5.41</c:v>
                </c:pt>
                <c:pt idx="9">
                  <c:v>4.12</c:v>
                </c:pt>
                <c:pt idx="11">
                  <c:v>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C8-4309-B580-499DDC9109DE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Grafico'!$AS$27:$BD$27</c:f>
              <c:numCache>
                <c:formatCode>General</c:formatCode>
                <c:ptCount val="12"/>
                <c:pt idx="0">
                  <c:v>4.46</c:v>
                </c:pt>
                <c:pt idx="1">
                  <c:v>5.56</c:v>
                </c:pt>
                <c:pt idx="2">
                  <c:v>6.52</c:v>
                </c:pt>
                <c:pt idx="3">
                  <c:v>7.15</c:v>
                </c:pt>
                <c:pt idx="4">
                  <c:v>7.64</c:v>
                </c:pt>
                <c:pt idx="5">
                  <c:v>7.71</c:v>
                </c:pt>
                <c:pt idx="6">
                  <c:v>7.63</c:v>
                </c:pt>
                <c:pt idx="7">
                  <c:v>6.96</c:v>
                </c:pt>
                <c:pt idx="8">
                  <c:v>6.13</c:v>
                </c:pt>
                <c:pt idx="9">
                  <c:v>4.71</c:v>
                </c:pt>
                <c:pt idx="10" formatCode="0.00">
                  <c:v>3.72</c:v>
                </c:pt>
                <c:pt idx="11" formatCode="0.00">
                  <c:v>3.57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C8-4309-B580-499DDC9109DE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Grafico'!$BE$27:$BP$27</c:f>
              <c:numCache>
                <c:formatCode>General</c:formatCode>
                <c:ptCount val="12"/>
                <c:pt idx="0">
                  <c:v>4.8899999999999997</c:v>
                </c:pt>
                <c:pt idx="1">
                  <c:v>5.78</c:v>
                </c:pt>
                <c:pt idx="2">
                  <c:v>6.99</c:v>
                </c:pt>
                <c:pt idx="4">
                  <c:v>7.7</c:v>
                </c:pt>
                <c:pt idx="5">
                  <c:v>7.3</c:v>
                </c:pt>
                <c:pt idx="6">
                  <c:v>4.3600000000000003</c:v>
                </c:pt>
                <c:pt idx="7">
                  <c:v>3.66</c:v>
                </c:pt>
                <c:pt idx="8">
                  <c:v>1.9500000000000002</c:v>
                </c:pt>
                <c:pt idx="9">
                  <c:v>3.81</c:v>
                </c:pt>
                <c:pt idx="10">
                  <c:v>3.81</c:v>
                </c:pt>
                <c:pt idx="11">
                  <c:v>1.6800000000000002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C8-4309-B580-499DDC9109DE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Grafico'!$BQ$27:$CB$27</c:f>
              <c:numCache>
                <c:formatCode>General</c:formatCode>
                <c:ptCount val="12"/>
                <c:pt idx="1">
                  <c:v>3.8</c:v>
                </c:pt>
                <c:pt idx="2">
                  <c:v>5</c:v>
                </c:pt>
                <c:pt idx="3">
                  <c:v>5.81</c:v>
                </c:pt>
                <c:pt idx="4">
                  <c:v>5.8</c:v>
                </c:pt>
                <c:pt idx="5">
                  <c:v>2.37</c:v>
                </c:pt>
                <c:pt idx="6">
                  <c:v>1.3</c:v>
                </c:pt>
                <c:pt idx="7">
                  <c:v>1.2</c:v>
                </c:pt>
                <c:pt idx="8">
                  <c:v>0.86</c:v>
                </c:pt>
                <c:pt idx="9">
                  <c:v>0.55000000000000004</c:v>
                </c:pt>
                <c:pt idx="10">
                  <c:v>1.54</c:v>
                </c:pt>
                <c:pt idx="11">
                  <c:v>2.2200000000000002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C8-4309-B580-499DDC9109DE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Grafico'!$CC$27:$CN$27</c:f>
              <c:numCache>
                <c:formatCode>General</c:formatCode>
                <c:ptCount val="12"/>
                <c:pt idx="0">
                  <c:v>3.89</c:v>
                </c:pt>
                <c:pt idx="1">
                  <c:v>4.92</c:v>
                </c:pt>
                <c:pt idx="2">
                  <c:v>5.84</c:v>
                </c:pt>
                <c:pt idx="3">
                  <c:v>6.39</c:v>
                </c:pt>
                <c:pt idx="4">
                  <c:v>6.85</c:v>
                </c:pt>
                <c:pt idx="5">
                  <c:v>6.62</c:v>
                </c:pt>
                <c:pt idx="6">
                  <c:v>4.8600000000000003</c:v>
                </c:pt>
                <c:pt idx="7">
                  <c:v>4.16</c:v>
                </c:pt>
                <c:pt idx="8">
                  <c:v>3.67</c:v>
                </c:pt>
                <c:pt idx="9">
                  <c:v>0.55000000000000004</c:v>
                </c:pt>
                <c:pt idx="10">
                  <c:v>1.28</c:v>
                </c:pt>
                <c:pt idx="11">
                  <c:v>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1C8-4309-B580-499DDC9109DE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Grafico'!$CO$27:$CZ$27</c:f>
              <c:numCache>
                <c:formatCode>General</c:formatCode>
                <c:ptCount val="12"/>
                <c:pt idx="0">
                  <c:v>6.4</c:v>
                </c:pt>
                <c:pt idx="1">
                  <c:v>4.7</c:v>
                </c:pt>
                <c:pt idx="2">
                  <c:v>5.89</c:v>
                </c:pt>
                <c:pt idx="3">
                  <c:v>6.55</c:v>
                </c:pt>
                <c:pt idx="4">
                  <c:v>6.72</c:v>
                </c:pt>
                <c:pt idx="5">
                  <c:v>5.37</c:v>
                </c:pt>
                <c:pt idx="6">
                  <c:v>4.63</c:v>
                </c:pt>
                <c:pt idx="7">
                  <c:v>3.07</c:v>
                </c:pt>
                <c:pt idx="8">
                  <c:v>2.82</c:v>
                </c:pt>
                <c:pt idx="9">
                  <c:v>0.89</c:v>
                </c:pt>
                <c:pt idx="10">
                  <c:v>1.43</c:v>
                </c:pt>
                <c:pt idx="11">
                  <c:v>2.08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1C8-4309-B580-499DDC9109DE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Grafico'!$DA$27:$DL$27</c:f>
              <c:numCache>
                <c:formatCode>General</c:formatCode>
                <c:ptCount val="12"/>
                <c:pt idx="0">
                  <c:v>3.53</c:v>
                </c:pt>
                <c:pt idx="1">
                  <c:v>4.5</c:v>
                </c:pt>
                <c:pt idx="2">
                  <c:v>5.47</c:v>
                </c:pt>
                <c:pt idx="4">
                  <c:v>6.84</c:v>
                </c:pt>
                <c:pt idx="5">
                  <c:v>6.4</c:v>
                </c:pt>
                <c:pt idx="6">
                  <c:v>4.18</c:v>
                </c:pt>
                <c:pt idx="7">
                  <c:v>2.25</c:v>
                </c:pt>
                <c:pt idx="8">
                  <c:v>1.2699999999999996</c:v>
                </c:pt>
                <c:pt idx="9">
                  <c:v>1.07</c:v>
                </c:pt>
                <c:pt idx="10">
                  <c:v>0.7</c:v>
                </c:pt>
                <c:pt idx="11">
                  <c:v>1.19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1C8-4309-B580-499DDC9109DE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Grafico'!$DM$27:$DX$27</c:f>
              <c:numCache>
                <c:formatCode>General</c:formatCode>
                <c:ptCount val="12"/>
                <c:pt idx="0">
                  <c:v>2.63</c:v>
                </c:pt>
                <c:pt idx="1">
                  <c:v>3.93</c:v>
                </c:pt>
                <c:pt idx="2">
                  <c:v>5.8</c:v>
                </c:pt>
                <c:pt idx="3">
                  <c:v>5.37</c:v>
                </c:pt>
                <c:pt idx="4">
                  <c:v>6.02</c:v>
                </c:pt>
                <c:pt idx="5">
                  <c:v>5.6</c:v>
                </c:pt>
                <c:pt idx="6">
                  <c:v>3.97</c:v>
                </c:pt>
                <c:pt idx="7">
                  <c:v>2.6</c:v>
                </c:pt>
                <c:pt idx="9">
                  <c:v>2.4500000000000002</c:v>
                </c:pt>
                <c:pt idx="10">
                  <c:v>3.5</c:v>
                </c:pt>
                <c:pt idx="11">
                  <c:v>2.38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1C8-4309-B580-499DDC9109DE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Grafico'!$DY$27:$EJ$27</c:f>
              <c:numCache>
                <c:formatCode>General</c:formatCode>
                <c:ptCount val="12"/>
                <c:pt idx="1">
                  <c:v>4.9000000000000004</c:v>
                </c:pt>
                <c:pt idx="4">
                  <c:v>4.28</c:v>
                </c:pt>
                <c:pt idx="5">
                  <c:v>1.8</c:v>
                </c:pt>
                <c:pt idx="6">
                  <c:v>1.1000000000000001</c:v>
                </c:pt>
                <c:pt idx="7">
                  <c:v>1.38</c:v>
                </c:pt>
                <c:pt idx="8">
                  <c:v>2.67</c:v>
                </c:pt>
                <c:pt idx="9">
                  <c:v>1.47</c:v>
                </c:pt>
                <c:pt idx="10">
                  <c:v>1.29</c:v>
                </c:pt>
                <c:pt idx="11">
                  <c:v>1.87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58-40A2-9C39-F1AF237EC36D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Grafico'!$EK$27:$EV$27</c:f>
              <c:numCache>
                <c:formatCode>General</c:formatCode>
                <c:ptCount val="12"/>
                <c:pt idx="0">
                  <c:v>3.04</c:v>
                </c:pt>
                <c:pt idx="1">
                  <c:v>4.0999999999999996</c:v>
                </c:pt>
                <c:pt idx="2">
                  <c:v>4.82</c:v>
                </c:pt>
                <c:pt idx="3">
                  <c:v>5.77</c:v>
                </c:pt>
                <c:pt idx="4">
                  <c:v>6.26</c:v>
                </c:pt>
                <c:pt idx="5">
                  <c:v>6.43</c:v>
                </c:pt>
                <c:pt idx="6">
                  <c:v>5.42</c:v>
                </c:pt>
                <c:pt idx="7">
                  <c:v>4.37</c:v>
                </c:pt>
                <c:pt idx="8">
                  <c:v>2.85</c:v>
                </c:pt>
                <c:pt idx="9">
                  <c:v>1.91</c:v>
                </c:pt>
                <c:pt idx="10">
                  <c:v>1.1299999999999999</c:v>
                </c:pt>
                <c:pt idx="11">
                  <c:v>2.74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58-40A2-9C39-F1AF237EC36D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Grafico'!$EW$27:$FH$27</c:f>
              <c:numCache>
                <c:formatCode>General</c:formatCode>
                <c:ptCount val="12"/>
                <c:pt idx="0">
                  <c:v>3.04</c:v>
                </c:pt>
                <c:pt idx="1">
                  <c:v>4.0599999999999996</c:v>
                </c:pt>
                <c:pt idx="2">
                  <c:v>5.07</c:v>
                </c:pt>
                <c:pt idx="3">
                  <c:v>5.96</c:v>
                </c:pt>
                <c:pt idx="4">
                  <c:v>6.49</c:v>
                </c:pt>
                <c:pt idx="5">
                  <c:v>3.8</c:v>
                </c:pt>
                <c:pt idx="6">
                  <c:v>3.31</c:v>
                </c:pt>
                <c:pt idx="7">
                  <c:v>1.89</c:v>
                </c:pt>
                <c:pt idx="8">
                  <c:v>1.95</c:v>
                </c:pt>
                <c:pt idx="9">
                  <c:v>1.74</c:v>
                </c:pt>
                <c:pt idx="10">
                  <c:v>0.56000000000000005</c:v>
                </c:pt>
                <c:pt idx="11">
                  <c:v>1.41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3-4CE0-970D-27DE0C877D22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Grafico'!$FI$27:$FT$27</c:f>
              <c:numCache>
                <c:formatCode>General</c:formatCode>
                <c:ptCount val="12"/>
                <c:pt idx="0">
                  <c:v>3.04</c:v>
                </c:pt>
                <c:pt idx="1">
                  <c:v>4.0999999999999996</c:v>
                </c:pt>
                <c:pt idx="2">
                  <c:v>5.03</c:v>
                </c:pt>
                <c:pt idx="3">
                  <c:v>5.72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F-4EAA-B95A-7D002D960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9951"/>
        <c:axId val="1"/>
      </c:lineChart>
      <c:catAx>
        <c:axId val="105333995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995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5.536332179930796E-2"/>
          <c:w val="0.12805304600082884"/>
          <c:h val="0.8012156960945252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Gamalotal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Grafico'!$N$29:$FL$29</c:f>
              <c:numCache>
                <c:formatCode>General</c:formatCode>
                <c:ptCount val="155"/>
                <c:pt idx="9">
                  <c:v>15.18</c:v>
                </c:pt>
                <c:pt idx="10">
                  <c:v>15.27</c:v>
                </c:pt>
                <c:pt idx="11">
                  <c:v>17.740000000000002</c:v>
                </c:pt>
                <c:pt idx="12">
                  <c:v>16.290000000000003</c:v>
                </c:pt>
                <c:pt idx="13">
                  <c:v>14.4</c:v>
                </c:pt>
                <c:pt idx="14">
                  <c:v>11.049999999999999</c:v>
                </c:pt>
                <c:pt idx="15">
                  <c:v>10.74</c:v>
                </c:pt>
                <c:pt idx="16">
                  <c:v>10.36</c:v>
                </c:pt>
                <c:pt idx="17">
                  <c:v>10.479999999999999</c:v>
                </c:pt>
                <c:pt idx="18">
                  <c:v>10.74</c:v>
                </c:pt>
                <c:pt idx="19">
                  <c:v>11.54</c:v>
                </c:pt>
                <c:pt idx="20">
                  <c:v>13.08</c:v>
                </c:pt>
                <c:pt idx="21">
                  <c:v>14.47</c:v>
                </c:pt>
                <c:pt idx="22">
                  <c:v>16.400000000000002</c:v>
                </c:pt>
                <c:pt idx="23">
                  <c:v>16.510000000000002</c:v>
                </c:pt>
                <c:pt idx="24">
                  <c:v>16.34</c:v>
                </c:pt>
                <c:pt idx="25">
                  <c:v>16.62</c:v>
                </c:pt>
                <c:pt idx="26">
                  <c:v>17.12</c:v>
                </c:pt>
                <c:pt idx="27">
                  <c:v>15.99</c:v>
                </c:pt>
                <c:pt idx="28">
                  <c:v>14.549999999999999</c:v>
                </c:pt>
                <c:pt idx="29">
                  <c:v>12.39</c:v>
                </c:pt>
                <c:pt idx="30">
                  <c:v>11.219999999999999</c:v>
                </c:pt>
                <c:pt idx="31">
                  <c:v>12.709999999999999</c:v>
                </c:pt>
                <c:pt idx="32">
                  <c:v>13.69</c:v>
                </c:pt>
                <c:pt idx="33">
                  <c:v>14.469999999999999</c:v>
                </c:pt>
                <c:pt idx="34">
                  <c:v>15.41</c:v>
                </c:pt>
                <c:pt idx="35">
                  <c:v>17.32</c:v>
                </c:pt>
                <c:pt idx="36">
                  <c:v>21.700000000000003</c:v>
                </c:pt>
                <c:pt idx="37">
                  <c:v>17.86</c:v>
                </c:pt>
                <c:pt idx="38">
                  <c:v>17.27</c:v>
                </c:pt>
                <c:pt idx="39">
                  <c:v>15.51</c:v>
                </c:pt>
                <c:pt idx="40">
                  <c:v>13.54</c:v>
                </c:pt>
                <c:pt idx="41" formatCode="0.00">
                  <c:v>11.75</c:v>
                </c:pt>
                <c:pt idx="42">
                  <c:v>11.39</c:v>
                </c:pt>
                <c:pt idx="43">
                  <c:v>12.62</c:v>
                </c:pt>
                <c:pt idx="44">
                  <c:v>13.67</c:v>
                </c:pt>
                <c:pt idx="45">
                  <c:v>15</c:v>
                </c:pt>
                <c:pt idx="46">
                  <c:v>16.14</c:v>
                </c:pt>
                <c:pt idx="47">
                  <c:v>17.03</c:v>
                </c:pt>
                <c:pt idx="48">
                  <c:v>16.649999999999999</c:v>
                </c:pt>
                <c:pt idx="49">
                  <c:v>12.83</c:v>
                </c:pt>
                <c:pt idx="50">
                  <c:v>11.4</c:v>
                </c:pt>
                <c:pt idx="51">
                  <c:v>11.09</c:v>
                </c:pt>
                <c:pt idx="53">
                  <c:v>10.61</c:v>
                </c:pt>
                <c:pt idx="54">
                  <c:v>10.49</c:v>
                </c:pt>
                <c:pt idx="56">
                  <c:v>12.03</c:v>
                </c:pt>
                <c:pt idx="57">
                  <c:v>13.49</c:v>
                </c:pt>
                <c:pt idx="60">
                  <c:v>11.7</c:v>
                </c:pt>
                <c:pt idx="62">
                  <c:v>10.5</c:v>
                </c:pt>
                <c:pt idx="63">
                  <c:v>10.35</c:v>
                </c:pt>
                <c:pt idx="64">
                  <c:v>10.02</c:v>
                </c:pt>
                <c:pt idx="65">
                  <c:v>10.27</c:v>
                </c:pt>
                <c:pt idx="70">
                  <c:v>15.16</c:v>
                </c:pt>
                <c:pt idx="72">
                  <c:v>15.57</c:v>
                </c:pt>
                <c:pt idx="73">
                  <c:v>12.87</c:v>
                </c:pt>
                <c:pt idx="74">
                  <c:v>11.33</c:v>
                </c:pt>
                <c:pt idx="75">
                  <c:v>11.17</c:v>
                </c:pt>
                <c:pt idx="76">
                  <c:v>10.09</c:v>
                </c:pt>
                <c:pt idx="78">
                  <c:v>10.61</c:v>
                </c:pt>
                <c:pt idx="79">
                  <c:v>11.77</c:v>
                </c:pt>
                <c:pt idx="80">
                  <c:v>12.87</c:v>
                </c:pt>
                <c:pt idx="81">
                  <c:v>13.94</c:v>
                </c:pt>
                <c:pt idx="82">
                  <c:v>14.7</c:v>
                </c:pt>
                <c:pt idx="83">
                  <c:v>15.34</c:v>
                </c:pt>
                <c:pt idx="85">
                  <c:v>16.790000000000003</c:v>
                </c:pt>
                <c:pt idx="86">
                  <c:v>10.83</c:v>
                </c:pt>
                <c:pt idx="87">
                  <c:v>7.7700000000000005</c:v>
                </c:pt>
                <c:pt idx="88">
                  <c:v>10.129999999999999</c:v>
                </c:pt>
                <c:pt idx="89">
                  <c:v>10.4</c:v>
                </c:pt>
                <c:pt idx="90">
                  <c:v>10.7</c:v>
                </c:pt>
                <c:pt idx="91">
                  <c:v>11.76</c:v>
                </c:pt>
                <c:pt idx="92">
                  <c:v>12.61</c:v>
                </c:pt>
                <c:pt idx="93">
                  <c:v>13.52</c:v>
                </c:pt>
                <c:pt idx="94">
                  <c:v>14.49</c:v>
                </c:pt>
                <c:pt idx="95">
                  <c:v>15.26</c:v>
                </c:pt>
                <c:pt idx="96">
                  <c:v>14.77</c:v>
                </c:pt>
                <c:pt idx="97">
                  <c:v>12.34</c:v>
                </c:pt>
                <c:pt idx="98">
                  <c:v>10.879999999999999</c:v>
                </c:pt>
                <c:pt idx="99">
                  <c:v>6.0400000000000018</c:v>
                </c:pt>
                <c:pt idx="100">
                  <c:v>10.309999999999999</c:v>
                </c:pt>
                <c:pt idx="101">
                  <c:v>10.059999999999999</c:v>
                </c:pt>
                <c:pt idx="102">
                  <c:v>9.9499999999999993</c:v>
                </c:pt>
                <c:pt idx="103">
                  <c:v>10.77</c:v>
                </c:pt>
                <c:pt idx="104">
                  <c:v>11.83</c:v>
                </c:pt>
                <c:pt idx="105">
                  <c:v>12.76</c:v>
                </c:pt>
                <c:pt idx="106">
                  <c:v>13.32</c:v>
                </c:pt>
                <c:pt idx="107">
                  <c:v>13.53</c:v>
                </c:pt>
                <c:pt idx="108">
                  <c:v>13.83</c:v>
                </c:pt>
                <c:pt idx="109">
                  <c:v>11.299999999999999</c:v>
                </c:pt>
                <c:pt idx="110">
                  <c:v>10.67</c:v>
                </c:pt>
                <c:pt idx="111">
                  <c:v>10.37</c:v>
                </c:pt>
                <c:pt idx="112">
                  <c:v>10.28</c:v>
                </c:pt>
                <c:pt idx="113">
                  <c:v>10.639999999999999</c:v>
                </c:pt>
                <c:pt idx="114">
                  <c:v>10.549999999999999</c:v>
                </c:pt>
                <c:pt idx="115">
                  <c:v>11.51</c:v>
                </c:pt>
                <c:pt idx="116">
                  <c:v>12.41</c:v>
                </c:pt>
                <c:pt idx="117">
                  <c:v>14.27</c:v>
                </c:pt>
                <c:pt idx="118">
                  <c:v>14.16</c:v>
                </c:pt>
                <c:pt idx="119">
                  <c:v>13.09</c:v>
                </c:pt>
                <c:pt idx="120">
                  <c:v>11.03</c:v>
                </c:pt>
                <c:pt idx="121">
                  <c:v>9.43</c:v>
                </c:pt>
                <c:pt idx="122">
                  <c:v>10.379999999999999</c:v>
                </c:pt>
                <c:pt idx="123">
                  <c:v>10.51</c:v>
                </c:pt>
                <c:pt idx="124">
                  <c:v>10.11</c:v>
                </c:pt>
                <c:pt idx="125">
                  <c:v>10.7</c:v>
                </c:pt>
                <c:pt idx="126">
                  <c:v>10.36</c:v>
                </c:pt>
                <c:pt idx="127">
                  <c:v>11.11</c:v>
                </c:pt>
                <c:pt idx="128">
                  <c:v>11.93</c:v>
                </c:pt>
                <c:pt idx="129">
                  <c:v>12.69</c:v>
                </c:pt>
                <c:pt idx="130">
                  <c:v>13.61</c:v>
                </c:pt>
                <c:pt idx="131">
                  <c:v>12.94</c:v>
                </c:pt>
                <c:pt idx="132">
                  <c:v>14.45</c:v>
                </c:pt>
                <c:pt idx="133">
                  <c:v>13.36</c:v>
                </c:pt>
                <c:pt idx="134">
                  <c:v>11.42</c:v>
                </c:pt>
                <c:pt idx="135">
                  <c:v>10.91</c:v>
                </c:pt>
                <c:pt idx="136">
                  <c:v>10.639999999999999</c:v>
                </c:pt>
                <c:pt idx="137">
                  <c:v>10.29</c:v>
                </c:pt>
                <c:pt idx="138">
                  <c:v>10.36</c:v>
                </c:pt>
                <c:pt idx="139">
                  <c:v>10.889999999999999</c:v>
                </c:pt>
                <c:pt idx="141">
                  <c:v>12.6</c:v>
                </c:pt>
                <c:pt idx="142">
                  <c:v>13.61</c:v>
                </c:pt>
                <c:pt idx="143">
                  <c:v>14.5</c:v>
                </c:pt>
                <c:pt idx="144">
                  <c:v>13.03</c:v>
                </c:pt>
                <c:pt idx="145">
                  <c:v>11.76</c:v>
                </c:pt>
                <c:pt idx="146">
                  <c:v>10.62</c:v>
                </c:pt>
                <c:pt idx="147">
                  <c:v>10.549999999999999</c:v>
                </c:pt>
                <c:pt idx="148">
                  <c:v>10.49</c:v>
                </c:pt>
                <c:pt idx="149">
                  <c:v>10.1</c:v>
                </c:pt>
                <c:pt idx="150">
                  <c:v>10.25</c:v>
                </c:pt>
                <c:pt idx="151">
                  <c:v>11</c:v>
                </c:pt>
                <c:pt idx="152">
                  <c:v>11.84</c:v>
                </c:pt>
                <c:pt idx="154">
                  <c:v>13.559999999999999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B3-4805-8740-714EBD10BF83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Grafico'!$N$30:$FL$30</c:f>
              <c:numCache>
                <c:formatCode>General</c:formatCode>
                <c:ptCount val="155"/>
                <c:pt idx="0">
                  <c:v>27.52</c:v>
                </c:pt>
                <c:pt idx="1">
                  <c:v>31.32</c:v>
                </c:pt>
                <c:pt idx="2">
                  <c:v>30.52</c:v>
                </c:pt>
                <c:pt idx="3">
                  <c:v>29.93</c:v>
                </c:pt>
                <c:pt idx="4">
                  <c:v>23.76</c:v>
                </c:pt>
                <c:pt idx="5">
                  <c:v>19.690000000000001</c:v>
                </c:pt>
                <c:pt idx="6">
                  <c:v>22.14</c:v>
                </c:pt>
                <c:pt idx="7">
                  <c:v>31.69</c:v>
                </c:pt>
                <c:pt idx="8">
                  <c:v>29.220000000000002</c:v>
                </c:pt>
                <c:pt idx="52">
                  <c:v>10.49</c:v>
                </c:pt>
                <c:pt idx="58">
                  <c:v>14.44</c:v>
                </c:pt>
                <c:pt idx="59">
                  <c:v>14.78</c:v>
                </c:pt>
                <c:pt idx="61">
                  <c:v>10.78</c:v>
                </c:pt>
                <c:pt idx="66">
                  <c:v>10.719999999999999</c:v>
                </c:pt>
                <c:pt idx="67">
                  <c:v>12.15</c:v>
                </c:pt>
                <c:pt idx="68">
                  <c:v>13.19</c:v>
                </c:pt>
                <c:pt idx="69">
                  <c:v>14.04</c:v>
                </c:pt>
                <c:pt idx="71">
                  <c:v>15.929999999999998</c:v>
                </c:pt>
                <c:pt idx="77">
                  <c:v>10.29</c:v>
                </c:pt>
                <c:pt idx="84">
                  <c:v>13.5</c:v>
                </c:pt>
                <c:pt idx="140">
                  <c:v>11.799999999999999</c:v>
                </c:pt>
                <c:pt idx="153">
                  <c:v>17.670000000000002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B3-4805-8740-714EBD10B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5375"/>
        <c:axId val="1"/>
      </c:lineChart>
      <c:catAx>
        <c:axId val="105333537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35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53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Gamalotal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Grafico'!$I$29:$T$29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12-431A-A269-796A2318A732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Grafico'!$U$29:$AF$29</c:f>
              <c:numCache>
                <c:formatCode>General</c:formatCode>
                <c:ptCount val="12"/>
                <c:pt idx="2">
                  <c:v>15.18</c:v>
                </c:pt>
                <c:pt idx="3">
                  <c:v>15.27</c:v>
                </c:pt>
                <c:pt idx="4">
                  <c:v>17.740000000000002</c:v>
                </c:pt>
                <c:pt idx="5">
                  <c:v>16.290000000000003</c:v>
                </c:pt>
                <c:pt idx="6">
                  <c:v>14.4</c:v>
                </c:pt>
                <c:pt idx="7">
                  <c:v>11.049999999999999</c:v>
                </c:pt>
                <c:pt idx="8">
                  <c:v>10.74</c:v>
                </c:pt>
                <c:pt idx="9">
                  <c:v>10.36</c:v>
                </c:pt>
                <c:pt idx="10">
                  <c:v>10.479999999999999</c:v>
                </c:pt>
                <c:pt idx="11">
                  <c:v>10.74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12-431A-A269-796A2318A732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Grafico'!$AG$29:$AR$29</c:f>
              <c:numCache>
                <c:formatCode>General</c:formatCode>
                <c:ptCount val="12"/>
                <c:pt idx="0">
                  <c:v>11.54</c:v>
                </c:pt>
                <c:pt idx="1">
                  <c:v>13.08</c:v>
                </c:pt>
                <c:pt idx="2">
                  <c:v>14.47</c:v>
                </c:pt>
                <c:pt idx="3">
                  <c:v>16.400000000000002</c:v>
                </c:pt>
                <c:pt idx="4">
                  <c:v>16.510000000000002</c:v>
                </c:pt>
                <c:pt idx="5">
                  <c:v>16.34</c:v>
                </c:pt>
                <c:pt idx="6">
                  <c:v>16.62</c:v>
                </c:pt>
                <c:pt idx="7">
                  <c:v>17.12</c:v>
                </c:pt>
                <c:pt idx="8">
                  <c:v>15.99</c:v>
                </c:pt>
                <c:pt idx="9">
                  <c:v>14.549999999999999</c:v>
                </c:pt>
                <c:pt idx="10">
                  <c:v>12.39</c:v>
                </c:pt>
                <c:pt idx="11">
                  <c:v>11.219999999999999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12-431A-A269-796A2318A732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Grafico'!$AS$29:$BD$29</c:f>
              <c:numCache>
                <c:formatCode>General</c:formatCode>
                <c:ptCount val="12"/>
                <c:pt idx="0">
                  <c:v>12.709999999999999</c:v>
                </c:pt>
                <c:pt idx="1">
                  <c:v>13.69</c:v>
                </c:pt>
                <c:pt idx="2">
                  <c:v>14.469999999999999</c:v>
                </c:pt>
                <c:pt idx="3">
                  <c:v>15.41</c:v>
                </c:pt>
                <c:pt idx="4">
                  <c:v>17.32</c:v>
                </c:pt>
                <c:pt idx="5">
                  <c:v>21.700000000000003</c:v>
                </c:pt>
                <c:pt idx="6">
                  <c:v>17.86</c:v>
                </c:pt>
                <c:pt idx="7">
                  <c:v>17.27</c:v>
                </c:pt>
                <c:pt idx="8">
                  <c:v>15.51</c:v>
                </c:pt>
                <c:pt idx="9">
                  <c:v>13.54</c:v>
                </c:pt>
                <c:pt idx="10" formatCode="0.00">
                  <c:v>11.75</c:v>
                </c:pt>
                <c:pt idx="11">
                  <c:v>11.39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12-431A-A269-796A2318A732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Grafico'!$BE$29:$BP$29</c:f>
              <c:numCache>
                <c:formatCode>General</c:formatCode>
                <c:ptCount val="12"/>
                <c:pt idx="0">
                  <c:v>12.62</c:v>
                </c:pt>
                <c:pt idx="1">
                  <c:v>13.67</c:v>
                </c:pt>
                <c:pt idx="2">
                  <c:v>15</c:v>
                </c:pt>
                <c:pt idx="3">
                  <c:v>16.14</c:v>
                </c:pt>
                <c:pt idx="4">
                  <c:v>17.03</c:v>
                </c:pt>
                <c:pt idx="5">
                  <c:v>16.649999999999999</c:v>
                </c:pt>
                <c:pt idx="6">
                  <c:v>12.83</c:v>
                </c:pt>
                <c:pt idx="7">
                  <c:v>11.4</c:v>
                </c:pt>
                <c:pt idx="8">
                  <c:v>11.09</c:v>
                </c:pt>
                <c:pt idx="10">
                  <c:v>10.61</c:v>
                </c:pt>
                <c:pt idx="11">
                  <c:v>10.49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12-431A-A269-796A2318A732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Grafico'!$BQ$29:$CB$29</c:f>
              <c:numCache>
                <c:formatCode>General</c:formatCode>
                <c:ptCount val="12"/>
                <c:pt idx="1">
                  <c:v>12.03</c:v>
                </c:pt>
                <c:pt idx="2">
                  <c:v>13.49</c:v>
                </c:pt>
                <c:pt idx="5">
                  <c:v>11.7</c:v>
                </c:pt>
                <c:pt idx="7">
                  <c:v>10.5</c:v>
                </c:pt>
                <c:pt idx="8">
                  <c:v>10.35</c:v>
                </c:pt>
                <c:pt idx="9">
                  <c:v>10.02</c:v>
                </c:pt>
                <c:pt idx="10">
                  <c:v>10.27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512-431A-A269-796A2318A732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Grafico'!$CC$29:$CN$29</c:f>
              <c:numCache>
                <c:formatCode>General</c:formatCode>
                <c:ptCount val="12"/>
                <c:pt idx="3">
                  <c:v>15.16</c:v>
                </c:pt>
                <c:pt idx="5">
                  <c:v>15.57</c:v>
                </c:pt>
                <c:pt idx="6">
                  <c:v>12.87</c:v>
                </c:pt>
                <c:pt idx="7">
                  <c:v>11.33</c:v>
                </c:pt>
                <c:pt idx="8">
                  <c:v>11.17</c:v>
                </c:pt>
                <c:pt idx="9">
                  <c:v>10.09</c:v>
                </c:pt>
                <c:pt idx="11">
                  <c:v>10.61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512-431A-A269-796A2318A732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Grafico'!$CO$29:$CZ$29</c:f>
              <c:numCache>
                <c:formatCode>General</c:formatCode>
                <c:ptCount val="12"/>
                <c:pt idx="0">
                  <c:v>11.77</c:v>
                </c:pt>
                <c:pt idx="1">
                  <c:v>12.87</c:v>
                </c:pt>
                <c:pt idx="2">
                  <c:v>13.94</c:v>
                </c:pt>
                <c:pt idx="3">
                  <c:v>14.7</c:v>
                </c:pt>
                <c:pt idx="4">
                  <c:v>15.34</c:v>
                </c:pt>
                <c:pt idx="6">
                  <c:v>16.790000000000003</c:v>
                </c:pt>
                <c:pt idx="7">
                  <c:v>10.83</c:v>
                </c:pt>
                <c:pt idx="8">
                  <c:v>7.7700000000000005</c:v>
                </c:pt>
                <c:pt idx="9">
                  <c:v>10.129999999999999</c:v>
                </c:pt>
                <c:pt idx="10">
                  <c:v>10.4</c:v>
                </c:pt>
                <c:pt idx="11">
                  <c:v>10.7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512-431A-A269-796A2318A732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Grafico'!$DA$29:$DL$29</c:f>
              <c:numCache>
                <c:formatCode>General</c:formatCode>
                <c:ptCount val="12"/>
                <c:pt idx="0">
                  <c:v>11.76</c:v>
                </c:pt>
                <c:pt idx="1">
                  <c:v>12.61</c:v>
                </c:pt>
                <c:pt idx="2">
                  <c:v>13.52</c:v>
                </c:pt>
                <c:pt idx="3">
                  <c:v>14.49</c:v>
                </c:pt>
                <c:pt idx="4">
                  <c:v>15.26</c:v>
                </c:pt>
                <c:pt idx="5">
                  <c:v>14.77</c:v>
                </c:pt>
                <c:pt idx="6">
                  <c:v>12.34</c:v>
                </c:pt>
                <c:pt idx="7">
                  <c:v>10.879999999999999</c:v>
                </c:pt>
                <c:pt idx="8">
                  <c:v>6.0400000000000018</c:v>
                </c:pt>
                <c:pt idx="9">
                  <c:v>10.309999999999999</c:v>
                </c:pt>
                <c:pt idx="10">
                  <c:v>10.059999999999999</c:v>
                </c:pt>
                <c:pt idx="11">
                  <c:v>9.9499999999999993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512-431A-A269-796A2318A732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Grafico'!$DM$29:$DX$29</c:f>
              <c:numCache>
                <c:formatCode>General</c:formatCode>
                <c:ptCount val="12"/>
                <c:pt idx="0">
                  <c:v>10.77</c:v>
                </c:pt>
                <c:pt idx="1">
                  <c:v>11.83</c:v>
                </c:pt>
                <c:pt idx="2">
                  <c:v>12.76</c:v>
                </c:pt>
                <c:pt idx="3">
                  <c:v>13.32</c:v>
                </c:pt>
                <c:pt idx="4">
                  <c:v>13.53</c:v>
                </c:pt>
                <c:pt idx="5">
                  <c:v>13.83</c:v>
                </c:pt>
                <c:pt idx="6">
                  <c:v>11.299999999999999</c:v>
                </c:pt>
                <c:pt idx="7">
                  <c:v>10.67</c:v>
                </c:pt>
                <c:pt idx="8">
                  <c:v>10.37</c:v>
                </c:pt>
                <c:pt idx="9">
                  <c:v>10.28</c:v>
                </c:pt>
                <c:pt idx="10">
                  <c:v>10.639999999999999</c:v>
                </c:pt>
                <c:pt idx="11">
                  <c:v>10.549999999999999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512-431A-A269-796A2318A732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Grafico'!$DY$29:$EJ$29</c:f>
              <c:numCache>
                <c:formatCode>General</c:formatCode>
                <c:ptCount val="12"/>
                <c:pt idx="0">
                  <c:v>11.51</c:v>
                </c:pt>
                <c:pt idx="1">
                  <c:v>12.41</c:v>
                </c:pt>
                <c:pt idx="2">
                  <c:v>14.27</c:v>
                </c:pt>
                <c:pt idx="3">
                  <c:v>14.16</c:v>
                </c:pt>
                <c:pt idx="4">
                  <c:v>13.09</c:v>
                </c:pt>
                <c:pt idx="5">
                  <c:v>11.03</c:v>
                </c:pt>
                <c:pt idx="6">
                  <c:v>9.43</c:v>
                </c:pt>
                <c:pt idx="7">
                  <c:v>10.379999999999999</c:v>
                </c:pt>
                <c:pt idx="8">
                  <c:v>10.51</c:v>
                </c:pt>
                <c:pt idx="9">
                  <c:v>10.11</c:v>
                </c:pt>
                <c:pt idx="10">
                  <c:v>10.7</c:v>
                </c:pt>
                <c:pt idx="11">
                  <c:v>10.36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512-431A-A269-796A2318A732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Grafico'!$EK$29:$EV$29</c:f>
              <c:numCache>
                <c:formatCode>General</c:formatCode>
                <c:ptCount val="12"/>
                <c:pt idx="0">
                  <c:v>11.11</c:v>
                </c:pt>
                <c:pt idx="1">
                  <c:v>11.93</c:v>
                </c:pt>
                <c:pt idx="2">
                  <c:v>12.69</c:v>
                </c:pt>
                <c:pt idx="3">
                  <c:v>13.61</c:v>
                </c:pt>
                <c:pt idx="4">
                  <c:v>12.94</c:v>
                </c:pt>
                <c:pt idx="5">
                  <c:v>14.45</c:v>
                </c:pt>
                <c:pt idx="6">
                  <c:v>13.36</c:v>
                </c:pt>
                <c:pt idx="7">
                  <c:v>11.42</c:v>
                </c:pt>
                <c:pt idx="8">
                  <c:v>10.91</c:v>
                </c:pt>
                <c:pt idx="9">
                  <c:v>10.639999999999999</c:v>
                </c:pt>
                <c:pt idx="10">
                  <c:v>10.29</c:v>
                </c:pt>
                <c:pt idx="11">
                  <c:v>10.36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56-4B36-8AB6-45B06D4A4A7A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Grafico'!$EW$29:$FH$29</c:f>
              <c:numCache>
                <c:formatCode>General</c:formatCode>
                <c:ptCount val="12"/>
                <c:pt idx="0">
                  <c:v>10.889999999999999</c:v>
                </c:pt>
                <c:pt idx="2">
                  <c:v>12.6</c:v>
                </c:pt>
                <c:pt idx="3">
                  <c:v>13.61</c:v>
                </c:pt>
                <c:pt idx="4">
                  <c:v>14.5</c:v>
                </c:pt>
                <c:pt idx="5">
                  <c:v>13.03</c:v>
                </c:pt>
                <c:pt idx="6">
                  <c:v>11.76</c:v>
                </c:pt>
                <c:pt idx="7">
                  <c:v>10.62</c:v>
                </c:pt>
                <c:pt idx="8">
                  <c:v>10.549999999999999</c:v>
                </c:pt>
                <c:pt idx="9">
                  <c:v>10.49</c:v>
                </c:pt>
                <c:pt idx="10">
                  <c:v>10.1</c:v>
                </c:pt>
                <c:pt idx="11">
                  <c:v>10.25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80-463F-9E77-B782692D1D06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Grafico'!$FI$29:$FT$29</c:f>
              <c:numCache>
                <c:formatCode>General</c:formatCode>
                <c:ptCount val="12"/>
                <c:pt idx="0">
                  <c:v>11</c:v>
                </c:pt>
                <c:pt idx="1">
                  <c:v>11.84</c:v>
                </c:pt>
                <c:pt idx="3">
                  <c:v>13.559999999999999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CA-4E14-8ABE-DCA275941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1615"/>
        <c:axId val="1"/>
      </c:lineChart>
      <c:catAx>
        <c:axId val="105334161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3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1615"/>
        <c:crosses val="autoZero"/>
        <c:crossBetween val="between"/>
        <c:majorUnit val="3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7.2664359861591699E-2"/>
          <c:w val="0.12805304600082884"/>
          <c:h val="0.7965042708884004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Paula Pérez Carrillo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Grafico'!$N$31:$FL$31</c:f>
              <c:numCache>
                <c:formatCode>General</c:formatCode>
                <c:ptCount val="155"/>
                <c:pt idx="0">
                  <c:v>8.76</c:v>
                </c:pt>
                <c:pt idx="1">
                  <c:v>7.1800000000000006</c:v>
                </c:pt>
                <c:pt idx="2">
                  <c:v>8.5</c:v>
                </c:pt>
                <c:pt idx="3">
                  <c:v>6.48</c:v>
                </c:pt>
                <c:pt idx="4">
                  <c:v>4.2200000000000006</c:v>
                </c:pt>
                <c:pt idx="5">
                  <c:v>7.03</c:v>
                </c:pt>
                <c:pt idx="6">
                  <c:v>7.9700000000000006</c:v>
                </c:pt>
                <c:pt idx="7">
                  <c:v>8.9500000000000011</c:v>
                </c:pt>
                <c:pt idx="8">
                  <c:v>9.56</c:v>
                </c:pt>
                <c:pt idx="9">
                  <c:v>9.82</c:v>
                </c:pt>
                <c:pt idx="10">
                  <c:v>9.67</c:v>
                </c:pt>
                <c:pt idx="11">
                  <c:v>7.3100000000000005</c:v>
                </c:pt>
                <c:pt idx="12">
                  <c:v>5.12</c:v>
                </c:pt>
                <c:pt idx="13">
                  <c:v>5.4</c:v>
                </c:pt>
                <c:pt idx="14">
                  <c:v>6.8900000000000006</c:v>
                </c:pt>
                <c:pt idx="15">
                  <c:v>4.92</c:v>
                </c:pt>
                <c:pt idx="16">
                  <c:v>4.5200000000000005</c:v>
                </c:pt>
                <c:pt idx="17">
                  <c:v>6.44</c:v>
                </c:pt>
                <c:pt idx="18">
                  <c:v>7.7100000000000009</c:v>
                </c:pt>
                <c:pt idx="19">
                  <c:v>8.2900000000000009</c:v>
                </c:pt>
                <c:pt idx="20">
                  <c:v>8.84</c:v>
                </c:pt>
                <c:pt idx="21">
                  <c:v>9.82</c:v>
                </c:pt>
                <c:pt idx="22">
                  <c:v>9.77</c:v>
                </c:pt>
                <c:pt idx="23">
                  <c:v>8.56</c:v>
                </c:pt>
                <c:pt idx="24">
                  <c:v>9.08</c:v>
                </c:pt>
                <c:pt idx="25">
                  <c:v>9.48</c:v>
                </c:pt>
                <c:pt idx="26">
                  <c:v>9.09</c:v>
                </c:pt>
                <c:pt idx="27">
                  <c:v>5.57</c:v>
                </c:pt>
                <c:pt idx="28">
                  <c:v>4.7200000000000006</c:v>
                </c:pt>
                <c:pt idx="29">
                  <c:v>6.73</c:v>
                </c:pt>
                <c:pt idx="30">
                  <c:v>7.67</c:v>
                </c:pt>
                <c:pt idx="31">
                  <c:v>8.7200000000000006</c:v>
                </c:pt>
                <c:pt idx="32">
                  <c:v>9.25</c:v>
                </c:pt>
                <c:pt idx="33">
                  <c:v>9.76</c:v>
                </c:pt>
                <c:pt idx="36">
                  <c:v>9.09</c:v>
                </c:pt>
                <c:pt idx="37">
                  <c:v>8.8800000000000008</c:v>
                </c:pt>
                <c:pt idx="38">
                  <c:v>5.96</c:v>
                </c:pt>
                <c:pt idx="39">
                  <c:v>7.25</c:v>
                </c:pt>
                <c:pt idx="40">
                  <c:v>6.01</c:v>
                </c:pt>
                <c:pt idx="41" formatCode="0.00">
                  <c:v>6.99</c:v>
                </c:pt>
                <c:pt idx="42" formatCode="0.00">
                  <c:v>7.82</c:v>
                </c:pt>
                <c:pt idx="43">
                  <c:v>8.68</c:v>
                </c:pt>
                <c:pt idx="44">
                  <c:v>9.2100000000000009</c:v>
                </c:pt>
                <c:pt idx="45">
                  <c:v>9.01</c:v>
                </c:pt>
                <c:pt idx="48">
                  <c:v>7.11</c:v>
                </c:pt>
                <c:pt idx="49">
                  <c:v>7.44</c:v>
                </c:pt>
                <c:pt idx="50">
                  <c:v>7.02</c:v>
                </c:pt>
                <c:pt idx="51">
                  <c:v>5.55</c:v>
                </c:pt>
                <c:pt idx="52">
                  <c:v>5.4</c:v>
                </c:pt>
                <c:pt idx="53">
                  <c:v>6.9</c:v>
                </c:pt>
                <c:pt idx="54">
                  <c:v>6.3900000000000006</c:v>
                </c:pt>
                <c:pt idx="56">
                  <c:v>8.77</c:v>
                </c:pt>
                <c:pt idx="57">
                  <c:v>9.43</c:v>
                </c:pt>
                <c:pt idx="58">
                  <c:v>9.64</c:v>
                </c:pt>
                <c:pt idx="59">
                  <c:v>6.63</c:v>
                </c:pt>
                <c:pt idx="60">
                  <c:v>3.5799999999999996</c:v>
                </c:pt>
                <c:pt idx="61">
                  <c:v>5.92</c:v>
                </c:pt>
                <c:pt idx="62">
                  <c:v>5.8500000000000005</c:v>
                </c:pt>
                <c:pt idx="63">
                  <c:v>3.57</c:v>
                </c:pt>
                <c:pt idx="64">
                  <c:v>6.19</c:v>
                </c:pt>
                <c:pt idx="65">
                  <c:v>6.7</c:v>
                </c:pt>
                <c:pt idx="66">
                  <c:v>7.6400000000000006</c:v>
                </c:pt>
                <c:pt idx="67">
                  <c:v>8.6300000000000008</c:v>
                </c:pt>
                <c:pt idx="68">
                  <c:v>9.11</c:v>
                </c:pt>
                <c:pt idx="69">
                  <c:v>9.24</c:v>
                </c:pt>
                <c:pt idx="70">
                  <c:v>9.67</c:v>
                </c:pt>
                <c:pt idx="71">
                  <c:v>9.15</c:v>
                </c:pt>
                <c:pt idx="72">
                  <c:v>6.8000000000000007</c:v>
                </c:pt>
                <c:pt idx="73">
                  <c:v>6.88</c:v>
                </c:pt>
                <c:pt idx="74">
                  <c:v>7.4</c:v>
                </c:pt>
                <c:pt idx="75">
                  <c:v>6.3500000000000005</c:v>
                </c:pt>
                <c:pt idx="76">
                  <c:v>3.28</c:v>
                </c:pt>
                <c:pt idx="77">
                  <c:v>6.38</c:v>
                </c:pt>
                <c:pt idx="78">
                  <c:v>7.21</c:v>
                </c:pt>
                <c:pt idx="79">
                  <c:v>8.59</c:v>
                </c:pt>
                <c:pt idx="80">
                  <c:v>9.02</c:v>
                </c:pt>
                <c:pt idx="81">
                  <c:v>9.93</c:v>
                </c:pt>
                <c:pt idx="83">
                  <c:v>9</c:v>
                </c:pt>
                <c:pt idx="84">
                  <c:v>7.38</c:v>
                </c:pt>
                <c:pt idx="85">
                  <c:v>5.03</c:v>
                </c:pt>
                <c:pt idx="86">
                  <c:v>6.84</c:v>
                </c:pt>
                <c:pt idx="87">
                  <c:v>6.9700000000000006</c:v>
                </c:pt>
                <c:pt idx="88">
                  <c:v>3.4099999999999997</c:v>
                </c:pt>
                <c:pt idx="89">
                  <c:v>6.7200000000000006</c:v>
                </c:pt>
                <c:pt idx="90">
                  <c:v>8.4600000000000009</c:v>
                </c:pt>
                <c:pt idx="91">
                  <c:v>8.48</c:v>
                </c:pt>
                <c:pt idx="92">
                  <c:v>8.94</c:v>
                </c:pt>
                <c:pt idx="93">
                  <c:v>9.5300000000000011</c:v>
                </c:pt>
                <c:pt idx="94">
                  <c:v>9.7900000000000009</c:v>
                </c:pt>
                <c:pt idx="95">
                  <c:v>9.36</c:v>
                </c:pt>
                <c:pt idx="96">
                  <c:v>7.2700000000000005</c:v>
                </c:pt>
                <c:pt idx="97">
                  <c:v>4.91</c:v>
                </c:pt>
                <c:pt idx="98">
                  <c:v>5.5</c:v>
                </c:pt>
                <c:pt idx="99">
                  <c:v>5.3900000000000006</c:v>
                </c:pt>
                <c:pt idx="100">
                  <c:v>4.91</c:v>
                </c:pt>
                <c:pt idx="101">
                  <c:v>2.0099999999999998</c:v>
                </c:pt>
                <c:pt idx="102">
                  <c:v>5.86</c:v>
                </c:pt>
                <c:pt idx="103">
                  <c:v>7.93</c:v>
                </c:pt>
                <c:pt idx="104">
                  <c:v>8.89</c:v>
                </c:pt>
                <c:pt idx="105">
                  <c:v>9.39</c:v>
                </c:pt>
                <c:pt idx="106">
                  <c:v>7.5</c:v>
                </c:pt>
                <c:pt idx="107">
                  <c:v>9.4500000000000011</c:v>
                </c:pt>
                <c:pt idx="108">
                  <c:v>5.17</c:v>
                </c:pt>
                <c:pt idx="109">
                  <c:v>6.87</c:v>
                </c:pt>
                <c:pt idx="110">
                  <c:v>4.46</c:v>
                </c:pt>
                <c:pt idx="111">
                  <c:v>4.7600000000000007</c:v>
                </c:pt>
                <c:pt idx="112">
                  <c:v>4.6500000000000004</c:v>
                </c:pt>
                <c:pt idx="113">
                  <c:v>6.62</c:v>
                </c:pt>
                <c:pt idx="114">
                  <c:v>7.82</c:v>
                </c:pt>
                <c:pt idx="115">
                  <c:v>9.11</c:v>
                </c:pt>
                <c:pt idx="116">
                  <c:v>9.4700000000000006</c:v>
                </c:pt>
                <c:pt idx="117">
                  <c:v>9.9</c:v>
                </c:pt>
                <c:pt idx="118">
                  <c:v>8.7900000000000009</c:v>
                </c:pt>
                <c:pt idx="119">
                  <c:v>3.81</c:v>
                </c:pt>
                <c:pt idx="120">
                  <c:v>3.85</c:v>
                </c:pt>
                <c:pt idx="121">
                  <c:v>4.0500000000000007</c:v>
                </c:pt>
                <c:pt idx="122">
                  <c:v>5.6400000000000006</c:v>
                </c:pt>
                <c:pt idx="123">
                  <c:v>5</c:v>
                </c:pt>
                <c:pt idx="124">
                  <c:v>4.82</c:v>
                </c:pt>
                <c:pt idx="125">
                  <c:v>5.3100000000000005</c:v>
                </c:pt>
                <c:pt idx="126">
                  <c:v>6.67</c:v>
                </c:pt>
                <c:pt idx="127">
                  <c:v>8.25</c:v>
                </c:pt>
                <c:pt idx="128">
                  <c:v>8.75</c:v>
                </c:pt>
                <c:pt idx="129">
                  <c:v>9.08</c:v>
                </c:pt>
                <c:pt idx="130">
                  <c:v>9.33</c:v>
                </c:pt>
                <c:pt idx="131">
                  <c:v>7.34</c:v>
                </c:pt>
                <c:pt idx="132">
                  <c:v>5.37</c:v>
                </c:pt>
                <c:pt idx="133">
                  <c:v>3.8799999999999994</c:v>
                </c:pt>
                <c:pt idx="134">
                  <c:v>6.17</c:v>
                </c:pt>
                <c:pt idx="135">
                  <c:v>5.5500000000000007</c:v>
                </c:pt>
                <c:pt idx="136">
                  <c:v>5.46</c:v>
                </c:pt>
                <c:pt idx="137">
                  <c:v>4.79</c:v>
                </c:pt>
                <c:pt idx="138">
                  <c:v>6.96</c:v>
                </c:pt>
                <c:pt idx="139">
                  <c:v>8.31</c:v>
                </c:pt>
                <c:pt idx="140">
                  <c:v>8.91</c:v>
                </c:pt>
                <c:pt idx="141">
                  <c:v>9.57</c:v>
                </c:pt>
                <c:pt idx="142">
                  <c:v>10.120000000000001</c:v>
                </c:pt>
                <c:pt idx="143">
                  <c:v>10.050000000000001</c:v>
                </c:pt>
                <c:pt idx="144">
                  <c:v>2.2999999999999998</c:v>
                </c:pt>
                <c:pt idx="145">
                  <c:v>5.9300000000000006</c:v>
                </c:pt>
                <c:pt idx="146">
                  <c:v>5.2700000000000005</c:v>
                </c:pt>
                <c:pt idx="147">
                  <c:v>4.6500000000000004</c:v>
                </c:pt>
                <c:pt idx="148">
                  <c:v>5.24</c:v>
                </c:pt>
                <c:pt idx="149">
                  <c:v>4.29</c:v>
                </c:pt>
                <c:pt idx="150">
                  <c:v>6.66</c:v>
                </c:pt>
                <c:pt idx="151">
                  <c:v>8.2100000000000009</c:v>
                </c:pt>
                <c:pt idx="152">
                  <c:v>8.69</c:v>
                </c:pt>
                <c:pt idx="153">
                  <c:v>9.31</c:v>
                </c:pt>
                <c:pt idx="154">
                  <c:v>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B6-48B5-95AE-A4D0B24E5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0351"/>
        <c:axId val="1"/>
      </c:lineChart>
      <c:catAx>
        <c:axId val="105335035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03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Paula Pérez Carrillo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Grafico'!$I$31:$T$31</c:f>
              <c:numCache>
                <c:formatCode>General</c:formatCode>
                <c:ptCount val="12"/>
                <c:pt idx="5">
                  <c:v>8.76</c:v>
                </c:pt>
                <c:pt idx="6">
                  <c:v>7.1800000000000006</c:v>
                </c:pt>
                <c:pt idx="7">
                  <c:v>8.5</c:v>
                </c:pt>
                <c:pt idx="8">
                  <c:v>6.48</c:v>
                </c:pt>
                <c:pt idx="9">
                  <c:v>4.2200000000000006</c:v>
                </c:pt>
                <c:pt idx="10">
                  <c:v>7.03</c:v>
                </c:pt>
                <c:pt idx="11">
                  <c:v>7.9700000000000006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6B-4400-8F57-B02B97AF4356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Grafico'!$U$31:$AF$31</c:f>
              <c:numCache>
                <c:formatCode>General</c:formatCode>
                <c:ptCount val="12"/>
                <c:pt idx="0">
                  <c:v>8.9500000000000011</c:v>
                </c:pt>
                <c:pt idx="1">
                  <c:v>9.56</c:v>
                </c:pt>
                <c:pt idx="2">
                  <c:v>9.82</c:v>
                </c:pt>
                <c:pt idx="3">
                  <c:v>9.67</c:v>
                </c:pt>
                <c:pt idx="4">
                  <c:v>7.3100000000000005</c:v>
                </c:pt>
                <c:pt idx="5">
                  <c:v>5.12</c:v>
                </c:pt>
                <c:pt idx="6">
                  <c:v>5.4</c:v>
                </c:pt>
                <c:pt idx="7">
                  <c:v>6.8900000000000006</c:v>
                </c:pt>
                <c:pt idx="8">
                  <c:v>4.92</c:v>
                </c:pt>
                <c:pt idx="9">
                  <c:v>4.5200000000000005</c:v>
                </c:pt>
                <c:pt idx="10">
                  <c:v>6.44</c:v>
                </c:pt>
                <c:pt idx="11">
                  <c:v>7.7100000000000009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6B-4400-8F57-B02B97AF4356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Grafico'!$AG$31:$AR$31</c:f>
              <c:numCache>
                <c:formatCode>General</c:formatCode>
                <c:ptCount val="12"/>
                <c:pt idx="0">
                  <c:v>8.2900000000000009</c:v>
                </c:pt>
                <c:pt idx="1">
                  <c:v>8.84</c:v>
                </c:pt>
                <c:pt idx="2">
                  <c:v>9.82</c:v>
                </c:pt>
                <c:pt idx="3">
                  <c:v>9.77</c:v>
                </c:pt>
                <c:pt idx="4">
                  <c:v>8.56</c:v>
                </c:pt>
                <c:pt idx="5">
                  <c:v>9.08</c:v>
                </c:pt>
                <c:pt idx="6">
                  <c:v>9.48</c:v>
                </c:pt>
                <c:pt idx="7">
                  <c:v>9.09</c:v>
                </c:pt>
                <c:pt idx="8">
                  <c:v>5.57</c:v>
                </c:pt>
                <c:pt idx="9">
                  <c:v>4.7200000000000006</c:v>
                </c:pt>
                <c:pt idx="10">
                  <c:v>6.73</c:v>
                </c:pt>
                <c:pt idx="11">
                  <c:v>7.67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6B-4400-8F57-B02B97AF4356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Grafico'!$AS$31:$BD$31</c:f>
              <c:numCache>
                <c:formatCode>General</c:formatCode>
                <c:ptCount val="12"/>
                <c:pt idx="0">
                  <c:v>8.7200000000000006</c:v>
                </c:pt>
                <c:pt idx="1">
                  <c:v>9.25</c:v>
                </c:pt>
                <c:pt idx="2">
                  <c:v>9.76</c:v>
                </c:pt>
                <c:pt idx="5">
                  <c:v>9.09</c:v>
                </c:pt>
                <c:pt idx="6">
                  <c:v>8.8800000000000008</c:v>
                </c:pt>
                <c:pt idx="7">
                  <c:v>5.96</c:v>
                </c:pt>
                <c:pt idx="8">
                  <c:v>7.25</c:v>
                </c:pt>
                <c:pt idx="9">
                  <c:v>6.01</c:v>
                </c:pt>
                <c:pt idx="10" formatCode="0.00">
                  <c:v>6.99</c:v>
                </c:pt>
                <c:pt idx="11" formatCode="0.00">
                  <c:v>7.82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6B-4400-8F57-B02B97AF4356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Grafico'!$BE$31:$BP$31</c:f>
              <c:numCache>
                <c:formatCode>General</c:formatCode>
                <c:ptCount val="12"/>
                <c:pt idx="0">
                  <c:v>8.68</c:v>
                </c:pt>
                <c:pt idx="1">
                  <c:v>9.2100000000000009</c:v>
                </c:pt>
                <c:pt idx="2">
                  <c:v>9.01</c:v>
                </c:pt>
                <c:pt idx="5">
                  <c:v>7.11</c:v>
                </c:pt>
                <c:pt idx="6">
                  <c:v>7.44</c:v>
                </c:pt>
                <c:pt idx="7">
                  <c:v>7.02</c:v>
                </c:pt>
                <c:pt idx="8">
                  <c:v>5.55</c:v>
                </c:pt>
                <c:pt idx="9">
                  <c:v>5.4</c:v>
                </c:pt>
                <c:pt idx="10">
                  <c:v>6.9</c:v>
                </c:pt>
                <c:pt idx="11">
                  <c:v>6.3900000000000006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6B-4400-8F57-B02B97AF4356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Grafico'!$BQ$31:$CB$31</c:f>
              <c:numCache>
                <c:formatCode>General</c:formatCode>
                <c:ptCount val="12"/>
                <c:pt idx="1">
                  <c:v>8.77</c:v>
                </c:pt>
                <c:pt idx="2">
                  <c:v>9.43</c:v>
                </c:pt>
                <c:pt idx="3">
                  <c:v>9.64</c:v>
                </c:pt>
                <c:pt idx="4">
                  <c:v>6.63</c:v>
                </c:pt>
                <c:pt idx="5">
                  <c:v>3.5799999999999996</c:v>
                </c:pt>
                <c:pt idx="6">
                  <c:v>5.92</c:v>
                </c:pt>
                <c:pt idx="7">
                  <c:v>5.8500000000000005</c:v>
                </c:pt>
                <c:pt idx="8">
                  <c:v>3.57</c:v>
                </c:pt>
                <c:pt idx="9">
                  <c:v>6.19</c:v>
                </c:pt>
                <c:pt idx="10">
                  <c:v>6.7</c:v>
                </c:pt>
                <c:pt idx="11">
                  <c:v>7.6400000000000006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6B-4400-8F57-B02B97AF4356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Grafico'!$CC$31:$CN$31</c:f>
              <c:numCache>
                <c:formatCode>General</c:formatCode>
                <c:ptCount val="12"/>
                <c:pt idx="0">
                  <c:v>8.6300000000000008</c:v>
                </c:pt>
                <c:pt idx="1">
                  <c:v>9.11</c:v>
                </c:pt>
                <c:pt idx="2">
                  <c:v>9.24</c:v>
                </c:pt>
                <c:pt idx="3">
                  <c:v>9.67</c:v>
                </c:pt>
                <c:pt idx="4">
                  <c:v>9.15</c:v>
                </c:pt>
                <c:pt idx="5">
                  <c:v>6.8000000000000007</c:v>
                </c:pt>
                <c:pt idx="6">
                  <c:v>6.88</c:v>
                </c:pt>
                <c:pt idx="7">
                  <c:v>7.4</c:v>
                </c:pt>
                <c:pt idx="8">
                  <c:v>6.3500000000000005</c:v>
                </c:pt>
                <c:pt idx="9">
                  <c:v>3.28</c:v>
                </c:pt>
                <c:pt idx="10">
                  <c:v>6.38</c:v>
                </c:pt>
                <c:pt idx="11">
                  <c:v>7.21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C6B-4400-8F57-B02B97AF4356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Grafico'!$CO$31:$CZ$31</c:f>
              <c:numCache>
                <c:formatCode>General</c:formatCode>
                <c:ptCount val="12"/>
                <c:pt idx="0">
                  <c:v>8.59</c:v>
                </c:pt>
                <c:pt idx="1">
                  <c:v>9.02</c:v>
                </c:pt>
                <c:pt idx="2">
                  <c:v>9.93</c:v>
                </c:pt>
                <c:pt idx="4">
                  <c:v>9</c:v>
                </c:pt>
                <c:pt idx="5">
                  <c:v>7.38</c:v>
                </c:pt>
                <c:pt idx="6">
                  <c:v>5.03</c:v>
                </c:pt>
                <c:pt idx="7">
                  <c:v>6.84</c:v>
                </c:pt>
                <c:pt idx="8">
                  <c:v>6.9700000000000006</c:v>
                </c:pt>
                <c:pt idx="9">
                  <c:v>3.4099999999999997</c:v>
                </c:pt>
                <c:pt idx="10">
                  <c:v>6.7200000000000006</c:v>
                </c:pt>
                <c:pt idx="11">
                  <c:v>8.4600000000000009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6B-4400-8F57-B02B97AF4356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Grafico'!$DA$31:$DL$31</c:f>
              <c:numCache>
                <c:formatCode>General</c:formatCode>
                <c:ptCount val="12"/>
                <c:pt idx="0">
                  <c:v>8.48</c:v>
                </c:pt>
                <c:pt idx="1">
                  <c:v>8.94</c:v>
                </c:pt>
                <c:pt idx="2">
                  <c:v>9.5300000000000011</c:v>
                </c:pt>
                <c:pt idx="3">
                  <c:v>9.7900000000000009</c:v>
                </c:pt>
                <c:pt idx="4">
                  <c:v>9.36</c:v>
                </c:pt>
                <c:pt idx="5">
                  <c:v>7.2700000000000005</c:v>
                </c:pt>
                <c:pt idx="6">
                  <c:v>4.91</c:v>
                </c:pt>
                <c:pt idx="7">
                  <c:v>5.5</c:v>
                </c:pt>
                <c:pt idx="8">
                  <c:v>5.3900000000000006</c:v>
                </c:pt>
                <c:pt idx="9">
                  <c:v>4.91</c:v>
                </c:pt>
                <c:pt idx="10">
                  <c:v>2.0099999999999998</c:v>
                </c:pt>
                <c:pt idx="11">
                  <c:v>5.86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C6B-4400-8F57-B02B97AF4356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Grafico'!$DM$31:$DX$31</c:f>
              <c:numCache>
                <c:formatCode>General</c:formatCode>
                <c:ptCount val="12"/>
                <c:pt idx="0">
                  <c:v>7.93</c:v>
                </c:pt>
                <c:pt idx="1">
                  <c:v>8.89</c:v>
                </c:pt>
                <c:pt idx="2">
                  <c:v>9.39</c:v>
                </c:pt>
                <c:pt idx="3">
                  <c:v>7.5</c:v>
                </c:pt>
                <c:pt idx="4">
                  <c:v>9.4500000000000011</c:v>
                </c:pt>
                <c:pt idx="5">
                  <c:v>5.17</c:v>
                </c:pt>
                <c:pt idx="6">
                  <c:v>6.87</c:v>
                </c:pt>
                <c:pt idx="7">
                  <c:v>4.46</c:v>
                </c:pt>
                <c:pt idx="8">
                  <c:v>4.7600000000000007</c:v>
                </c:pt>
                <c:pt idx="9">
                  <c:v>4.6500000000000004</c:v>
                </c:pt>
                <c:pt idx="10">
                  <c:v>6.62</c:v>
                </c:pt>
                <c:pt idx="11">
                  <c:v>7.82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C6B-4400-8F57-B02B97AF4356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Grafico'!$DY$31:$EJ$31</c:f>
              <c:numCache>
                <c:formatCode>General</c:formatCode>
                <c:ptCount val="12"/>
                <c:pt idx="0">
                  <c:v>9.11</c:v>
                </c:pt>
                <c:pt idx="1">
                  <c:v>9.4700000000000006</c:v>
                </c:pt>
                <c:pt idx="2">
                  <c:v>9.9</c:v>
                </c:pt>
                <c:pt idx="3">
                  <c:v>8.7900000000000009</c:v>
                </c:pt>
                <c:pt idx="4">
                  <c:v>3.81</c:v>
                </c:pt>
                <c:pt idx="5">
                  <c:v>3.85</c:v>
                </c:pt>
                <c:pt idx="6">
                  <c:v>4.0500000000000007</c:v>
                </c:pt>
                <c:pt idx="7">
                  <c:v>5.6400000000000006</c:v>
                </c:pt>
                <c:pt idx="8">
                  <c:v>5</c:v>
                </c:pt>
                <c:pt idx="9">
                  <c:v>4.82</c:v>
                </c:pt>
                <c:pt idx="10">
                  <c:v>5.3100000000000005</c:v>
                </c:pt>
                <c:pt idx="11">
                  <c:v>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6B-4400-8F57-B02B97AF4356}"/>
            </c:ext>
          </c:extLst>
        </c:ser>
        <c:ser>
          <c:idx val="11"/>
          <c:order val="11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Grafico'!$DY$31:$EJ$31</c:f>
              <c:numCache>
                <c:formatCode>General</c:formatCode>
                <c:ptCount val="12"/>
                <c:pt idx="0">
                  <c:v>9.11</c:v>
                </c:pt>
                <c:pt idx="1">
                  <c:v>9.4700000000000006</c:v>
                </c:pt>
                <c:pt idx="2">
                  <c:v>9.9</c:v>
                </c:pt>
                <c:pt idx="3">
                  <c:v>8.7900000000000009</c:v>
                </c:pt>
                <c:pt idx="4">
                  <c:v>3.81</c:v>
                </c:pt>
                <c:pt idx="5">
                  <c:v>3.85</c:v>
                </c:pt>
                <c:pt idx="6">
                  <c:v>4.0500000000000007</c:v>
                </c:pt>
                <c:pt idx="7">
                  <c:v>5.6400000000000006</c:v>
                </c:pt>
                <c:pt idx="8">
                  <c:v>5</c:v>
                </c:pt>
                <c:pt idx="9">
                  <c:v>4.82</c:v>
                </c:pt>
                <c:pt idx="10">
                  <c:v>5.3100000000000005</c:v>
                </c:pt>
                <c:pt idx="11">
                  <c:v>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89-4A51-AB57-035C9211F1E5}"/>
            </c:ext>
          </c:extLst>
        </c:ser>
        <c:ser>
          <c:idx val="12"/>
          <c:order val="12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Grafico'!$EK$31:$EV$31</c:f>
              <c:numCache>
                <c:formatCode>General</c:formatCode>
                <c:ptCount val="12"/>
                <c:pt idx="0">
                  <c:v>8.25</c:v>
                </c:pt>
                <c:pt idx="1">
                  <c:v>8.75</c:v>
                </c:pt>
                <c:pt idx="2">
                  <c:v>9.08</c:v>
                </c:pt>
                <c:pt idx="3">
                  <c:v>9.33</c:v>
                </c:pt>
                <c:pt idx="4">
                  <c:v>7.34</c:v>
                </c:pt>
                <c:pt idx="5">
                  <c:v>5.37</c:v>
                </c:pt>
                <c:pt idx="6">
                  <c:v>3.8799999999999994</c:v>
                </c:pt>
                <c:pt idx="7">
                  <c:v>6.17</c:v>
                </c:pt>
                <c:pt idx="8">
                  <c:v>5.5500000000000007</c:v>
                </c:pt>
                <c:pt idx="9">
                  <c:v>5.46</c:v>
                </c:pt>
                <c:pt idx="10">
                  <c:v>4.79</c:v>
                </c:pt>
                <c:pt idx="11">
                  <c:v>6.96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89-4A51-AB57-035C9211F1E5}"/>
            </c:ext>
          </c:extLst>
        </c:ser>
        <c:ser>
          <c:idx val="13"/>
          <c:order val="13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Grafico'!$EW$31:$FH$31</c:f>
              <c:numCache>
                <c:formatCode>General</c:formatCode>
                <c:ptCount val="12"/>
                <c:pt idx="0">
                  <c:v>8.31</c:v>
                </c:pt>
                <c:pt idx="1">
                  <c:v>8.91</c:v>
                </c:pt>
                <c:pt idx="2">
                  <c:v>9.57</c:v>
                </c:pt>
                <c:pt idx="3">
                  <c:v>10.120000000000001</c:v>
                </c:pt>
                <c:pt idx="4">
                  <c:v>10.050000000000001</c:v>
                </c:pt>
                <c:pt idx="5">
                  <c:v>2.2999999999999998</c:v>
                </c:pt>
                <c:pt idx="6">
                  <c:v>5.9300000000000006</c:v>
                </c:pt>
                <c:pt idx="7">
                  <c:v>5.2700000000000005</c:v>
                </c:pt>
                <c:pt idx="8">
                  <c:v>4.6500000000000004</c:v>
                </c:pt>
                <c:pt idx="9">
                  <c:v>5.24</c:v>
                </c:pt>
                <c:pt idx="10">
                  <c:v>4.29</c:v>
                </c:pt>
                <c:pt idx="11">
                  <c:v>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AD-40DF-9EFD-E15662A3228B}"/>
            </c:ext>
          </c:extLst>
        </c:ser>
        <c:ser>
          <c:idx val="14"/>
          <c:order val="14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Grafico'!$FI$31:$FT$31</c:f>
              <c:numCache>
                <c:formatCode>General</c:formatCode>
                <c:ptCount val="12"/>
                <c:pt idx="0">
                  <c:v>8.2100000000000009</c:v>
                </c:pt>
                <c:pt idx="1">
                  <c:v>8.69</c:v>
                </c:pt>
                <c:pt idx="2">
                  <c:v>9.31</c:v>
                </c:pt>
                <c:pt idx="3">
                  <c:v>9.92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2B-48ED-8919-F118CF80E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4127"/>
        <c:axId val="1"/>
      </c:lineChart>
      <c:catAx>
        <c:axId val="105333412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412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7.6124567474048443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Mora López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Grafico'!$N$33:$FL$33</c:f>
              <c:numCache>
                <c:formatCode>General</c:formatCode>
                <c:ptCount val="155"/>
                <c:pt idx="0">
                  <c:v>3.9299999999999997</c:v>
                </c:pt>
                <c:pt idx="1">
                  <c:v>3.59</c:v>
                </c:pt>
                <c:pt idx="2">
                  <c:v>3.4400000000000004</c:v>
                </c:pt>
                <c:pt idx="3">
                  <c:v>2.71</c:v>
                </c:pt>
                <c:pt idx="4">
                  <c:v>2.16</c:v>
                </c:pt>
                <c:pt idx="5">
                  <c:v>3.11</c:v>
                </c:pt>
                <c:pt idx="6">
                  <c:v>3.71</c:v>
                </c:pt>
                <c:pt idx="7">
                  <c:v>4.2699999999999996</c:v>
                </c:pt>
                <c:pt idx="8">
                  <c:v>4.96</c:v>
                </c:pt>
                <c:pt idx="9">
                  <c:v>4.95</c:v>
                </c:pt>
                <c:pt idx="10">
                  <c:v>5.21</c:v>
                </c:pt>
                <c:pt idx="11">
                  <c:v>4.41</c:v>
                </c:pt>
                <c:pt idx="12">
                  <c:v>2.79</c:v>
                </c:pt>
                <c:pt idx="13">
                  <c:v>2.7</c:v>
                </c:pt>
                <c:pt idx="14">
                  <c:v>2.89</c:v>
                </c:pt>
                <c:pt idx="15">
                  <c:v>2.2599999999999998</c:v>
                </c:pt>
                <c:pt idx="16">
                  <c:v>1.9699999999999998</c:v>
                </c:pt>
                <c:pt idx="17">
                  <c:v>2.83</c:v>
                </c:pt>
                <c:pt idx="18">
                  <c:v>3.33</c:v>
                </c:pt>
                <c:pt idx="19">
                  <c:v>3.7800000000000002</c:v>
                </c:pt>
                <c:pt idx="20">
                  <c:v>4.09</c:v>
                </c:pt>
                <c:pt idx="21">
                  <c:v>5.41</c:v>
                </c:pt>
                <c:pt idx="22">
                  <c:v>6.04</c:v>
                </c:pt>
                <c:pt idx="23">
                  <c:v>4.57</c:v>
                </c:pt>
                <c:pt idx="24">
                  <c:v>4.0599999999999996</c:v>
                </c:pt>
                <c:pt idx="25">
                  <c:v>4.5599999999999996</c:v>
                </c:pt>
                <c:pt idx="26">
                  <c:v>4.21</c:v>
                </c:pt>
                <c:pt idx="27">
                  <c:v>2.06</c:v>
                </c:pt>
                <c:pt idx="28">
                  <c:v>2.0299999999999998</c:v>
                </c:pt>
                <c:pt idx="29">
                  <c:v>3</c:v>
                </c:pt>
                <c:pt idx="30">
                  <c:v>3.3</c:v>
                </c:pt>
                <c:pt idx="31">
                  <c:v>3.91</c:v>
                </c:pt>
                <c:pt idx="32">
                  <c:v>4.41</c:v>
                </c:pt>
                <c:pt idx="33">
                  <c:v>4.93</c:v>
                </c:pt>
                <c:pt idx="34">
                  <c:v>5.21</c:v>
                </c:pt>
                <c:pt idx="35">
                  <c:v>7.53</c:v>
                </c:pt>
                <c:pt idx="36">
                  <c:v>10.46</c:v>
                </c:pt>
                <c:pt idx="37">
                  <c:v>5.12</c:v>
                </c:pt>
                <c:pt idx="38">
                  <c:v>3.4799999999999995</c:v>
                </c:pt>
                <c:pt idx="39">
                  <c:v>3.3200000000000003</c:v>
                </c:pt>
                <c:pt idx="40">
                  <c:v>3.44</c:v>
                </c:pt>
                <c:pt idx="41" formatCode="0.00">
                  <c:v>3.53</c:v>
                </c:pt>
                <c:pt idx="42" formatCode="0.00">
                  <c:v>3.98</c:v>
                </c:pt>
                <c:pt idx="43">
                  <c:v>3.8899999999999997</c:v>
                </c:pt>
                <c:pt idx="44">
                  <c:v>4.51</c:v>
                </c:pt>
                <c:pt idx="45">
                  <c:v>5.05</c:v>
                </c:pt>
                <c:pt idx="46">
                  <c:v>5.47</c:v>
                </c:pt>
                <c:pt idx="47">
                  <c:v>4.63</c:v>
                </c:pt>
                <c:pt idx="48">
                  <c:v>3.49</c:v>
                </c:pt>
                <c:pt idx="49">
                  <c:v>3.24</c:v>
                </c:pt>
                <c:pt idx="50">
                  <c:v>3.14</c:v>
                </c:pt>
                <c:pt idx="51">
                  <c:v>2.2000000000000002</c:v>
                </c:pt>
                <c:pt idx="52">
                  <c:v>2.57</c:v>
                </c:pt>
                <c:pt idx="53">
                  <c:v>3.1</c:v>
                </c:pt>
                <c:pt idx="54">
                  <c:v>3.1</c:v>
                </c:pt>
                <c:pt idx="56">
                  <c:v>3.9799999999999995</c:v>
                </c:pt>
                <c:pt idx="57">
                  <c:v>4.67</c:v>
                </c:pt>
                <c:pt idx="58">
                  <c:v>4.8499999999999996</c:v>
                </c:pt>
                <c:pt idx="60">
                  <c:v>2.17</c:v>
                </c:pt>
                <c:pt idx="61">
                  <c:v>2.83</c:v>
                </c:pt>
                <c:pt idx="62">
                  <c:v>2.79</c:v>
                </c:pt>
                <c:pt idx="63">
                  <c:v>1.75</c:v>
                </c:pt>
                <c:pt idx="64">
                  <c:v>3.14</c:v>
                </c:pt>
                <c:pt idx="65">
                  <c:v>3.09</c:v>
                </c:pt>
                <c:pt idx="66">
                  <c:v>3.4899999999999993</c:v>
                </c:pt>
                <c:pt idx="67">
                  <c:v>3.8200000000000003</c:v>
                </c:pt>
                <c:pt idx="68">
                  <c:v>4.21</c:v>
                </c:pt>
                <c:pt idx="69">
                  <c:v>5.07</c:v>
                </c:pt>
                <c:pt idx="70">
                  <c:v>5.18</c:v>
                </c:pt>
                <c:pt idx="72">
                  <c:v>3.9799999999999995</c:v>
                </c:pt>
                <c:pt idx="73">
                  <c:v>3.45</c:v>
                </c:pt>
                <c:pt idx="74">
                  <c:v>3.37</c:v>
                </c:pt>
                <c:pt idx="75">
                  <c:v>3.05</c:v>
                </c:pt>
                <c:pt idx="76">
                  <c:v>2.31</c:v>
                </c:pt>
                <c:pt idx="77">
                  <c:v>3.12</c:v>
                </c:pt>
                <c:pt idx="78">
                  <c:v>3.38</c:v>
                </c:pt>
                <c:pt idx="79">
                  <c:v>3.91</c:v>
                </c:pt>
                <c:pt idx="80">
                  <c:v>4.4799999999999995</c:v>
                </c:pt>
                <c:pt idx="81">
                  <c:v>5.33</c:v>
                </c:pt>
                <c:pt idx="82">
                  <c:v>5.71</c:v>
                </c:pt>
                <c:pt idx="83">
                  <c:v>6.09</c:v>
                </c:pt>
                <c:pt idx="84">
                  <c:v>4.32</c:v>
                </c:pt>
                <c:pt idx="85">
                  <c:v>3.3899999999999997</c:v>
                </c:pt>
                <c:pt idx="86">
                  <c:v>4.1500000000000004</c:v>
                </c:pt>
                <c:pt idx="87">
                  <c:v>3.2299999999999995</c:v>
                </c:pt>
                <c:pt idx="88">
                  <c:v>2.15</c:v>
                </c:pt>
                <c:pt idx="89">
                  <c:v>3.18</c:v>
                </c:pt>
                <c:pt idx="90">
                  <c:v>3.55</c:v>
                </c:pt>
                <c:pt idx="91">
                  <c:v>4.04</c:v>
                </c:pt>
                <c:pt idx="92">
                  <c:v>4.57</c:v>
                </c:pt>
                <c:pt idx="93">
                  <c:v>5.19</c:v>
                </c:pt>
                <c:pt idx="94">
                  <c:v>5.71</c:v>
                </c:pt>
                <c:pt idx="95">
                  <c:v>5.8</c:v>
                </c:pt>
                <c:pt idx="96">
                  <c:v>4.2299999999999995</c:v>
                </c:pt>
                <c:pt idx="97">
                  <c:v>2.94</c:v>
                </c:pt>
                <c:pt idx="98">
                  <c:v>2.79</c:v>
                </c:pt>
                <c:pt idx="99">
                  <c:v>2.6300000000000017</c:v>
                </c:pt>
                <c:pt idx="100">
                  <c:v>2.52</c:v>
                </c:pt>
                <c:pt idx="101">
                  <c:v>1.4500000000000002</c:v>
                </c:pt>
                <c:pt idx="102">
                  <c:v>2.8</c:v>
                </c:pt>
                <c:pt idx="103">
                  <c:v>3.62</c:v>
                </c:pt>
                <c:pt idx="104">
                  <c:v>4.05</c:v>
                </c:pt>
                <c:pt idx="105">
                  <c:v>4.6399999999999997</c:v>
                </c:pt>
                <c:pt idx="106">
                  <c:v>3.8769999999999998</c:v>
                </c:pt>
                <c:pt idx="107">
                  <c:v>4.12</c:v>
                </c:pt>
                <c:pt idx="108">
                  <c:v>2.79</c:v>
                </c:pt>
                <c:pt idx="109">
                  <c:v>5.49</c:v>
                </c:pt>
                <c:pt idx="110">
                  <c:v>2.5099999999999998</c:v>
                </c:pt>
                <c:pt idx="111">
                  <c:v>2.4899999999999998</c:v>
                </c:pt>
                <c:pt idx="112">
                  <c:v>2.36</c:v>
                </c:pt>
                <c:pt idx="113">
                  <c:v>3.04</c:v>
                </c:pt>
                <c:pt idx="114">
                  <c:v>3.4799999999999995</c:v>
                </c:pt>
                <c:pt idx="115">
                  <c:v>4.1399999999999997</c:v>
                </c:pt>
                <c:pt idx="116">
                  <c:v>4.4799999999999995</c:v>
                </c:pt>
                <c:pt idx="117">
                  <c:v>5.96</c:v>
                </c:pt>
                <c:pt idx="118">
                  <c:v>4.54</c:v>
                </c:pt>
                <c:pt idx="119">
                  <c:v>3.11</c:v>
                </c:pt>
                <c:pt idx="120">
                  <c:v>2.4500000000000002</c:v>
                </c:pt>
                <c:pt idx="121">
                  <c:v>2.2799999999999998</c:v>
                </c:pt>
                <c:pt idx="122">
                  <c:v>2.77</c:v>
                </c:pt>
                <c:pt idx="123">
                  <c:v>2.61</c:v>
                </c:pt>
                <c:pt idx="124">
                  <c:v>2.31</c:v>
                </c:pt>
                <c:pt idx="125">
                  <c:v>2.87</c:v>
                </c:pt>
                <c:pt idx="126">
                  <c:v>3.45</c:v>
                </c:pt>
                <c:pt idx="127">
                  <c:v>3.76</c:v>
                </c:pt>
                <c:pt idx="128">
                  <c:v>4.1500000000000004</c:v>
                </c:pt>
                <c:pt idx="129">
                  <c:v>4.47</c:v>
                </c:pt>
                <c:pt idx="130">
                  <c:v>5.05</c:v>
                </c:pt>
                <c:pt idx="131">
                  <c:v>4.9799999999999995</c:v>
                </c:pt>
                <c:pt idx="132">
                  <c:v>3.51</c:v>
                </c:pt>
                <c:pt idx="133">
                  <c:v>2.87</c:v>
                </c:pt>
                <c:pt idx="134">
                  <c:v>3.49</c:v>
                </c:pt>
                <c:pt idx="135">
                  <c:v>2.94</c:v>
                </c:pt>
                <c:pt idx="136">
                  <c:v>2.95</c:v>
                </c:pt>
                <c:pt idx="137">
                  <c:v>2.42</c:v>
                </c:pt>
                <c:pt idx="138">
                  <c:v>3.26</c:v>
                </c:pt>
                <c:pt idx="139">
                  <c:v>3.75</c:v>
                </c:pt>
                <c:pt idx="140">
                  <c:v>4.17</c:v>
                </c:pt>
                <c:pt idx="141">
                  <c:v>4.7299999999999995</c:v>
                </c:pt>
                <c:pt idx="142">
                  <c:v>5.51</c:v>
                </c:pt>
                <c:pt idx="143">
                  <c:v>5.59</c:v>
                </c:pt>
                <c:pt idx="144">
                  <c:v>3.5700000000000003</c:v>
                </c:pt>
                <c:pt idx="145">
                  <c:v>3.07</c:v>
                </c:pt>
                <c:pt idx="146">
                  <c:v>2.59</c:v>
                </c:pt>
                <c:pt idx="147">
                  <c:v>2.79</c:v>
                </c:pt>
                <c:pt idx="148">
                  <c:v>2.61</c:v>
                </c:pt>
                <c:pt idx="149">
                  <c:v>2.63</c:v>
                </c:pt>
                <c:pt idx="150">
                  <c:v>3.29</c:v>
                </c:pt>
                <c:pt idx="151">
                  <c:v>3.8</c:v>
                </c:pt>
                <c:pt idx="152">
                  <c:v>4.1100000000000003</c:v>
                </c:pt>
                <c:pt idx="153">
                  <c:v>4.6500000000000004</c:v>
                </c:pt>
                <c:pt idx="154">
                  <c:v>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42-426B-AD19-8DD7640E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4943"/>
        <c:axId val="1"/>
      </c:lineChart>
      <c:catAx>
        <c:axId val="105334494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49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José Mora López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Grafico'!$I$33:$T$33</c:f>
              <c:numCache>
                <c:formatCode>General</c:formatCode>
                <c:ptCount val="12"/>
                <c:pt idx="5">
                  <c:v>3.9299999999999997</c:v>
                </c:pt>
                <c:pt idx="6">
                  <c:v>3.59</c:v>
                </c:pt>
                <c:pt idx="7">
                  <c:v>3.4400000000000004</c:v>
                </c:pt>
                <c:pt idx="8">
                  <c:v>2.71</c:v>
                </c:pt>
                <c:pt idx="9">
                  <c:v>2.16</c:v>
                </c:pt>
                <c:pt idx="10">
                  <c:v>3.11</c:v>
                </c:pt>
                <c:pt idx="11">
                  <c:v>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30-44A6-92C1-0F95B8FDF5AC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Grafico'!$U$33:$AF$33</c:f>
              <c:numCache>
                <c:formatCode>General</c:formatCode>
                <c:ptCount val="12"/>
                <c:pt idx="0">
                  <c:v>4.2699999999999996</c:v>
                </c:pt>
                <c:pt idx="1">
                  <c:v>4.96</c:v>
                </c:pt>
                <c:pt idx="2">
                  <c:v>4.95</c:v>
                </c:pt>
                <c:pt idx="3">
                  <c:v>5.21</c:v>
                </c:pt>
                <c:pt idx="4">
                  <c:v>4.41</c:v>
                </c:pt>
                <c:pt idx="5">
                  <c:v>2.79</c:v>
                </c:pt>
                <c:pt idx="6">
                  <c:v>2.7</c:v>
                </c:pt>
                <c:pt idx="7">
                  <c:v>2.89</c:v>
                </c:pt>
                <c:pt idx="8">
                  <c:v>2.2599999999999998</c:v>
                </c:pt>
                <c:pt idx="9">
                  <c:v>1.9699999999999998</c:v>
                </c:pt>
                <c:pt idx="10">
                  <c:v>2.83</c:v>
                </c:pt>
                <c:pt idx="11">
                  <c:v>3.33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30-44A6-92C1-0F95B8FDF5AC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Grafico'!$AG$33:$AR$33</c:f>
              <c:numCache>
                <c:formatCode>General</c:formatCode>
                <c:ptCount val="12"/>
                <c:pt idx="0">
                  <c:v>3.7800000000000002</c:v>
                </c:pt>
                <c:pt idx="1">
                  <c:v>4.09</c:v>
                </c:pt>
                <c:pt idx="2">
                  <c:v>5.41</c:v>
                </c:pt>
                <c:pt idx="3">
                  <c:v>6.04</c:v>
                </c:pt>
                <c:pt idx="4">
                  <c:v>4.57</c:v>
                </c:pt>
                <c:pt idx="5">
                  <c:v>4.0599999999999996</c:v>
                </c:pt>
                <c:pt idx="6">
                  <c:v>4.5599999999999996</c:v>
                </c:pt>
                <c:pt idx="7">
                  <c:v>4.21</c:v>
                </c:pt>
                <c:pt idx="8">
                  <c:v>2.06</c:v>
                </c:pt>
                <c:pt idx="9">
                  <c:v>2.0299999999999998</c:v>
                </c:pt>
                <c:pt idx="10">
                  <c:v>3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30-44A6-92C1-0F95B8FDF5AC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Grafico'!$AS$33:$BD$33</c:f>
              <c:numCache>
                <c:formatCode>General</c:formatCode>
                <c:ptCount val="12"/>
                <c:pt idx="0">
                  <c:v>3.91</c:v>
                </c:pt>
                <c:pt idx="1">
                  <c:v>4.41</c:v>
                </c:pt>
                <c:pt idx="2">
                  <c:v>4.93</c:v>
                </c:pt>
                <c:pt idx="3">
                  <c:v>5.21</c:v>
                </c:pt>
                <c:pt idx="4">
                  <c:v>7.53</c:v>
                </c:pt>
                <c:pt idx="5">
                  <c:v>10.46</c:v>
                </c:pt>
                <c:pt idx="6">
                  <c:v>5.12</c:v>
                </c:pt>
                <c:pt idx="7">
                  <c:v>3.4799999999999995</c:v>
                </c:pt>
                <c:pt idx="8">
                  <c:v>3.3200000000000003</c:v>
                </c:pt>
                <c:pt idx="9">
                  <c:v>3.44</c:v>
                </c:pt>
                <c:pt idx="10" formatCode="0.00">
                  <c:v>3.53</c:v>
                </c:pt>
                <c:pt idx="11" formatCode="0.00">
                  <c:v>3.98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30-44A6-92C1-0F95B8FDF5AC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Grafico'!$BE$33:$BP$33</c:f>
              <c:numCache>
                <c:formatCode>General</c:formatCode>
                <c:ptCount val="12"/>
                <c:pt idx="0">
                  <c:v>3.8899999999999997</c:v>
                </c:pt>
                <c:pt idx="1">
                  <c:v>4.51</c:v>
                </c:pt>
                <c:pt idx="2">
                  <c:v>5.05</c:v>
                </c:pt>
                <c:pt idx="3">
                  <c:v>5.47</c:v>
                </c:pt>
                <c:pt idx="4">
                  <c:v>4.63</c:v>
                </c:pt>
                <c:pt idx="5">
                  <c:v>3.49</c:v>
                </c:pt>
                <c:pt idx="6">
                  <c:v>3.24</c:v>
                </c:pt>
                <c:pt idx="7">
                  <c:v>3.14</c:v>
                </c:pt>
                <c:pt idx="8">
                  <c:v>2.2000000000000002</c:v>
                </c:pt>
                <c:pt idx="9">
                  <c:v>2.57</c:v>
                </c:pt>
                <c:pt idx="10">
                  <c:v>3.1</c:v>
                </c:pt>
                <c:pt idx="11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330-44A6-92C1-0F95B8FDF5AC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Grafico'!$BQ$33:$CB$33</c:f>
              <c:numCache>
                <c:formatCode>General</c:formatCode>
                <c:ptCount val="12"/>
                <c:pt idx="1">
                  <c:v>3.9799999999999995</c:v>
                </c:pt>
                <c:pt idx="2">
                  <c:v>4.67</c:v>
                </c:pt>
                <c:pt idx="3">
                  <c:v>4.8499999999999996</c:v>
                </c:pt>
                <c:pt idx="5">
                  <c:v>2.17</c:v>
                </c:pt>
                <c:pt idx="6">
                  <c:v>2.83</c:v>
                </c:pt>
                <c:pt idx="7">
                  <c:v>2.79</c:v>
                </c:pt>
                <c:pt idx="8">
                  <c:v>1.75</c:v>
                </c:pt>
                <c:pt idx="9">
                  <c:v>3.14</c:v>
                </c:pt>
                <c:pt idx="10">
                  <c:v>3.09</c:v>
                </c:pt>
                <c:pt idx="11">
                  <c:v>3.4899999999999993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30-44A6-92C1-0F95B8FDF5AC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Grafico'!$CC$33:$CN$33</c:f>
              <c:numCache>
                <c:formatCode>General</c:formatCode>
                <c:ptCount val="12"/>
                <c:pt idx="0">
                  <c:v>3.8200000000000003</c:v>
                </c:pt>
                <c:pt idx="1">
                  <c:v>4.21</c:v>
                </c:pt>
                <c:pt idx="2">
                  <c:v>5.07</c:v>
                </c:pt>
                <c:pt idx="3">
                  <c:v>5.18</c:v>
                </c:pt>
                <c:pt idx="5">
                  <c:v>3.9799999999999995</c:v>
                </c:pt>
                <c:pt idx="6">
                  <c:v>3.45</c:v>
                </c:pt>
                <c:pt idx="7">
                  <c:v>3.37</c:v>
                </c:pt>
                <c:pt idx="8">
                  <c:v>3.05</c:v>
                </c:pt>
                <c:pt idx="9">
                  <c:v>2.31</c:v>
                </c:pt>
                <c:pt idx="10">
                  <c:v>3.12</c:v>
                </c:pt>
                <c:pt idx="11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330-44A6-92C1-0F95B8FDF5AC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Grafico'!$CO$33:$CZ$33</c:f>
              <c:numCache>
                <c:formatCode>General</c:formatCode>
                <c:ptCount val="12"/>
                <c:pt idx="0">
                  <c:v>3.91</c:v>
                </c:pt>
                <c:pt idx="1">
                  <c:v>4.4799999999999995</c:v>
                </c:pt>
                <c:pt idx="2">
                  <c:v>5.33</c:v>
                </c:pt>
                <c:pt idx="3">
                  <c:v>5.71</c:v>
                </c:pt>
                <c:pt idx="4">
                  <c:v>6.09</c:v>
                </c:pt>
                <c:pt idx="5">
                  <c:v>4.32</c:v>
                </c:pt>
                <c:pt idx="6">
                  <c:v>3.3899999999999997</c:v>
                </c:pt>
                <c:pt idx="7">
                  <c:v>4.1500000000000004</c:v>
                </c:pt>
                <c:pt idx="8">
                  <c:v>3.2299999999999995</c:v>
                </c:pt>
                <c:pt idx="9">
                  <c:v>2.15</c:v>
                </c:pt>
                <c:pt idx="10">
                  <c:v>3.18</c:v>
                </c:pt>
                <c:pt idx="11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330-44A6-92C1-0F95B8FDF5AC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Grafico'!$DA$33:$DL$33</c:f>
              <c:numCache>
                <c:formatCode>General</c:formatCode>
                <c:ptCount val="12"/>
                <c:pt idx="0">
                  <c:v>4.04</c:v>
                </c:pt>
                <c:pt idx="1">
                  <c:v>4.57</c:v>
                </c:pt>
                <c:pt idx="2">
                  <c:v>5.19</c:v>
                </c:pt>
                <c:pt idx="3">
                  <c:v>5.71</c:v>
                </c:pt>
                <c:pt idx="4">
                  <c:v>5.8</c:v>
                </c:pt>
                <c:pt idx="5">
                  <c:v>4.2299999999999995</c:v>
                </c:pt>
                <c:pt idx="6">
                  <c:v>2.94</c:v>
                </c:pt>
                <c:pt idx="7">
                  <c:v>2.79</c:v>
                </c:pt>
                <c:pt idx="8">
                  <c:v>2.6300000000000017</c:v>
                </c:pt>
                <c:pt idx="9">
                  <c:v>2.52</c:v>
                </c:pt>
                <c:pt idx="10">
                  <c:v>1.4500000000000002</c:v>
                </c:pt>
                <c:pt idx="11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330-44A6-92C1-0F95B8FDF5AC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Grafico'!$DM$33:$DX$33</c:f>
              <c:numCache>
                <c:formatCode>General</c:formatCode>
                <c:ptCount val="12"/>
                <c:pt idx="0">
                  <c:v>3.62</c:v>
                </c:pt>
                <c:pt idx="1">
                  <c:v>4.05</c:v>
                </c:pt>
                <c:pt idx="2">
                  <c:v>4.6399999999999997</c:v>
                </c:pt>
                <c:pt idx="3">
                  <c:v>3.8769999999999998</c:v>
                </c:pt>
                <c:pt idx="4">
                  <c:v>4.12</c:v>
                </c:pt>
                <c:pt idx="5">
                  <c:v>2.79</c:v>
                </c:pt>
                <c:pt idx="6">
                  <c:v>5.49</c:v>
                </c:pt>
                <c:pt idx="7">
                  <c:v>2.5099999999999998</c:v>
                </c:pt>
                <c:pt idx="8">
                  <c:v>2.4899999999999998</c:v>
                </c:pt>
                <c:pt idx="9">
                  <c:v>2.36</c:v>
                </c:pt>
                <c:pt idx="10">
                  <c:v>3.04</c:v>
                </c:pt>
                <c:pt idx="11">
                  <c:v>3.4799999999999995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330-44A6-92C1-0F95B8FDF5AC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Grafico'!$DY$33:$EJ$33</c:f>
              <c:numCache>
                <c:formatCode>General</c:formatCode>
                <c:ptCount val="12"/>
                <c:pt idx="0">
                  <c:v>4.1399999999999997</c:v>
                </c:pt>
                <c:pt idx="1">
                  <c:v>4.4799999999999995</c:v>
                </c:pt>
                <c:pt idx="2">
                  <c:v>5.96</c:v>
                </c:pt>
                <c:pt idx="3">
                  <c:v>4.54</c:v>
                </c:pt>
                <c:pt idx="4">
                  <c:v>3.11</c:v>
                </c:pt>
                <c:pt idx="5">
                  <c:v>2.4500000000000002</c:v>
                </c:pt>
                <c:pt idx="6">
                  <c:v>2.2799999999999998</c:v>
                </c:pt>
                <c:pt idx="7">
                  <c:v>2.77</c:v>
                </c:pt>
                <c:pt idx="8">
                  <c:v>2.61</c:v>
                </c:pt>
                <c:pt idx="9">
                  <c:v>2.31</c:v>
                </c:pt>
                <c:pt idx="10">
                  <c:v>2.87</c:v>
                </c:pt>
                <c:pt idx="11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30-44A6-92C1-0F95B8FDF5AC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Grafico'!$EK$33:$EV$33</c:f>
              <c:numCache>
                <c:formatCode>General</c:formatCode>
                <c:ptCount val="12"/>
                <c:pt idx="0">
                  <c:v>3.76</c:v>
                </c:pt>
                <c:pt idx="1">
                  <c:v>4.1500000000000004</c:v>
                </c:pt>
                <c:pt idx="2">
                  <c:v>4.47</c:v>
                </c:pt>
                <c:pt idx="3">
                  <c:v>5.05</c:v>
                </c:pt>
                <c:pt idx="4">
                  <c:v>4.9799999999999995</c:v>
                </c:pt>
                <c:pt idx="5">
                  <c:v>3.51</c:v>
                </c:pt>
                <c:pt idx="6">
                  <c:v>2.87</c:v>
                </c:pt>
                <c:pt idx="7">
                  <c:v>3.49</c:v>
                </c:pt>
                <c:pt idx="8">
                  <c:v>2.94</c:v>
                </c:pt>
                <c:pt idx="9">
                  <c:v>2.95</c:v>
                </c:pt>
                <c:pt idx="10">
                  <c:v>2.42</c:v>
                </c:pt>
                <c:pt idx="11">
                  <c:v>3.26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2-40E4-85A0-B1C2B122F70A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Grafico'!$EW$33:$FH$33</c:f>
              <c:numCache>
                <c:formatCode>General</c:formatCode>
                <c:ptCount val="12"/>
                <c:pt idx="0">
                  <c:v>3.75</c:v>
                </c:pt>
                <c:pt idx="1">
                  <c:v>4.17</c:v>
                </c:pt>
                <c:pt idx="2">
                  <c:v>4.7299999999999995</c:v>
                </c:pt>
                <c:pt idx="3">
                  <c:v>5.51</c:v>
                </c:pt>
                <c:pt idx="4">
                  <c:v>5.59</c:v>
                </c:pt>
                <c:pt idx="5">
                  <c:v>3.5700000000000003</c:v>
                </c:pt>
                <c:pt idx="6">
                  <c:v>3.07</c:v>
                </c:pt>
                <c:pt idx="7">
                  <c:v>2.59</c:v>
                </c:pt>
                <c:pt idx="8">
                  <c:v>2.79</c:v>
                </c:pt>
                <c:pt idx="9">
                  <c:v>2.61</c:v>
                </c:pt>
                <c:pt idx="10">
                  <c:v>2.63</c:v>
                </c:pt>
                <c:pt idx="11">
                  <c:v>3.29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2F-4773-A925-FE978993DE0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Grafico'!$FI$33:$FT$33</c:f>
              <c:numCache>
                <c:formatCode>General</c:formatCode>
                <c:ptCount val="12"/>
                <c:pt idx="0">
                  <c:v>3.8</c:v>
                </c:pt>
                <c:pt idx="1">
                  <c:v>4.1100000000000003</c:v>
                </c:pt>
                <c:pt idx="2">
                  <c:v>4.6500000000000004</c:v>
                </c:pt>
                <c:pt idx="3">
                  <c:v>5.09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2F-4773-A925-FE978993D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3695"/>
        <c:axId val="1"/>
      </c:lineChart>
      <c:catAx>
        <c:axId val="105334369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369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6.228373702422145E-2"/>
          <c:w val="0.12805304600082884"/>
          <c:h val="0.8614495599814728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Grafico'!$I$35:$FL$35</c:f>
              <c:numCache>
                <c:formatCode>General</c:formatCode>
                <c:ptCount val="160"/>
                <c:pt idx="5">
                  <c:v>6.78</c:v>
                </c:pt>
                <c:pt idx="6">
                  <c:v>6.74</c:v>
                </c:pt>
                <c:pt idx="7">
                  <c:v>6.9799999999999995</c:v>
                </c:pt>
                <c:pt idx="8">
                  <c:v>5.53</c:v>
                </c:pt>
                <c:pt idx="9">
                  <c:v>4.72</c:v>
                </c:pt>
                <c:pt idx="10">
                  <c:v>5.59</c:v>
                </c:pt>
                <c:pt idx="11">
                  <c:v>6.26</c:v>
                </c:pt>
                <c:pt idx="12">
                  <c:v>7.13</c:v>
                </c:pt>
                <c:pt idx="13">
                  <c:v>7.39</c:v>
                </c:pt>
                <c:pt idx="14">
                  <c:v>7.9799999999999995</c:v>
                </c:pt>
                <c:pt idx="15">
                  <c:v>8.65</c:v>
                </c:pt>
                <c:pt idx="16">
                  <c:v>7.8500000000000005</c:v>
                </c:pt>
                <c:pt idx="18">
                  <c:v>5.35</c:v>
                </c:pt>
                <c:pt idx="19">
                  <c:v>5.89</c:v>
                </c:pt>
                <c:pt idx="20">
                  <c:v>5.2</c:v>
                </c:pt>
                <c:pt idx="21">
                  <c:v>4.95</c:v>
                </c:pt>
                <c:pt idx="22">
                  <c:v>5.67</c:v>
                </c:pt>
                <c:pt idx="23">
                  <c:v>6.45</c:v>
                </c:pt>
                <c:pt idx="24">
                  <c:v>6.96</c:v>
                </c:pt>
                <c:pt idx="25">
                  <c:v>7.4999999999999991</c:v>
                </c:pt>
                <c:pt idx="26">
                  <c:v>8.84</c:v>
                </c:pt>
                <c:pt idx="27">
                  <c:v>9.75</c:v>
                </c:pt>
                <c:pt idx="28">
                  <c:v>8.120000000000001</c:v>
                </c:pt>
                <c:pt idx="29">
                  <c:v>7.0699999999999994</c:v>
                </c:pt>
                <c:pt idx="30">
                  <c:v>8.120000000000001</c:v>
                </c:pt>
                <c:pt idx="31">
                  <c:v>5.05</c:v>
                </c:pt>
                <c:pt idx="32">
                  <c:v>5.41</c:v>
                </c:pt>
                <c:pt idx="33">
                  <c:v>4.8099999999999996</c:v>
                </c:pt>
                <c:pt idx="34">
                  <c:v>6.18</c:v>
                </c:pt>
                <c:pt idx="35">
                  <c:v>6.52</c:v>
                </c:pt>
                <c:pt idx="36">
                  <c:v>7.37</c:v>
                </c:pt>
                <c:pt idx="37">
                  <c:v>7.81</c:v>
                </c:pt>
                <c:pt idx="38">
                  <c:v>7.62</c:v>
                </c:pt>
                <c:pt idx="39">
                  <c:v>9.15</c:v>
                </c:pt>
                <c:pt idx="40">
                  <c:v>12.15</c:v>
                </c:pt>
                <c:pt idx="41">
                  <c:v>9.42</c:v>
                </c:pt>
                <c:pt idx="42">
                  <c:v>9.67</c:v>
                </c:pt>
                <c:pt idx="43">
                  <c:v>7.2600000000000007</c:v>
                </c:pt>
                <c:pt idx="44">
                  <c:v>7.39</c:v>
                </c:pt>
                <c:pt idx="45">
                  <c:v>7.66</c:v>
                </c:pt>
                <c:pt idx="46" formatCode="0.00">
                  <c:v>7.7</c:v>
                </c:pt>
                <c:pt idx="47">
                  <c:v>7.99</c:v>
                </c:pt>
                <c:pt idx="48">
                  <c:v>8.0400000000000009</c:v>
                </c:pt>
                <c:pt idx="49">
                  <c:v>8.59</c:v>
                </c:pt>
                <c:pt idx="50">
                  <c:v>10.41</c:v>
                </c:pt>
                <c:pt idx="51">
                  <c:v>10.930000000000001</c:v>
                </c:pt>
                <c:pt idx="52">
                  <c:v>10.020000000000001</c:v>
                </c:pt>
                <c:pt idx="53">
                  <c:v>7.9899999999999993</c:v>
                </c:pt>
                <c:pt idx="54">
                  <c:v>7.21</c:v>
                </c:pt>
                <c:pt idx="55">
                  <c:v>7.28</c:v>
                </c:pt>
                <c:pt idx="56">
                  <c:v>6.06</c:v>
                </c:pt>
                <c:pt idx="57">
                  <c:v>6.77</c:v>
                </c:pt>
                <c:pt idx="58">
                  <c:v>7.4300000000000006</c:v>
                </c:pt>
                <c:pt idx="59">
                  <c:v>7.3299999999999992</c:v>
                </c:pt>
                <c:pt idx="61">
                  <c:v>8.9500000000000011</c:v>
                </c:pt>
                <c:pt idx="62">
                  <c:v>10.120000000000001</c:v>
                </c:pt>
                <c:pt idx="65">
                  <c:v>5.77</c:v>
                </c:pt>
                <c:pt idx="67">
                  <c:v>7.2299999999999995</c:v>
                </c:pt>
                <c:pt idx="68">
                  <c:v>5.7299999999999995</c:v>
                </c:pt>
                <c:pt idx="69">
                  <c:v>7.2</c:v>
                </c:pt>
                <c:pt idx="70">
                  <c:v>7.55</c:v>
                </c:pt>
                <c:pt idx="71">
                  <c:v>8.16</c:v>
                </c:pt>
                <c:pt idx="72">
                  <c:v>8.870000000000001</c:v>
                </c:pt>
                <c:pt idx="73">
                  <c:v>9.67</c:v>
                </c:pt>
                <c:pt idx="76">
                  <c:v>10.8</c:v>
                </c:pt>
                <c:pt idx="82">
                  <c:v>6.45</c:v>
                </c:pt>
                <c:pt idx="84">
                  <c:v>7.3500000000000005</c:v>
                </c:pt>
                <c:pt idx="85">
                  <c:v>7.8500000000000005</c:v>
                </c:pt>
                <c:pt idx="86">
                  <c:v>8.7800000000000011</c:v>
                </c:pt>
                <c:pt idx="87">
                  <c:v>9.39</c:v>
                </c:pt>
                <c:pt idx="89">
                  <c:v>7.95</c:v>
                </c:pt>
                <c:pt idx="91">
                  <c:v>6.46</c:v>
                </c:pt>
                <c:pt idx="97">
                  <c:v>7.45</c:v>
                </c:pt>
                <c:pt idx="104">
                  <c:v>5.9200000000000008</c:v>
                </c:pt>
                <c:pt idx="110">
                  <c:v>10.24</c:v>
                </c:pt>
                <c:pt idx="111">
                  <c:v>9.4700000000000006</c:v>
                </c:pt>
                <c:pt idx="112">
                  <c:v>9.9400000000000013</c:v>
                </c:pt>
                <c:pt idx="113">
                  <c:v>7.22</c:v>
                </c:pt>
                <c:pt idx="114">
                  <c:v>7.72</c:v>
                </c:pt>
                <c:pt idx="115">
                  <c:v>6.87</c:v>
                </c:pt>
                <c:pt idx="116">
                  <c:v>6.75</c:v>
                </c:pt>
                <c:pt idx="117">
                  <c:v>7.839999999999999</c:v>
                </c:pt>
                <c:pt idx="125">
                  <c:v>5.28</c:v>
                </c:pt>
                <c:pt idx="126">
                  <c:v>5.37</c:v>
                </c:pt>
                <c:pt idx="127">
                  <c:v>5.93</c:v>
                </c:pt>
                <c:pt idx="128">
                  <c:v>6.21</c:v>
                </c:pt>
                <c:pt idx="132">
                  <c:v>8.2800000000000011</c:v>
                </c:pt>
                <c:pt idx="133">
                  <c:v>6.96</c:v>
                </c:pt>
                <c:pt idx="134">
                  <c:v>7.53</c:v>
                </c:pt>
                <c:pt idx="135">
                  <c:v>9.0400000000000009</c:v>
                </c:pt>
                <c:pt idx="136">
                  <c:v>8.23</c:v>
                </c:pt>
                <c:pt idx="137">
                  <c:v>6.87</c:v>
                </c:pt>
                <c:pt idx="138">
                  <c:v>5.37</c:v>
                </c:pt>
                <c:pt idx="139">
                  <c:v>6.2299999999999995</c:v>
                </c:pt>
                <c:pt idx="140">
                  <c:v>5.68</c:v>
                </c:pt>
                <c:pt idx="141">
                  <c:v>6.3</c:v>
                </c:pt>
                <c:pt idx="142">
                  <c:v>5.75</c:v>
                </c:pt>
                <c:pt idx="143">
                  <c:v>6.55</c:v>
                </c:pt>
                <c:pt idx="144">
                  <c:v>7.2499999999999991</c:v>
                </c:pt>
                <c:pt idx="146">
                  <c:v>8.5300000000000011</c:v>
                </c:pt>
                <c:pt idx="147">
                  <c:v>9.42</c:v>
                </c:pt>
                <c:pt idx="149">
                  <c:v>6.97</c:v>
                </c:pt>
                <c:pt idx="153">
                  <c:v>5.3</c:v>
                </c:pt>
                <c:pt idx="154">
                  <c:v>5.21</c:v>
                </c:pt>
                <c:pt idx="156">
                  <c:v>7.03</c:v>
                </c:pt>
                <c:pt idx="157">
                  <c:v>8.66</c:v>
                </c:pt>
                <c:pt idx="158">
                  <c:v>8.2600000000000016</c:v>
                </c:pt>
                <c:pt idx="159">
                  <c:v>7.7299999999999995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4F-4F3F-A592-46EAA568C078}"/>
            </c:ext>
          </c:extLst>
        </c:ser>
        <c:ser>
          <c:idx val="0"/>
          <c:order val="1"/>
          <c:marker>
            <c:symbol val="circle"/>
            <c:size val="5"/>
          </c:marker>
          <c:cat>
            <c:numRef>
              <c:f>'Datos Grafico'!$I$2:$FL$2</c:f>
              <c:numCache>
                <c:formatCode>mmm\-yy</c:formatCode>
                <c:ptCount val="160"/>
                <c:pt idx="0">
                  <c:v>40909</c:v>
                </c:pt>
                <c:pt idx="1">
                  <c:v>40940</c:v>
                </c:pt>
                <c:pt idx="2">
                  <c:v>40969</c:v>
                </c:pt>
                <c:pt idx="3">
                  <c:v>41000</c:v>
                </c:pt>
                <c:pt idx="4">
                  <c:v>41030</c:v>
                </c:pt>
                <c:pt idx="5">
                  <c:v>41061</c:v>
                </c:pt>
                <c:pt idx="6">
                  <c:v>41091</c:v>
                </c:pt>
                <c:pt idx="7">
                  <c:v>41122</c:v>
                </c:pt>
                <c:pt idx="8">
                  <c:v>41153</c:v>
                </c:pt>
                <c:pt idx="9">
                  <c:v>41183</c:v>
                </c:pt>
                <c:pt idx="10">
                  <c:v>41214</c:v>
                </c:pt>
                <c:pt idx="11">
                  <c:v>41244</c:v>
                </c:pt>
                <c:pt idx="12">
                  <c:v>41275</c:v>
                </c:pt>
                <c:pt idx="13">
                  <c:v>41306</c:v>
                </c:pt>
                <c:pt idx="14">
                  <c:v>41334</c:v>
                </c:pt>
                <c:pt idx="15">
                  <c:v>41365</c:v>
                </c:pt>
                <c:pt idx="16">
                  <c:v>41395</c:v>
                </c:pt>
                <c:pt idx="17">
                  <c:v>41426</c:v>
                </c:pt>
                <c:pt idx="18">
                  <c:v>41456</c:v>
                </c:pt>
                <c:pt idx="19">
                  <c:v>41487</c:v>
                </c:pt>
                <c:pt idx="20">
                  <c:v>41518</c:v>
                </c:pt>
                <c:pt idx="21">
                  <c:v>41548</c:v>
                </c:pt>
                <c:pt idx="22">
                  <c:v>41579</c:v>
                </c:pt>
                <c:pt idx="23">
                  <c:v>41609</c:v>
                </c:pt>
                <c:pt idx="24">
                  <c:v>41640</c:v>
                </c:pt>
                <c:pt idx="25">
                  <c:v>41671</c:v>
                </c:pt>
                <c:pt idx="26">
                  <c:v>41699</c:v>
                </c:pt>
                <c:pt idx="27">
                  <c:v>41730</c:v>
                </c:pt>
                <c:pt idx="28">
                  <c:v>41760</c:v>
                </c:pt>
                <c:pt idx="29">
                  <c:v>41791</c:v>
                </c:pt>
                <c:pt idx="30">
                  <c:v>41821</c:v>
                </c:pt>
                <c:pt idx="31">
                  <c:v>41852</c:v>
                </c:pt>
                <c:pt idx="32">
                  <c:v>41883</c:v>
                </c:pt>
                <c:pt idx="33">
                  <c:v>41913</c:v>
                </c:pt>
                <c:pt idx="34">
                  <c:v>41944</c:v>
                </c:pt>
                <c:pt idx="35">
                  <c:v>41974</c:v>
                </c:pt>
                <c:pt idx="36">
                  <c:v>42005</c:v>
                </c:pt>
                <c:pt idx="37">
                  <c:v>42036</c:v>
                </c:pt>
                <c:pt idx="38">
                  <c:v>42064</c:v>
                </c:pt>
                <c:pt idx="39">
                  <c:v>42095</c:v>
                </c:pt>
                <c:pt idx="40">
                  <c:v>42125</c:v>
                </c:pt>
                <c:pt idx="41">
                  <c:v>42156</c:v>
                </c:pt>
                <c:pt idx="42">
                  <c:v>42186</c:v>
                </c:pt>
                <c:pt idx="43">
                  <c:v>42217</c:v>
                </c:pt>
                <c:pt idx="44">
                  <c:v>42248</c:v>
                </c:pt>
                <c:pt idx="45">
                  <c:v>42278</c:v>
                </c:pt>
                <c:pt idx="46">
                  <c:v>42309</c:v>
                </c:pt>
                <c:pt idx="47">
                  <c:v>42339</c:v>
                </c:pt>
                <c:pt idx="48">
                  <c:v>42370</c:v>
                </c:pt>
                <c:pt idx="49">
                  <c:v>42401</c:v>
                </c:pt>
                <c:pt idx="50">
                  <c:v>42430</c:v>
                </c:pt>
                <c:pt idx="51">
                  <c:v>42461</c:v>
                </c:pt>
                <c:pt idx="52">
                  <c:v>42491</c:v>
                </c:pt>
                <c:pt idx="53">
                  <c:v>42522</c:v>
                </c:pt>
                <c:pt idx="54">
                  <c:v>42552</c:v>
                </c:pt>
                <c:pt idx="55">
                  <c:v>42583</c:v>
                </c:pt>
                <c:pt idx="56">
                  <c:v>42614</c:v>
                </c:pt>
                <c:pt idx="57">
                  <c:v>42644</c:v>
                </c:pt>
                <c:pt idx="58">
                  <c:v>42675</c:v>
                </c:pt>
                <c:pt idx="59">
                  <c:v>42705</c:v>
                </c:pt>
                <c:pt idx="60">
                  <c:v>42736</c:v>
                </c:pt>
                <c:pt idx="61">
                  <c:v>42767</c:v>
                </c:pt>
                <c:pt idx="62">
                  <c:v>42795</c:v>
                </c:pt>
                <c:pt idx="63">
                  <c:v>42826</c:v>
                </c:pt>
                <c:pt idx="64">
                  <c:v>42856</c:v>
                </c:pt>
                <c:pt idx="65">
                  <c:v>42887</c:v>
                </c:pt>
                <c:pt idx="66">
                  <c:v>42917</c:v>
                </c:pt>
                <c:pt idx="67">
                  <c:v>42948</c:v>
                </c:pt>
                <c:pt idx="68">
                  <c:v>42979</c:v>
                </c:pt>
                <c:pt idx="69">
                  <c:v>43009</c:v>
                </c:pt>
                <c:pt idx="70">
                  <c:v>43040</c:v>
                </c:pt>
                <c:pt idx="71">
                  <c:v>43070</c:v>
                </c:pt>
                <c:pt idx="72">
                  <c:v>43101</c:v>
                </c:pt>
                <c:pt idx="73">
                  <c:v>43132</c:v>
                </c:pt>
                <c:pt idx="74">
                  <c:v>43160</c:v>
                </c:pt>
                <c:pt idx="75">
                  <c:v>43191</c:v>
                </c:pt>
                <c:pt idx="76">
                  <c:v>43221</c:v>
                </c:pt>
                <c:pt idx="77">
                  <c:v>43252</c:v>
                </c:pt>
                <c:pt idx="78">
                  <c:v>43282</c:v>
                </c:pt>
                <c:pt idx="79">
                  <c:v>43313</c:v>
                </c:pt>
                <c:pt idx="80">
                  <c:v>43344</c:v>
                </c:pt>
                <c:pt idx="81">
                  <c:v>43374</c:v>
                </c:pt>
                <c:pt idx="82">
                  <c:v>43405</c:v>
                </c:pt>
                <c:pt idx="83">
                  <c:v>43435</c:v>
                </c:pt>
                <c:pt idx="84">
                  <c:v>43466</c:v>
                </c:pt>
                <c:pt idx="85">
                  <c:v>43497</c:v>
                </c:pt>
                <c:pt idx="86">
                  <c:v>43525</c:v>
                </c:pt>
                <c:pt idx="87">
                  <c:v>43556</c:v>
                </c:pt>
                <c:pt idx="88">
                  <c:v>43586</c:v>
                </c:pt>
                <c:pt idx="89">
                  <c:v>43617</c:v>
                </c:pt>
                <c:pt idx="90">
                  <c:v>43647</c:v>
                </c:pt>
                <c:pt idx="91">
                  <c:v>43678</c:v>
                </c:pt>
                <c:pt idx="92">
                  <c:v>43709</c:v>
                </c:pt>
                <c:pt idx="93">
                  <c:v>43739</c:v>
                </c:pt>
                <c:pt idx="94">
                  <c:v>43770</c:v>
                </c:pt>
                <c:pt idx="95">
                  <c:v>43800</c:v>
                </c:pt>
                <c:pt idx="96">
                  <c:v>43831</c:v>
                </c:pt>
                <c:pt idx="97">
                  <c:v>43862</c:v>
                </c:pt>
                <c:pt idx="98">
                  <c:v>43891</c:v>
                </c:pt>
                <c:pt idx="99">
                  <c:v>43922</c:v>
                </c:pt>
                <c:pt idx="100">
                  <c:v>43952</c:v>
                </c:pt>
                <c:pt idx="101">
                  <c:v>43983</c:v>
                </c:pt>
                <c:pt idx="102">
                  <c:v>44013</c:v>
                </c:pt>
                <c:pt idx="103">
                  <c:v>44044</c:v>
                </c:pt>
                <c:pt idx="104">
                  <c:v>44075</c:v>
                </c:pt>
                <c:pt idx="105">
                  <c:v>44105</c:v>
                </c:pt>
                <c:pt idx="106">
                  <c:v>44136</c:v>
                </c:pt>
                <c:pt idx="107">
                  <c:v>44166</c:v>
                </c:pt>
                <c:pt idx="108">
                  <c:v>44197</c:v>
                </c:pt>
                <c:pt idx="109">
                  <c:v>44228</c:v>
                </c:pt>
                <c:pt idx="110">
                  <c:v>44256</c:v>
                </c:pt>
                <c:pt idx="111">
                  <c:v>44287</c:v>
                </c:pt>
                <c:pt idx="112">
                  <c:v>44317</c:v>
                </c:pt>
                <c:pt idx="113">
                  <c:v>44348</c:v>
                </c:pt>
                <c:pt idx="114">
                  <c:v>44378</c:v>
                </c:pt>
                <c:pt idx="115">
                  <c:v>44409</c:v>
                </c:pt>
                <c:pt idx="116">
                  <c:v>44440</c:v>
                </c:pt>
                <c:pt idx="117">
                  <c:v>44470</c:v>
                </c:pt>
                <c:pt idx="118">
                  <c:v>44501</c:v>
                </c:pt>
                <c:pt idx="119">
                  <c:v>44531</c:v>
                </c:pt>
                <c:pt idx="120">
                  <c:v>44562</c:v>
                </c:pt>
                <c:pt idx="121">
                  <c:v>44593</c:v>
                </c:pt>
                <c:pt idx="122">
                  <c:v>44621</c:v>
                </c:pt>
                <c:pt idx="123">
                  <c:v>44652</c:v>
                </c:pt>
                <c:pt idx="124">
                  <c:v>44682</c:v>
                </c:pt>
                <c:pt idx="125">
                  <c:v>44713</c:v>
                </c:pt>
                <c:pt idx="126">
                  <c:v>44743</c:v>
                </c:pt>
                <c:pt idx="127">
                  <c:v>44774</c:v>
                </c:pt>
                <c:pt idx="128">
                  <c:v>44805</c:v>
                </c:pt>
                <c:pt idx="129">
                  <c:v>44835</c:v>
                </c:pt>
                <c:pt idx="130">
                  <c:v>44866</c:v>
                </c:pt>
                <c:pt idx="131">
                  <c:v>44896</c:v>
                </c:pt>
                <c:pt idx="132">
                  <c:v>44927</c:v>
                </c:pt>
                <c:pt idx="133">
                  <c:v>44958</c:v>
                </c:pt>
                <c:pt idx="134">
                  <c:v>44986</c:v>
                </c:pt>
                <c:pt idx="135">
                  <c:v>45017</c:v>
                </c:pt>
                <c:pt idx="136">
                  <c:v>45047</c:v>
                </c:pt>
                <c:pt idx="137">
                  <c:v>45078</c:v>
                </c:pt>
                <c:pt idx="138">
                  <c:v>45108</c:v>
                </c:pt>
                <c:pt idx="139">
                  <c:v>45139</c:v>
                </c:pt>
                <c:pt idx="140">
                  <c:v>45170</c:v>
                </c:pt>
                <c:pt idx="141">
                  <c:v>45200</c:v>
                </c:pt>
                <c:pt idx="142">
                  <c:v>45231</c:v>
                </c:pt>
                <c:pt idx="143">
                  <c:v>45261</c:v>
                </c:pt>
                <c:pt idx="144">
                  <c:v>45292</c:v>
                </c:pt>
                <c:pt idx="145">
                  <c:v>45323</c:v>
                </c:pt>
                <c:pt idx="146">
                  <c:v>45352</c:v>
                </c:pt>
                <c:pt idx="147">
                  <c:v>45383</c:v>
                </c:pt>
                <c:pt idx="148">
                  <c:v>45413</c:v>
                </c:pt>
                <c:pt idx="149">
                  <c:v>45444</c:v>
                </c:pt>
                <c:pt idx="150">
                  <c:v>45474</c:v>
                </c:pt>
                <c:pt idx="151">
                  <c:v>45505</c:v>
                </c:pt>
                <c:pt idx="152">
                  <c:v>45536</c:v>
                </c:pt>
                <c:pt idx="153">
                  <c:v>45566</c:v>
                </c:pt>
                <c:pt idx="154">
                  <c:v>45597</c:v>
                </c:pt>
                <c:pt idx="155">
                  <c:v>45627</c:v>
                </c:pt>
                <c:pt idx="156">
                  <c:v>45658</c:v>
                </c:pt>
                <c:pt idx="157">
                  <c:v>45689</c:v>
                </c:pt>
                <c:pt idx="158">
                  <c:v>45717</c:v>
                </c:pt>
                <c:pt idx="159">
                  <c:v>45748</c:v>
                </c:pt>
              </c:numCache>
            </c:numRef>
          </c:cat>
          <c:val>
            <c:numRef>
              <c:f>'Datos Grafico'!$I$34:$FL$34</c:f>
              <c:numCache>
                <c:formatCode>General</c:formatCode>
                <c:ptCount val="160"/>
                <c:pt idx="63">
                  <c:v>5.08</c:v>
                </c:pt>
                <c:pt idx="74">
                  <c:v>4.91</c:v>
                </c:pt>
                <c:pt idx="75">
                  <c:v>5.35</c:v>
                </c:pt>
                <c:pt idx="78">
                  <c:v>3.6899999999999995</c:v>
                </c:pt>
                <c:pt idx="79">
                  <c:v>3.5699999999999994</c:v>
                </c:pt>
                <c:pt idx="80">
                  <c:v>3.2199999999999998</c:v>
                </c:pt>
                <c:pt idx="81">
                  <c:v>2.2700000000000005</c:v>
                </c:pt>
                <c:pt idx="83">
                  <c:v>3.7299999999999995</c:v>
                </c:pt>
                <c:pt idx="88">
                  <c:v>6.08</c:v>
                </c:pt>
                <c:pt idx="92">
                  <c:v>0.39000000000000012</c:v>
                </c:pt>
                <c:pt idx="93">
                  <c:v>2.2300000000000004</c:v>
                </c:pt>
                <c:pt idx="94">
                  <c:v>5.99</c:v>
                </c:pt>
                <c:pt idx="95">
                  <c:v>3.5199999999999996</c:v>
                </c:pt>
                <c:pt idx="96">
                  <c:v>4.08</c:v>
                </c:pt>
                <c:pt idx="98">
                  <c:v>6.21</c:v>
                </c:pt>
                <c:pt idx="99">
                  <c:v>6.01</c:v>
                </c:pt>
                <c:pt idx="100">
                  <c:v>6.57</c:v>
                </c:pt>
                <c:pt idx="101">
                  <c:v>4.7</c:v>
                </c:pt>
                <c:pt idx="102">
                  <c:v>6.39</c:v>
                </c:pt>
                <c:pt idx="103">
                  <c:v>6.2299999999999995</c:v>
                </c:pt>
                <c:pt idx="106">
                  <c:v>1.59</c:v>
                </c:pt>
                <c:pt idx="107">
                  <c:v>6.24</c:v>
                </c:pt>
                <c:pt idx="108">
                  <c:v>7.8299999999999992</c:v>
                </c:pt>
                <c:pt idx="109">
                  <c:v>8.4</c:v>
                </c:pt>
                <c:pt idx="118">
                  <c:v>3.76</c:v>
                </c:pt>
                <c:pt idx="119">
                  <c:v>4.0599999999999996</c:v>
                </c:pt>
                <c:pt idx="120">
                  <c:v>4.4799999999999995</c:v>
                </c:pt>
                <c:pt idx="121">
                  <c:v>4.8999999999999995</c:v>
                </c:pt>
                <c:pt idx="122">
                  <c:v>5.51</c:v>
                </c:pt>
                <c:pt idx="129">
                  <c:v>2.8899999999999997</c:v>
                </c:pt>
                <c:pt idx="130">
                  <c:v>2.79</c:v>
                </c:pt>
                <c:pt idx="131">
                  <c:v>3.2800000000000002</c:v>
                </c:pt>
                <c:pt idx="145">
                  <c:v>4.8</c:v>
                </c:pt>
                <c:pt idx="150">
                  <c:v>2.96</c:v>
                </c:pt>
                <c:pt idx="151">
                  <c:v>3.3599999999999994</c:v>
                </c:pt>
                <c:pt idx="152">
                  <c:v>2.41</c:v>
                </c:pt>
                <c:pt idx="155">
                  <c:v>3.9399999999999995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4F-4F3F-A592-46EAA568C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9935"/>
        <c:axId val="1"/>
      </c:lineChart>
      <c:catAx>
        <c:axId val="105334993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99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Grafico'!$I$35:$T$35</c:f>
              <c:numCache>
                <c:formatCode>General</c:formatCode>
                <c:ptCount val="12"/>
                <c:pt idx="5">
                  <c:v>6.78</c:v>
                </c:pt>
                <c:pt idx="6">
                  <c:v>6.74</c:v>
                </c:pt>
                <c:pt idx="7">
                  <c:v>6.9799999999999995</c:v>
                </c:pt>
                <c:pt idx="8">
                  <c:v>5.53</c:v>
                </c:pt>
                <c:pt idx="9">
                  <c:v>4.72</c:v>
                </c:pt>
                <c:pt idx="10">
                  <c:v>5.59</c:v>
                </c:pt>
                <c:pt idx="11">
                  <c:v>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15-4B70-B84E-A89B9A067E97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Grafico'!$U$35:$AF$35</c:f>
              <c:numCache>
                <c:formatCode>General</c:formatCode>
                <c:ptCount val="12"/>
                <c:pt idx="0">
                  <c:v>7.13</c:v>
                </c:pt>
                <c:pt idx="1">
                  <c:v>7.39</c:v>
                </c:pt>
                <c:pt idx="2">
                  <c:v>7.9799999999999995</c:v>
                </c:pt>
                <c:pt idx="3">
                  <c:v>8.65</c:v>
                </c:pt>
                <c:pt idx="4">
                  <c:v>7.8500000000000005</c:v>
                </c:pt>
                <c:pt idx="6">
                  <c:v>5.35</c:v>
                </c:pt>
                <c:pt idx="7">
                  <c:v>5.89</c:v>
                </c:pt>
                <c:pt idx="8">
                  <c:v>5.2</c:v>
                </c:pt>
                <c:pt idx="9">
                  <c:v>4.95</c:v>
                </c:pt>
                <c:pt idx="10">
                  <c:v>5.67</c:v>
                </c:pt>
                <c:pt idx="11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15-4B70-B84E-A89B9A067E97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Grafico'!$AG$35:$AR$35</c:f>
              <c:numCache>
                <c:formatCode>General</c:formatCode>
                <c:ptCount val="12"/>
                <c:pt idx="0">
                  <c:v>6.96</c:v>
                </c:pt>
                <c:pt idx="1">
                  <c:v>7.4999999999999991</c:v>
                </c:pt>
                <c:pt idx="2">
                  <c:v>8.84</c:v>
                </c:pt>
                <c:pt idx="3">
                  <c:v>9.75</c:v>
                </c:pt>
                <c:pt idx="4">
                  <c:v>8.120000000000001</c:v>
                </c:pt>
                <c:pt idx="5">
                  <c:v>7.0699999999999994</c:v>
                </c:pt>
                <c:pt idx="6">
                  <c:v>8.120000000000001</c:v>
                </c:pt>
                <c:pt idx="7">
                  <c:v>5.05</c:v>
                </c:pt>
                <c:pt idx="8">
                  <c:v>5.41</c:v>
                </c:pt>
                <c:pt idx="9">
                  <c:v>4.8099999999999996</c:v>
                </c:pt>
                <c:pt idx="10">
                  <c:v>6.18</c:v>
                </c:pt>
                <c:pt idx="11">
                  <c:v>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15-4B70-B84E-A89B9A067E97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Grafico'!$AS$35:$BD$35</c:f>
              <c:numCache>
                <c:formatCode>General</c:formatCode>
                <c:ptCount val="12"/>
                <c:pt idx="0">
                  <c:v>7.37</c:v>
                </c:pt>
                <c:pt idx="1">
                  <c:v>7.81</c:v>
                </c:pt>
                <c:pt idx="2">
                  <c:v>7.62</c:v>
                </c:pt>
                <c:pt idx="3">
                  <c:v>9.15</c:v>
                </c:pt>
                <c:pt idx="4">
                  <c:v>12.15</c:v>
                </c:pt>
                <c:pt idx="5">
                  <c:v>9.42</c:v>
                </c:pt>
                <c:pt idx="6">
                  <c:v>9.67</c:v>
                </c:pt>
                <c:pt idx="7">
                  <c:v>7.2600000000000007</c:v>
                </c:pt>
                <c:pt idx="8">
                  <c:v>7.39</c:v>
                </c:pt>
                <c:pt idx="9">
                  <c:v>7.66</c:v>
                </c:pt>
                <c:pt idx="10" formatCode="0.00">
                  <c:v>7.7</c:v>
                </c:pt>
                <c:pt idx="11">
                  <c:v>7.99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15-4B70-B84E-A89B9A067E97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Grafico'!$BE$35:$BP$35</c:f>
              <c:numCache>
                <c:formatCode>General</c:formatCode>
                <c:ptCount val="12"/>
                <c:pt idx="0">
                  <c:v>8.0400000000000009</c:v>
                </c:pt>
                <c:pt idx="1">
                  <c:v>8.59</c:v>
                </c:pt>
                <c:pt idx="2">
                  <c:v>10.41</c:v>
                </c:pt>
                <c:pt idx="3">
                  <c:v>10.930000000000001</c:v>
                </c:pt>
                <c:pt idx="4">
                  <c:v>10.020000000000001</c:v>
                </c:pt>
                <c:pt idx="5">
                  <c:v>7.9899999999999993</c:v>
                </c:pt>
                <c:pt idx="6">
                  <c:v>7.21</c:v>
                </c:pt>
                <c:pt idx="7">
                  <c:v>7.28</c:v>
                </c:pt>
                <c:pt idx="8">
                  <c:v>6.06</c:v>
                </c:pt>
                <c:pt idx="9">
                  <c:v>6.77</c:v>
                </c:pt>
                <c:pt idx="10">
                  <c:v>7.4300000000000006</c:v>
                </c:pt>
                <c:pt idx="11">
                  <c:v>7.3299999999999992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15-4B70-B84E-A89B9A067E97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Grafico'!$BQ$35:$CB$35</c:f>
              <c:numCache>
                <c:formatCode>General</c:formatCode>
                <c:ptCount val="12"/>
                <c:pt idx="1">
                  <c:v>8.9500000000000011</c:v>
                </c:pt>
                <c:pt idx="2">
                  <c:v>10.120000000000001</c:v>
                </c:pt>
                <c:pt idx="5">
                  <c:v>5.77</c:v>
                </c:pt>
                <c:pt idx="7">
                  <c:v>7.2299999999999995</c:v>
                </c:pt>
                <c:pt idx="8">
                  <c:v>5.7299999999999995</c:v>
                </c:pt>
                <c:pt idx="9">
                  <c:v>7.2</c:v>
                </c:pt>
                <c:pt idx="10">
                  <c:v>7.55</c:v>
                </c:pt>
                <c:pt idx="11">
                  <c:v>8.16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15-4B70-B84E-A89B9A067E97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Grafico'!$CC$35:$CN$35</c:f>
              <c:numCache>
                <c:formatCode>General</c:formatCode>
                <c:ptCount val="12"/>
                <c:pt idx="0">
                  <c:v>8.870000000000001</c:v>
                </c:pt>
                <c:pt idx="1">
                  <c:v>9.67</c:v>
                </c:pt>
                <c:pt idx="4">
                  <c:v>10.8</c:v>
                </c:pt>
                <c:pt idx="10">
                  <c:v>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315-4B70-B84E-A89B9A067E97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Grafico'!$CO$35:$CZ$35</c:f>
              <c:numCache>
                <c:formatCode>General</c:formatCode>
                <c:ptCount val="12"/>
                <c:pt idx="0">
                  <c:v>7.3500000000000005</c:v>
                </c:pt>
                <c:pt idx="1">
                  <c:v>7.8500000000000005</c:v>
                </c:pt>
                <c:pt idx="2">
                  <c:v>8.7800000000000011</c:v>
                </c:pt>
                <c:pt idx="3">
                  <c:v>9.39</c:v>
                </c:pt>
                <c:pt idx="5">
                  <c:v>7.95</c:v>
                </c:pt>
                <c:pt idx="7">
                  <c:v>6.46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315-4B70-B84E-A89B9A067E97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Grafico'!$DA$35:$DL$35</c:f>
              <c:numCache>
                <c:formatCode>General</c:formatCode>
                <c:ptCount val="12"/>
                <c:pt idx="1">
                  <c:v>7.45</c:v>
                </c:pt>
                <c:pt idx="8">
                  <c:v>5.9200000000000008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315-4B70-B84E-A89B9A067E97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Grafico'!$DM$35:$DX$35</c:f>
              <c:numCache>
                <c:formatCode>General</c:formatCode>
                <c:ptCount val="12"/>
                <c:pt idx="2">
                  <c:v>10.24</c:v>
                </c:pt>
                <c:pt idx="3">
                  <c:v>9.4700000000000006</c:v>
                </c:pt>
                <c:pt idx="4">
                  <c:v>9.9400000000000013</c:v>
                </c:pt>
                <c:pt idx="5">
                  <c:v>7.22</c:v>
                </c:pt>
                <c:pt idx="6">
                  <c:v>7.72</c:v>
                </c:pt>
                <c:pt idx="7">
                  <c:v>6.87</c:v>
                </c:pt>
                <c:pt idx="8">
                  <c:v>6.75</c:v>
                </c:pt>
                <c:pt idx="9">
                  <c:v>7.839999999999999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315-4B70-B84E-A89B9A067E97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Grafico'!$DY$35:$EJ$35</c:f>
              <c:numCache>
                <c:formatCode>General</c:formatCode>
                <c:ptCount val="12"/>
                <c:pt idx="5">
                  <c:v>5.28</c:v>
                </c:pt>
                <c:pt idx="6">
                  <c:v>5.37</c:v>
                </c:pt>
                <c:pt idx="7">
                  <c:v>5.93</c:v>
                </c:pt>
                <c:pt idx="8">
                  <c:v>6.21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21-40A6-8BC1-AF8427876BA6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Grafico'!$EK$35:$EV$35</c:f>
              <c:numCache>
                <c:formatCode>General</c:formatCode>
                <c:ptCount val="12"/>
                <c:pt idx="0">
                  <c:v>8.2800000000000011</c:v>
                </c:pt>
                <c:pt idx="1">
                  <c:v>6.96</c:v>
                </c:pt>
                <c:pt idx="2">
                  <c:v>7.53</c:v>
                </c:pt>
                <c:pt idx="3">
                  <c:v>9.0400000000000009</c:v>
                </c:pt>
                <c:pt idx="4">
                  <c:v>8.23</c:v>
                </c:pt>
                <c:pt idx="5">
                  <c:v>6.87</c:v>
                </c:pt>
                <c:pt idx="6">
                  <c:v>5.37</c:v>
                </c:pt>
                <c:pt idx="7">
                  <c:v>6.2299999999999995</c:v>
                </c:pt>
                <c:pt idx="8">
                  <c:v>5.68</c:v>
                </c:pt>
                <c:pt idx="9">
                  <c:v>6.3</c:v>
                </c:pt>
                <c:pt idx="10">
                  <c:v>5.75</c:v>
                </c:pt>
                <c:pt idx="11">
                  <c:v>6.55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21-40A6-8BC1-AF8427876BA6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Grafico'!$EW$35:$FH$35</c:f>
              <c:numCache>
                <c:formatCode>General</c:formatCode>
                <c:ptCount val="12"/>
                <c:pt idx="0">
                  <c:v>7.2499999999999991</c:v>
                </c:pt>
                <c:pt idx="2">
                  <c:v>8.5300000000000011</c:v>
                </c:pt>
                <c:pt idx="3">
                  <c:v>9.42</c:v>
                </c:pt>
                <c:pt idx="5">
                  <c:v>6.97</c:v>
                </c:pt>
                <c:pt idx="9">
                  <c:v>5.3</c:v>
                </c:pt>
                <c:pt idx="10">
                  <c:v>5.21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51-4B57-80CF-FA3AB43C41BE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Grafico'!$FI$35:$FT$35</c:f>
              <c:numCache>
                <c:formatCode>General</c:formatCode>
                <c:ptCount val="12"/>
                <c:pt idx="0">
                  <c:v>7.03</c:v>
                </c:pt>
                <c:pt idx="1">
                  <c:v>8.66</c:v>
                </c:pt>
                <c:pt idx="2">
                  <c:v>8.2600000000000016</c:v>
                </c:pt>
                <c:pt idx="3">
                  <c:v>7.7299999999999995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CA-4F1C-A5C8-6ADC017B0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5791"/>
        <c:axId val="1"/>
      </c:lineChart>
      <c:catAx>
        <c:axId val="105333579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3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579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4.8442906574394463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Blas Villegas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Grafico'!$N$36:$FL$36</c:f>
              <c:numCache>
                <c:formatCode>General</c:formatCode>
                <c:ptCount val="155"/>
                <c:pt idx="1">
                  <c:v>7.25</c:v>
                </c:pt>
                <c:pt idx="2">
                  <c:v>7.09</c:v>
                </c:pt>
                <c:pt idx="3">
                  <c:v>5.07</c:v>
                </c:pt>
                <c:pt idx="4">
                  <c:v>3.8200000000000003</c:v>
                </c:pt>
                <c:pt idx="5">
                  <c:v>4.01</c:v>
                </c:pt>
                <c:pt idx="6">
                  <c:v>5.2200000000000006</c:v>
                </c:pt>
                <c:pt idx="7">
                  <c:v>7.9700000000000006</c:v>
                </c:pt>
                <c:pt idx="8">
                  <c:v>9.0500000000000007</c:v>
                </c:pt>
                <c:pt idx="9">
                  <c:v>8.92</c:v>
                </c:pt>
                <c:pt idx="10">
                  <c:v>9.0500000000000007</c:v>
                </c:pt>
                <c:pt idx="11">
                  <c:v>9.11</c:v>
                </c:pt>
                <c:pt idx="12">
                  <c:v>8.02</c:v>
                </c:pt>
                <c:pt idx="13">
                  <c:v>7.04</c:v>
                </c:pt>
                <c:pt idx="14">
                  <c:v>5.51</c:v>
                </c:pt>
                <c:pt idx="15">
                  <c:v>3.91</c:v>
                </c:pt>
                <c:pt idx="16">
                  <c:v>2.8</c:v>
                </c:pt>
                <c:pt idx="17">
                  <c:v>3.0999999999999996</c:v>
                </c:pt>
                <c:pt idx="18">
                  <c:v>4.4800000000000004</c:v>
                </c:pt>
                <c:pt idx="19">
                  <c:v>5.63</c:v>
                </c:pt>
                <c:pt idx="20">
                  <c:v>6.86</c:v>
                </c:pt>
                <c:pt idx="21">
                  <c:v>7.73</c:v>
                </c:pt>
                <c:pt idx="22">
                  <c:v>6.31</c:v>
                </c:pt>
                <c:pt idx="23">
                  <c:v>8.9700000000000006</c:v>
                </c:pt>
                <c:pt idx="24">
                  <c:v>9</c:v>
                </c:pt>
                <c:pt idx="25">
                  <c:v>9.1999999999999993</c:v>
                </c:pt>
                <c:pt idx="26">
                  <c:v>9.65</c:v>
                </c:pt>
                <c:pt idx="27">
                  <c:v>6.52</c:v>
                </c:pt>
                <c:pt idx="28">
                  <c:v>5.33</c:v>
                </c:pt>
                <c:pt idx="29">
                  <c:v>9.5399999999999991</c:v>
                </c:pt>
                <c:pt idx="30">
                  <c:v>4.76</c:v>
                </c:pt>
                <c:pt idx="31">
                  <c:v>6.84</c:v>
                </c:pt>
                <c:pt idx="32">
                  <c:v>7.89</c:v>
                </c:pt>
                <c:pt idx="33">
                  <c:v>8.2100000000000009</c:v>
                </c:pt>
                <c:pt idx="34">
                  <c:v>8.7100000000000009</c:v>
                </c:pt>
                <c:pt idx="35">
                  <c:v>10.68</c:v>
                </c:pt>
                <c:pt idx="36">
                  <c:v>8.870000000000001</c:v>
                </c:pt>
                <c:pt idx="37">
                  <c:v>9.57</c:v>
                </c:pt>
                <c:pt idx="38">
                  <c:v>9.16</c:v>
                </c:pt>
                <c:pt idx="39">
                  <c:v>8.59</c:v>
                </c:pt>
                <c:pt idx="40">
                  <c:v>7.69</c:v>
                </c:pt>
                <c:pt idx="41" formatCode="0.00">
                  <c:v>6.74</c:v>
                </c:pt>
                <c:pt idx="42" formatCode="0.00">
                  <c:v>6.52</c:v>
                </c:pt>
                <c:pt idx="43">
                  <c:v>8.33</c:v>
                </c:pt>
                <c:pt idx="44">
                  <c:v>9.39</c:v>
                </c:pt>
                <c:pt idx="45">
                  <c:v>9.7200000000000006</c:v>
                </c:pt>
                <c:pt idx="46">
                  <c:v>9.82</c:v>
                </c:pt>
                <c:pt idx="47">
                  <c:v>9.75</c:v>
                </c:pt>
                <c:pt idx="48">
                  <c:v>7.99</c:v>
                </c:pt>
                <c:pt idx="49">
                  <c:v>6.8900000000000006</c:v>
                </c:pt>
                <c:pt idx="50">
                  <c:v>6.61</c:v>
                </c:pt>
                <c:pt idx="51">
                  <c:v>4.1000000000000005</c:v>
                </c:pt>
                <c:pt idx="52">
                  <c:v>2.9699999999999998</c:v>
                </c:pt>
                <c:pt idx="53">
                  <c:v>3.2300000000000004</c:v>
                </c:pt>
                <c:pt idx="54">
                  <c:v>3.2300000000000004</c:v>
                </c:pt>
                <c:pt idx="56">
                  <c:v>6.01</c:v>
                </c:pt>
                <c:pt idx="57">
                  <c:v>7.59</c:v>
                </c:pt>
                <c:pt idx="58">
                  <c:v>8.1</c:v>
                </c:pt>
                <c:pt idx="59">
                  <c:v>7.09</c:v>
                </c:pt>
                <c:pt idx="60">
                  <c:v>2.3899999999999997</c:v>
                </c:pt>
                <c:pt idx="61">
                  <c:v>3.1399999999999997</c:v>
                </c:pt>
                <c:pt idx="62">
                  <c:v>3.09</c:v>
                </c:pt>
                <c:pt idx="63">
                  <c:v>2.09</c:v>
                </c:pt>
                <c:pt idx="64">
                  <c:v>2.0199999999999996</c:v>
                </c:pt>
                <c:pt idx="65">
                  <c:v>3</c:v>
                </c:pt>
                <c:pt idx="66">
                  <c:v>3.8200000000000003</c:v>
                </c:pt>
                <c:pt idx="67">
                  <c:v>5.73</c:v>
                </c:pt>
                <c:pt idx="68">
                  <c:v>7.25</c:v>
                </c:pt>
                <c:pt idx="69">
                  <c:v>8.9500000000000011</c:v>
                </c:pt>
                <c:pt idx="70">
                  <c:v>8.4</c:v>
                </c:pt>
                <c:pt idx="71">
                  <c:v>8.73</c:v>
                </c:pt>
                <c:pt idx="72">
                  <c:v>7.98</c:v>
                </c:pt>
                <c:pt idx="73">
                  <c:v>6.5500000000000007</c:v>
                </c:pt>
                <c:pt idx="74">
                  <c:v>6.3800000000000008</c:v>
                </c:pt>
                <c:pt idx="75">
                  <c:v>5.4</c:v>
                </c:pt>
                <c:pt idx="76">
                  <c:v>1.83</c:v>
                </c:pt>
                <c:pt idx="77">
                  <c:v>3.13</c:v>
                </c:pt>
                <c:pt idx="78">
                  <c:v>3.8800000000000003</c:v>
                </c:pt>
                <c:pt idx="79">
                  <c:v>5.44</c:v>
                </c:pt>
                <c:pt idx="80">
                  <c:v>6.82</c:v>
                </c:pt>
                <c:pt idx="81">
                  <c:v>8.1999999999999993</c:v>
                </c:pt>
                <c:pt idx="82">
                  <c:v>8.66</c:v>
                </c:pt>
                <c:pt idx="83">
                  <c:v>8.879999999999999</c:v>
                </c:pt>
                <c:pt idx="84">
                  <c:v>7.62</c:v>
                </c:pt>
                <c:pt idx="85">
                  <c:v>6.48</c:v>
                </c:pt>
                <c:pt idx="86">
                  <c:v>5.86</c:v>
                </c:pt>
                <c:pt idx="87">
                  <c:v>5.32</c:v>
                </c:pt>
                <c:pt idx="88">
                  <c:v>2.1799999999999997</c:v>
                </c:pt>
                <c:pt idx="89">
                  <c:v>3.2800000000000002</c:v>
                </c:pt>
                <c:pt idx="90">
                  <c:v>4.1100000000000003</c:v>
                </c:pt>
                <c:pt idx="91">
                  <c:v>5.8500000000000005</c:v>
                </c:pt>
                <c:pt idx="92">
                  <c:v>7.3199999999999994</c:v>
                </c:pt>
                <c:pt idx="93">
                  <c:v>8.61</c:v>
                </c:pt>
                <c:pt idx="94">
                  <c:v>8.76</c:v>
                </c:pt>
                <c:pt idx="95">
                  <c:v>8.9700000000000006</c:v>
                </c:pt>
                <c:pt idx="96">
                  <c:v>8.2099999999999991</c:v>
                </c:pt>
                <c:pt idx="97">
                  <c:v>5.7</c:v>
                </c:pt>
                <c:pt idx="98">
                  <c:v>3.79</c:v>
                </c:pt>
                <c:pt idx="99">
                  <c:v>3.6900000000000004</c:v>
                </c:pt>
                <c:pt idx="100">
                  <c:v>2.4299999999999997</c:v>
                </c:pt>
                <c:pt idx="101">
                  <c:v>2.7</c:v>
                </c:pt>
                <c:pt idx="102">
                  <c:v>2.6900000000000004</c:v>
                </c:pt>
                <c:pt idx="103">
                  <c:v>4.5100000000000007</c:v>
                </c:pt>
                <c:pt idx="104">
                  <c:v>6.34</c:v>
                </c:pt>
                <c:pt idx="105">
                  <c:v>7.660000000000001</c:v>
                </c:pt>
                <c:pt idx="106">
                  <c:v>7.3</c:v>
                </c:pt>
                <c:pt idx="107">
                  <c:v>7.410000000000001</c:v>
                </c:pt>
                <c:pt idx="108">
                  <c:v>5.63</c:v>
                </c:pt>
                <c:pt idx="109">
                  <c:v>4</c:v>
                </c:pt>
                <c:pt idx="110">
                  <c:v>3.3</c:v>
                </c:pt>
                <c:pt idx="111">
                  <c:v>2.58</c:v>
                </c:pt>
                <c:pt idx="112">
                  <c:v>2.4800000000000004</c:v>
                </c:pt>
                <c:pt idx="113">
                  <c:v>3.2300000000000004</c:v>
                </c:pt>
                <c:pt idx="114">
                  <c:v>4.1500000000000004</c:v>
                </c:pt>
                <c:pt idx="115">
                  <c:v>5.4</c:v>
                </c:pt>
                <c:pt idx="116">
                  <c:v>6.41</c:v>
                </c:pt>
                <c:pt idx="117">
                  <c:v>8.6</c:v>
                </c:pt>
                <c:pt idx="118">
                  <c:v>8.08</c:v>
                </c:pt>
                <c:pt idx="119">
                  <c:v>5.38</c:v>
                </c:pt>
                <c:pt idx="120">
                  <c:v>2.58</c:v>
                </c:pt>
                <c:pt idx="121">
                  <c:v>1.78</c:v>
                </c:pt>
                <c:pt idx="122">
                  <c:v>2.63</c:v>
                </c:pt>
                <c:pt idx="123">
                  <c:v>2.75</c:v>
                </c:pt>
                <c:pt idx="124">
                  <c:v>2.2800000000000002</c:v>
                </c:pt>
                <c:pt idx="125">
                  <c:v>2.5</c:v>
                </c:pt>
                <c:pt idx="126">
                  <c:v>3.5200000000000005</c:v>
                </c:pt>
                <c:pt idx="127">
                  <c:v>4.95</c:v>
                </c:pt>
                <c:pt idx="128">
                  <c:v>6.0200000000000005</c:v>
                </c:pt>
                <c:pt idx="129">
                  <c:v>7.2600000000000007</c:v>
                </c:pt>
                <c:pt idx="130">
                  <c:v>4.7600000000000007</c:v>
                </c:pt>
                <c:pt idx="131">
                  <c:v>8.18</c:v>
                </c:pt>
                <c:pt idx="132">
                  <c:v>6.21</c:v>
                </c:pt>
                <c:pt idx="133">
                  <c:v>4.6800000000000006</c:v>
                </c:pt>
                <c:pt idx="134">
                  <c:v>4.9000000000000004</c:v>
                </c:pt>
                <c:pt idx="135">
                  <c:v>3.7600000000000007</c:v>
                </c:pt>
                <c:pt idx="136">
                  <c:v>3.6400000000000006</c:v>
                </c:pt>
                <c:pt idx="137">
                  <c:v>2.99</c:v>
                </c:pt>
                <c:pt idx="138">
                  <c:v>3.62</c:v>
                </c:pt>
                <c:pt idx="139">
                  <c:v>4.9300000000000006</c:v>
                </c:pt>
                <c:pt idx="140">
                  <c:v>6.09</c:v>
                </c:pt>
                <c:pt idx="141">
                  <c:v>7.05</c:v>
                </c:pt>
                <c:pt idx="142">
                  <c:v>7.8500000000000005</c:v>
                </c:pt>
                <c:pt idx="143">
                  <c:v>8.3099999999999987</c:v>
                </c:pt>
                <c:pt idx="144">
                  <c:v>4.2</c:v>
                </c:pt>
                <c:pt idx="145">
                  <c:v>4.0200000000000005</c:v>
                </c:pt>
                <c:pt idx="146">
                  <c:v>2.9800000000000004</c:v>
                </c:pt>
                <c:pt idx="147">
                  <c:v>2.4299999999999997</c:v>
                </c:pt>
                <c:pt idx="148">
                  <c:v>2.54</c:v>
                </c:pt>
                <c:pt idx="149">
                  <c:v>1.95</c:v>
                </c:pt>
                <c:pt idx="150">
                  <c:v>3.2199999999999998</c:v>
                </c:pt>
                <c:pt idx="151">
                  <c:v>4.63</c:v>
                </c:pt>
                <c:pt idx="152">
                  <c:v>5.66</c:v>
                </c:pt>
                <c:pt idx="153">
                  <c:v>6.9</c:v>
                </c:pt>
                <c:pt idx="154">
                  <c:v>7.4900000000000011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47-45D6-A99F-46409B135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4527"/>
        <c:axId val="1"/>
      </c:lineChart>
      <c:catAx>
        <c:axId val="105334452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45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Blas Villegas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Grafico'!$I$36:$T$36</c:f>
              <c:numCache>
                <c:formatCode>General</c:formatCode>
                <c:ptCount val="12"/>
                <c:pt idx="6">
                  <c:v>7.25</c:v>
                </c:pt>
                <c:pt idx="7">
                  <c:v>7.09</c:v>
                </c:pt>
                <c:pt idx="8">
                  <c:v>5.07</c:v>
                </c:pt>
                <c:pt idx="9">
                  <c:v>3.8200000000000003</c:v>
                </c:pt>
                <c:pt idx="10">
                  <c:v>4.01</c:v>
                </c:pt>
                <c:pt idx="11">
                  <c:v>5.2200000000000006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79-4345-BADD-638852821A24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Grafico'!$U$36:$AF$36</c:f>
              <c:numCache>
                <c:formatCode>General</c:formatCode>
                <c:ptCount val="12"/>
                <c:pt idx="0">
                  <c:v>7.9700000000000006</c:v>
                </c:pt>
                <c:pt idx="1">
                  <c:v>9.0500000000000007</c:v>
                </c:pt>
                <c:pt idx="2">
                  <c:v>8.92</c:v>
                </c:pt>
                <c:pt idx="3">
                  <c:v>9.0500000000000007</c:v>
                </c:pt>
                <c:pt idx="4">
                  <c:v>9.11</c:v>
                </c:pt>
                <c:pt idx="5">
                  <c:v>8.02</c:v>
                </c:pt>
                <c:pt idx="6">
                  <c:v>7.04</c:v>
                </c:pt>
                <c:pt idx="7">
                  <c:v>5.51</c:v>
                </c:pt>
                <c:pt idx="8">
                  <c:v>3.91</c:v>
                </c:pt>
                <c:pt idx="9">
                  <c:v>2.8</c:v>
                </c:pt>
                <c:pt idx="10">
                  <c:v>3.0999999999999996</c:v>
                </c:pt>
                <c:pt idx="11">
                  <c:v>4.4800000000000004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79-4345-BADD-638852821A24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Grafico'!$AG$36:$AR$36</c:f>
              <c:numCache>
                <c:formatCode>General</c:formatCode>
                <c:ptCount val="12"/>
                <c:pt idx="0">
                  <c:v>5.63</c:v>
                </c:pt>
                <c:pt idx="1">
                  <c:v>6.86</c:v>
                </c:pt>
                <c:pt idx="2">
                  <c:v>7.73</c:v>
                </c:pt>
                <c:pt idx="3">
                  <c:v>6.31</c:v>
                </c:pt>
                <c:pt idx="4">
                  <c:v>8.9700000000000006</c:v>
                </c:pt>
                <c:pt idx="5">
                  <c:v>9</c:v>
                </c:pt>
                <c:pt idx="6">
                  <c:v>9.1999999999999993</c:v>
                </c:pt>
                <c:pt idx="7">
                  <c:v>9.65</c:v>
                </c:pt>
                <c:pt idx="8">
                  <c:v>6.52</c:v>
                </c:pt>
                <c:pt idx="9">
                  <c:v>5.33</c:v>
                </c:pt>
                <c:pt idx="10">
                  <c:v>9.5399999999999991</c:v>
                </c:pt>
                <c:pt idx="11">
                  <c:v>4.76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79-4345-BADD-638852821A24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Grafico'!$AS$36:$BD$36</c:f>
              <c:numCache>
                <c:formatCode>General</c:formatCode>
                <c:ptCount val="12"/>
                <c:pt idx="0">
                  <c:v>6.84</c:v>
                </c:pt>
                <c:pt idx="1">
                  <c:v>7.89</c:v>
                </c:pt>
                <c:pt idx="2">
                  <c:v>8.2100000000000009</c:v>
                </c:pt>
                <c:pt idx="3">
                  <c:v>8.7100000000000009</c:v>
                </c:pt>
                <c:pt idx="4">
                  <c:v>10.68</c:v>
                </c:pt>
                <c:pt idx="5">
                  <c:v>8.870000000000001</c:v>
                </c:pt>
                <c:pt idx="6">
                  <c:v>9.57</c:v>
                </c:pt>
                <c:pt idx="7">
                  <c:v>9.16</c:v>
                </c:pt>
                <c:pt idx="8">
                  <c:v>8.59</c:v>
                </c:pt>
                <c:pt idx="9">
                  <c:v>7.69</c:v>
                </c:pt>
                <c:pt idx="10" formatCode="0.00">
                  <c:v>6.74</c:v>
                </c:pt>
                <c:pt idx="11" formatCode="0.00">
                  <c:v>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79-4345-BADD-638852821A24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Grafico'!$BE$36:$BP$36</c:f>
              <c:numCache>
                <c:formatCode>General</c:formatCode>
                <c:ptCount val="12"/>
                <c:pt idx="0">
                  <c:v>8.33</c:v>
                </c:pt>
                <c:pt idx="1">
                  <c:v>9.39</c:v>
                </c:pt>
                <c:pt idx="2">
                  <c:v>9.7200000000000006</c:v>
                </c:pt>
                <c:pt idx="3">
                  <c:v>9.82</c:v>
                </c:pt>
                <c:pt idx="4">
                  <c:v>9.75</c:v>
                </c:pt>
                <c:pt idx="5">
                  <c:v>7.99</c:v>
                </c:pt>
                <c:pt idx="6">
                  <c:v>6.8900000000000006</c:v>
                </c:pt>
                <c:pt idx="7">
                  <c:v>6.61</c:v>
                </c:pt>
                <c:pt idx="8">
                  <c:v>4.1000000000000005</c:v>
                </c:pt>
                <c:pt idx="9">
                  <c:v>2.9699999999999998</c:v>
                </c:pt>
                <c:pt idx="10">
                  <c:v>3.2300000000000004</c:v>
                </c:pt>
                <c:pt idx="11">
                  <c:v>3.2300000000000004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679-4345-BADD-638852821A24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Grafico'!$BQ$36:$CB$36</c:f>
              <c:numCache>
                <c:formatCode>General</c:formatCode>
                <c:ptCount val="12"/>
                <c:pt idx="1">
                  <c:v>6.01</c:v>
                </c:pt>
                <c:pt idx="2">
                  <c:v>7.59</c:v>
                </c:pt>
                <c:pt idx="3">
                  <c:v>8.1</c:v>
                </c:pt>
                <c:pt idx="4">
                  <c:v>7.09</c:v>
                </c:pt>
                <c:pt idx="5">
                  <c:v>2.3899999999999997</c:v>
                </c:pt>
                <c:pt idx="6">
                  <c:v>3.1399999999999997</c:v>
                </c:pt>
                <c:pt idx="7">
                  <c:v>3.09</c:v>
                </c:pt>
                <c:pt idx="8">
                  <c:v>2.09</c:v>
                </c:pt>
                <c:pt idx="9">
                  <c:v>2.0199999999999996</c:v>
                </c:pt>
                <c:pt idx="10">
                  <c:v>3</c:v>
                </c:pt>
                <c:pt idx="11">
                  <c:v>3.8200000000000003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679-4345-BADD-638852821A24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Grafico'!$CC$36:$CN$36</c:f>
              <c:numCache>
                <c:formatCode>General</c:formatCode>
                <c:ptCount val="12"/>
                <c:pt idx="0">
                  <c:v>5.73</c:v>
                </c:pt>
                <c:pt idx="1">
                  <c:v>7.25</c:v>
                </c:pt>
                <c:pt idx="2">
                  <c:v>8.9500000000000011</c:v>
                </c:pt>
                <c:pt idx="3">
                  <c:v>8.4</c:v>
                </c:pt>
                <c:pt idx="4">
                  <c:v>8.73</c:v>
                </c:pt>
                <c:pt idx="5">
                  <c:v>7.98</c:v>
                </c:pt>
                <c:pt idx="6">
                  <c:v>6.5500000000000007</c:v>
                </c:pt>
                <c:pt idx="7">
                  <c:v>6.3800000000000008</c:v>
                </c:pt>
                <c:pt idx="8">
                  <c:v>5.4</c:v>
                </c:pt>
                <c:pt idx="9">
                  <c:v>1.83</c:v>
                </c:pt>
                <c:pt idx="10">
                  <c:v>3.13</c:v>
                </c:pt>
                <c:pt idx="11">
                  <c:v>3.8800000000000003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679-4345-BADD-638852821A24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Grafico'!$CO$36:$CZ$36</c:f>
              <c:numCache>
                <c:formatCode>General</c:formatCode>
                <c:ptCount val="12"/>
                <c:pt idx="0">
                  <c:v>5.44</c:v>
                </c:pt>
                <c:pt idx="1">
                  <c:v>6.82</c:v>
                </c:pt>
                <c:pt idx="2">
                  <c:v>8.1999999999999993</c:v>
                </c:pt>
                <c:pt idx="3">
                  <c:v>8.66</c:v>
                </c:pt>
                <c:pt idx="4">
                  <c:v>8.879999999999999</c:v>
                </c:pt>
                <c:pt idx="5">
                  <c:v>7.62</c:v>
                </c:pt>
                <c:pt idx="6">
                  <c:v>6.48</c:v>
                </c:pt>
                <c:pt idx="7">
                  <c:v>5.86</c:v>
                </c:pt>
                <c:pt idx="8">
                  <c:v>5.32</c:v>
                </c:pt>
                <c:pt idx="9">
                  <c:v>2.1799999999999997</c:v>
                </c:pt>
                <c:pt idx="10">
                  <c:v>3.2800000000000002</c:v>
                </c:pt>
                <c:pt idx="11">
                  <c:v>4.1100000000000003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679-4345-BADD-638852821A24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Grafico'!$DA$36:$DL$36</c:f>
              <c:numCache>
                <c:formatCode>General</c:formatCode>
                <c:ptCount val="12"/>
                <c:pt idx="0">
                  <c:v>5.8500000000000005</c:v>
                </c:pt>
                <c:pt idx="1">
                  <c:v>7.3199999999999994</c:v>
                </c:pt>
                <c:pt idx="2">
                  <c:v>8.61</c:v>
                </c:pt>
                <c:pt idx="3">
                  <c:v>8.76</c:v>
                </c:pt>
                <c:pt idx="4">
                  <c:v>8.9700000000000006</c:v>
                </c:pt>
                <c:pt idx="5">
                  <c:v>8.2099999999999991</c:v>
                </c:pt>
                <c:pt idx="6">
                  <c:v>5.7</c:v>
                </c:pt>
                <c:pt idx="7">
                  <c:v>3.79</c:v>
                </c:pt>
                <c:pt idx="8">
                  <c:v>3.6900000000000004</c:v>
                </c:pt>
                <c:pt idx="9">
                  <c:v>2.4299999999999997</c:v>
                </c:pt>
                <c:pt idx="10">
                  <c:v>2.7</c:v>
                </c:pt>
                <c:pt idx="11">
                  <c:v>2.6900000000000004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679-4345-BADD-638852821A24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Grafico'!$DM$36:$DX$36</c:f>
              <c:numCache>
                <c:formatCode>General</c:formatCode>
                <c:ptCount val="12"/>
                <c:pt idx="0">
                  <c:v>4.5100000000000007</c:v>
                </c:pt>
                <c:pt idx="1">
                  <c:v>6.34</c:v>
                </c:pt>
                <c:pt idx="2">
                  <c:v>7.660000000000001</c:v>
                </c:pt>
                <c:pt idx="3">
                  <c:v>7.3</c:v>
                </c:pt>
                <c:pt idx="4">
                  <c:v>7.410000000000001</c:v>
                </c:pt>
                <c:pt idx="5">
                  <c:v>5.63</c:v>
                </c:pt>
                <c:pt idx="6">
                  <c:v>4</c:v>
                </c:pt>
                <c:pt idx="7">
                  <c:v>3.3</c:v>
                </c:pt>
                <c:pt idx="8">
                  <c:v>2.58</c:v>
                </c:pt>
                <c:pt idx="9">
                  <c:v>2.4800000000000004</c:v>
                </c:pt>
                <c:pt idx="10">
                  <c:v>3.2300000000000004</c:v>
                </c:pt>
                <c:pt idx="11">
                  <c:v>4.1500000000000004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679-4345-BADD-638852821A24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Grafico'!$DY$36:$EJ$36</c:f>
              <c:numCache>
                <c:formatCode>General</c:formatCode>
                <c:ptCount val="12"/>
                <c:pt idx="0">
                  <c:v>5.4</c:v>
                </c:pt>
                <c:pt idx="1">
                  <c:v>6.41</c:v>
                </c:pt>
                <c:pt idx="2">
                  <c:v>8.6</c:v>
                </c:pt>
                <c:pt idx="3">
                  <c:v>8.08</c:v>
                </c:pt>
                <c:pt idx="4">
                  <c:v>5.38</c:v>
                </c:pt>
                <c:pt idx="5">
                  <c:v>2.58</c:v>
                </c:pt>
                <c:pt idx="6">
                  <c:v>1.78</c:v>
                </c:pt>
                <c:pt idx="7">
                  <c:v>2.63</c:v>
                </c:pt>
                <c:pt idx="8">
                  <c:v>2.75</c:v>
                </c:pt>
                <c:pt idx="9">
                  <c:v>2.2800000000000002</c:v>
                </c:pt>
                <c:pt idx="10">
                  <c:v>2.5</c:v>
                </c:pt>
                <c:pt idx="11">
                  <c:v>3.5200000000000005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679-4345-BADD-638852821A24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Grafico'!$EK$36:$EV$36</c:f>
              <c:numCache>
                <c:formatCode>General</c:formatCode>
                <c:ptCount val="12"/>
                <c:pt idx="0">
                  <c:v>4.95</c:v>
                </c:pt>
                <c:pt idx="1">
                  <c:v>6.0200000000000005</c:v>
                </c:pt>
                <c:pt idx="2">
                  <c:v>7.2600000000000007</c:v>
                </c:pt>
                <c:pt idx="3">
                  <c:v>4.7600000000000007</c:v>
                </c:pt>
                <c:pt idx="4">
                  <c:v>8.18</c:v>
                </c:pt>
                <c:pt idx="5">
                  <c:v>6.21</c:v>
                </c:pt>
                <c:pt idx="6">
                  <c:v>4.6800000000000006</c:v>
                </c:pt>
                <c:pt idx="7">
                  <c:v>4.9000000000000004</c:v>
                </c:pt>
                <c:pt idx="8">
                  <c:v>3.7600000000000007</c:v>
                </c:pt>
                <c:pt idx="9">
                  <c:v>3.6400000000000006</c:v>
                </c:pt>
                <c:pt idx="10">
                  <c:v>2.99</c:v>
                </c:pt>
                <c:pt idx="11">
                  <c:v>3.62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1F-4BE6-B8CF-97A9C50B9B0F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Grafico'!$EW$36:$FH$36</c:f>
              <c:numCache>
                <c:formatCode>General</c:formatCode>
                <c:ptCount val="12"/>
                <c:pt idx="0">
                  <c:v>4.9300000000000006</c:v>
                </c:pt>
                <c:pt idx="1">
                  <c:v>6.09</c:v>
                </c:pt>
                <c:pt idx="2">
                  <c:v>7.05</c:v>
                </c:pt>
                <c:pt idx="3">
                  <c:v>7.8500000000000005</c:v>
                </c:pt>
                <c:pt idx="4">
                  <c:v>8.3099999999999987</c:v>
                </c:pt>
                <c:pt idx="5">
                  <c:v>4.2</c:v>
                </c:pt>
                <c:pt idx="6">
                  <c:v>4.0200000000000005</c:v>
                </c:pt>
                <c:pt idx="7">
                  <c:v>2.9800000000000004</c:v>
                </c:pt>
                <c:pt idx="8">
                  <c:v>2.4299999999999997</c:v>
                </c:pt>
                <c:pt idx="9">
                  <c:v>2.54</c:v>
                </c:pt>
                <c:pt idx="10">
                  <c:v>1.95</c:v>
                </c:pt>
                <c:pt idx="11">
                  <c:v>3.2199999999999998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A7-49CE-A483-0B762B6C738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Grafico'!$FI$36:$FT$36</c:f>
              <c:numCache>
                <c:formatCode>General</c:formatCode>
                <c:ptCount val="12"/>
                <c:pt idx="0">
                  <c:v>4.63</c:v>
                </c:pt>
                <c:pt idx="1">
                  <c:v>5.66</c:v>
                </c:pt>
                <c:pt idx="2">
                  <c:v>6.9</c:v>
                </c:pt>
                <c:pt idx="3">
                  <c:v>7.4900000000000011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C5-4FC8-A0B0-F2A7B6D29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36207"/>
        <c:axId val="1"/>
      </c:lineChart>
      <c:catAx>
        <c:axId val="10533362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3620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4.9596309111880045E-2"/>
          <c:w val="0.12805304600082884"/>
          <c:h val="0.7729471448577761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Quiroz Perforado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Grafico'!$N$37:$FL$37</c:f>
              <c:numCache>
                <c:formatCode>General</c:formatCode>
                <c:ptCount val="155"/>
                <c:pt idx="1">
                  <c:v>10.130000000000001</c:v>
                </c:pt>
                <c:pt idx="2">
                  <c:v>10.29</c:v>
                </c:pt>
                <c:pt idx="3">
                  <c:v>9.66</c:v>
                </c:pt>
                <c:pt idx="4">
                  <c:v>9.27</c:v>
                </c:pt>
                <c:pt idx="5">
                  <c:v>9.4600000000000009</c:v>
                </c:pt>
                <c:pt idx="6">
                  <c:v>8.4499999999999993</c:v>
                </c:pt>
                <c:pt idx="7">
                  <c:v>10.119999999999999</c:v>
                </c:pt>
                <c:pt idx="8">
                  <c:v>10.36</c:v>
                </c:pt>
                <c:pt idx="9">
                  <c:v>10.51</c:v>
                </c:pt>
                <c:pt idx="10">
                  <c:v>10.67</c:v>
                </c:pt>
                <c:pt idx="11">
                  <c:v>10.46</c:v>
                </c:pt>
                <c:pt idx="16">
                  <c:v>9.1300000000000008</c:v>
                </c:pt>
                <c:pt idx="17">
                  <c:v>9.4600000000000009</c:v>
                </c:pt>
                <c:pt idx="18">
                  <c:v>9.82</c:v>
                </c:pt>
                <c:pt idx="19">
                  <c:v>9.9600000000000009</c:v>
                </c:pt>
                <c:pt idx="20">
                  <c:v>10.18</c:v>
                </c:pt>
                <c:pt idx="21">
                  <c:v>10.35</c:v>
                </c:pt>
                <c:pt idx="22">
                  <c:v>11.56</c:v>
                </c:pt>
                <c:pt idx="23">
                  <c:v>10.32</c:v>
                </c:pt>
                <c:pt idx="24">
                  <c:v>10.63</c:v>
                </c:pt>
                <c:pt idx="25">
                  <c:v>10.57</c:v>
                </c:pt>
                <c:pt idx="26">
                  <c:v>10.67</c:v>
                </c:pt>
                <c:pt idx="27">
                  <c:v>6.4</c:v>
                </c:pt>
                <c:pt idx="28">
                  <c:v>9.3800000000000008</c:v>
                </c:pt>
                <c:pt idx="29">
                  <c:v>4.7</c:v>
                </c:pt>
                <c:pt idx="30">
                  <c:v>9.7200000000000006</c:v>
                </c:pt>
                <c:pt idx="31">
                  <c:v>10.119999999999999</c:v>
                </c:pt>
                <c:pt idx="32">
                  <c:v>10.33</c:v>
                </c:pt>
                <c:pt idx="33">
                  <c:v>10.56</c:v>
                </c:pt>
                <c:pt idx="34">
                  <c:v>10.8</c:v>
                </c:pt>
                <c:pt idx="35">
                  <c:v>11.99</c:v>
                </c:pt>
                <c:pt idx="36">
                  <c:v>10.74</c:v>
                </c:pt>
                <c:pt idx="37">
                  <c:v>10.59</c:v>
                </c:pt>
                <c:pt idx="38">
                  <c:v>10.02</c:v>
                </c:pt>
                <c:pt idx="39">
                  <c:v>9.9</c:v>
                </c:pt>
                <c:pt idx="40">
                  <c:v>9.6</c:v>
                </c:pt>
                <c:pt idx="41" formatCode="0.00">
                  <c:v>9.58</c:v>
                </c:pt>
                <c:pt idx="42" formatCode="0.00">
                  <c:v>9.7100000000000009</c:v>
                </c:pt>
                <c:pt idx="43">
                  <c:v>10.16</c:v>
                </c:pt>
                <c:pt idx="44">
                  <c:v>10.4</c:v>
                </c:pt>
                <c:pt idx="45">
                  <c:v>11.1</c:v>
                </c:pt>
                <c:pt idx="46">
                  <c:v>10.93</c:v>
                </c:pt>
                <c:pt idx="47">
                  <c:v>10.76</c:v>
                </c:pt>
                <c:pt idx="48">
                  <c:v>10.4</c:v>
                </c:pt>
                <c:pt idx="49">
                  <c:v>9.85</c:v>
                </c:pt>
                <c:pt idx="50">
                  <c:v>9.68</c:v>
                </c:pt>
                <c:pt idx="51">
                  <c:v>9.36</c:v>
                </c:pt>
                <c:pt idx="52">
                  <c:v>9.34</c:v>
                </c:pt>
                <c:pt idx="53">
                  <c:v>9.98</c:v>
                </c:pt>
                <c:pt idx="54">
                  <c:v>9.5399999999999991</c:v>
                </c:pt>
                <c:pt idx="56">
                  <c:v>10.14</c:v>
                </c:pt>
                <c:pt idx="57">
                  <c:v>10.5</c:v>
                </c:pt>
                <c:pt idx="58">
                  <c:v>10.49</c:v>
                </c:pt>
                <c:pt idx="59">
                  <c:v>10.9</c:v>
                </c:pt>
                <c:pt idx="60">
                  <c:v>9.2899999999999991</c:v>
                </c:pt>
                <c:pt idx="61">
                  <c:v>9.4700000000000006</c:v>
                </c:pt>
                <c:pt idx="62">
                  <c:v>9.42</c:v>
                </c:pt>
                <c:pt idx="63">
                  <c:v>8.7799999999999994</c:v>
                </c:pt>
                <c:pt idx="64">
                  <c:v>6.2</c:v>
                </c:pt>
                <c:pt idx="65">
                  <c:v>9.5</c:v>
                </c:pt>
                <c:pt idx="66">
                  <c:v>9.6499999999999986</c:v>
                </c:pt>
                <c:pt idx="67">
                  <c:v>9.98</c:v>
                </c:pt>
                <c:pt idx="68">
                  <c:v>11.06</c:v>
                </c:pt>
                <c:pt idx="69">
                  <c:v>10.64</c:v>
                </c:pt>
                <c:pt idx="70">
                  <c:v>10.65</c:v>
                </c:pt>
                <c:pt idx="71">
                  <c:v>10.93</c:v>
                </c:pt>
                <c:pt idx="72">
                  <c:v>10.35</c:v>
                </c:pt>
                <c:pt idx="73">
                  <c:v>9.8699999999999992</c:v>
                </c:pt>
                <c:pt idx="74">
                  <c:v>9.8699999999999992</c:v>
                </c:pt>
                <c:pt idx="75">
                  <c:v>9.5500000000000007</c:v>
                </c:pt>
                <c:pt idx="76">
                  <c:v>9.23</c:v>
                </c:pt>
                <c:pt idx="77">
                  <c:v>9.5</c:v>
                </c:pt>
                <c:pt idx="78">
                  <c:v>9.7200000000000006</c:v>
                </c:pt>
                <c:pt idx="79">
                  <c:v>14.62</c:v>
                </c:pt>
                <c:pt idx="80">
                  <c:v>10.25</c:v>
                </c:pt>
                <c:pt idx="81">
                  <c:v>10.6</c:v>
                </c:pt>
                <c:pt idx="82">
                  <c:v>10.75</c:v>
                </c:pt>
                <c:pt idx="83">
                  <c:v>10.66</c:v>
                </c:pt>
                <c:pt idx="84">
                  <c:v>10.24</c:v>
                </c:pt>
                <c:pt idx="85">
                  <c:v>9.67</c:v>
                </c:pt>
                <c:pt idx="86">
                  <c:v>9.9600000000000009</c:v>
                </c:pt>
                <c:pt idx="87">
                  <c:v>9.66</c:v>
                </c:pt>
                <c:pt idx="88">
                  <c:v>8.99</c:v>
                </c:pt>
                <c:pt idx="89">
                  <c:v>9.61</c:v>
                </c:pt>
                <c:pt idx="90">
                  <c:v>9.67</c:v>
                </c:pt>
                <c:pt idx="91">
                  <c:v>9.0299999999999994</c:v>
                </c:pt>
                <c:pt idx="96">
                  <c:v>10.47</c:v>
                </c:pt>
                <c:pt idx="97">
                  <c:v>9.61</c:v>
                </c:pt>
                <c:pt idx="98">
                  <c:v>9.4499999999999993</c:v>
                </c:pt>
                <c:pt idx="99">
                  <c:v>9.4600000000000009</c:v>
                </c:pt>
                <c:pt idx="100">
                  <c:v>8.18</c:v>
                </c:pt>
                <c:pt idx="101">
                  <c:v>8.6300000000000008</c:v>
                </c:pt>
                <c:pt idx="102">
                  <c:v>9.25</c:v>
                </c:pt>
                <c:pt idx="103">
                  <c:v>9.8000000000000007</c:v>
                </c:pt>
                <c:pt idx="104">
                  <c:v>10.07</c:v>
                </c:pt>
                <c:pt idx="105">
                  <c:v>10.3</c:v>
                </c:pt>
                <c:pt idx="106">
                  <c:v>10.24</c:v>
                </c:pt>
                <c:pt idx="107">
                  <c:v>10.49</c:v>
                </c:pt>
                <c:pt idx="108">
                  <c:v>9.9499999999999993</c:v>
                </c:pt>
                <c:pt idx="109">
                  <c:v>9.6300000000000008</c:v>
                </c:pt>
                <c:pt idx="110">
                  <c:v>9.2799999999999994</c:v>
                </c:pt>
                <c:pt idx="111">
                  <c:v>9.2200000000000006</c:v>
                </c:pt>
                <c:pt idx="112">
                  <c:v>9.02</c:v>
                </c:pt>
                <c:pt idx="113">
                  <c:v>9.5299999999999994</c:v>
                </c:pt>
                <c:pt idx="114">
                  <c:v>9.67</c:v>
                </c:pt>
                <c:pt idx="115">
                  <c:v>10.6</c:v>
                </c:pt>
                <c:pt idx="116">
                  <c:v>10.14</c:v>
                </c:pt>
                <c:pt idx="117">
                  <c:v>11.45</c:v>
                </c:pt>
                <c:pt idx="118">
                  <c:v>10.57</c:v>
                </c:pt>
                <c:pt idx="119">
                  <c:v>9.6300000000000008</c:v>
                </c:pt>
                <c:pt idx="120">
                  <c:v>9.15</c:v>
                </c:pt>
                <c:pt idx="121">
                  <c:v>9.1</c:v>
                </c:pt>
                <c:pt idx="122">
                  <c:v>9.2799999999999994</c:v>
                </c:pt>
                <c:pt idx="123">
                  <c:v>9.1</c:v>
                </c:pt>
                <c:pt idx="124">
                  <c:v>9.09</c:v>
                </c:pt>
                <c:pt idx="125">
                  <c:v>9.11</c:v>
                </c:pt>
                <c:pt idx="126">
                  <c:v>9.49</c:v>
                </c:pt>
                <c:pt idx="127">
                  <c:v>9.8699999999999992</c:v>
                </c:pt>
                <c:pt idx="128">
                  <c:v>10.119999999999999</c:v>
                </c:pt>
                <c:pt idx="130">
                  <c:v>10.47</c:v>
                </c:pt>
                <c:pt idx="131">
                  <c:v>10.58</c:v>
                </c:pt>
                <c:pt idx="132">
                  <c:v>10.07</c:v>
                </c:pt>
                <c:pt idx="134">
                  <c:v>9.8000000000000007</c:v>
                </c:pt>
                <c:pt idx="135">
                  <c:v>9.39</c:v>
                </c:pt>
                <c:pt idx="136">
                  <c:v>9.57</c:v>
                </c:pt>
                <c:pt idx="137">
                  <c:v>9.0500000000000007</c:v>
                </c:pt>
                <c:pt idx="138">
                  <c:v>9.74</c:v>
                </c:pt>
                <c:pt idx="139">
                  <c:v>9.8800000000000008</c:v>
                </c:pt>
                <c:pt idx="140">
                  <c:v>10.11</c:v>
                </c:pt>
                <c:pt idx="141">
                  <c:v>10.34</c:v>
                </c:pt>
                <c:pt idx="142">
                  <c:v>10.67</c:v>
                </c:pt>
                <c:pt idx="143">
                  <c:v>10.75</c:v>
                </c:pt>
                <c:pt idx="144">
                  <c:v>9.5500000000000007</c:v>
                </c:pt>
                <c:pt idx="145">
                  <c:v>9.7200000000000006</c:v>
                </c:pt>
                <c:pt idx="146">
                  <c:v>9.4600000000000009</c:v>
                </c:pt>
                <c:pt idx="147">
                  <c:v>9.32</c:v>
                </c:pt>
                <c:pt idx="149">
                  <c:v>9.27</c:v>
                </c:pt>
                <c:pt idx="150">
                  <c:v>9.57</c:v>
                </c:pt>
                <c:pt idx="151">
                  <c:v>9.8800000000000008</c:v>
                </c:pt>
                <c:pt idx="152">
                  <c:v>9.02</c:v>
                </c:pt>
                <c:pt idx="153">
                  <c:v>10.34</c:v>
                </c:pt>
                <c:pt idx="154">
                  <c:v>10.53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4-4519-A6F1-4F5AA57586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5343"/>
        <c:axId val="1"/>
      </c:lineChart>
      <c:catAx>
        <c:axId val="105335534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6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53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Quiros Perforado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Grafico'!$I$37:$T$37</c:f>
              <c:numCache>
                <c:formatCode>General</c:formatCode>
                <c:ptCount val="12"/>
                <c:pt idx="6">
                  <c:v>10.130000000000001</c:v>
                </c:pt>
                <c:pt idx="7">
                  <c:v>10.29</c:v>
                </c:pt>
                <c:pt idx="8">
                  <c:v>9.66</c:v>
                </c:pt>
                <c:pt idx="9">
                  <c:v>9.27</c:v>
                </c:pt>
                <c:pt idx="10">
                  <c:v>9.4600000000000009</c:v>
                </c:pt>
                <c:pt idx="11">
                  <c:v>8.4499999999999993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3-46DB-ACBC-5E461790F28D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Grafico'!$U$37:$AF$37</c:f>
              <c:numCache>
                <c:formatCode>General</c:formatCode>
                <c:ptCount val="12"/>
                <c:pt idx="0">
                  <c:v>10.119999999999999</c:v>
                </c:pt>
                <c:pt idx="1">
                  <c:v>10.36</c:v>
                </c:pt>
                <c:pt idx="2">
                  <c:v>10.51</c:v>
                </c:pt>
                <c:pt idx="3">
                  <c:v>10.67</c:v>
                </c:pt>
                <c:pt idx="4">
                  <c:v>10.46</c:v>
                </c:pt>
                <c:pt idx="9">
                  <c:v>9.1300000000000008</c:v>
                </c:pt>
                <c:pt idx="10">
                  <c:v>9.4600000000000009</c:v>
                </c:pt>
                <c:pt idx="11">
                  <c:v>9.82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3-46DB-ACBC-5E461790F28D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Grafico'!$AG$37:$AR$37</c:f>
              <c:numCache>
                <c:formatCode>General</c:formatCode>
                <c:ptCount val="12"/>
                <c:pt idx="0">
                  <c:v>9.9600000000000009</c:v>
                </c:pt>
                <c:pt idx="1">
                  <c:v>10.18</c:v>
                </c:pt>
                <c:pt idx="2">
                  <c:v>10.35</c:v>
                </c:pt>
                <c:pt idx="3">
                  <c:v>11.56</c:v>
                </c:pt>
                <c:pt idx="4">
                  <c:v>10.32</c:v>
                </c:pt>
                <c:pt idx="5">
                  <c:v>10.63</c:v>
                </c:pt>
                <c:pt idx="6">
                  <c:v>10.57</c:v>
                </c:pt>
                <c:pt idx="7">
                  <c:v>10.67</c:v>
                </c:pt>
                <c:pt idx="8">
                  <c:v>6.4</c:v>
                </c:pt>
                <c:pt idx="9">
                  <c:v>9.3800000000000008</c:v>
                </c:pt>
                <c:pt idx="10">
                  <c:v>4.7</c:v>
                </c:pt>
                <c:pt idx="11">
                  <c:v>9.7200000000000006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3-46DB-ACBC-5E461790F28D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Grafico'!$AS$37:$BD$37</c:f>
              <c:numCache>
                <c:formatCode>General</c:formatCode>
                <c:ptCount val="12"/>
                <c:pt idx="0">
                  <c:v>10.119999999999999</c:v>
                </c:pt>
                <c:pt idx="1">
                  <c:v>10.33</c:v>
                </c:pt>
                <c:pt idx="2">
                  <c:v>10.56</c:v>
                </c:pt>
                <c:pt idx="3">
                  <c:v>10.8</c:v>
                </c:pt>
                <c:pt idx="4">
                  <c:v>11.99</c:v>
                </c:pt>
                <c:pt idx="5">
                  <c:v>10.74</c:v>
                </c:pt>
                <c:pt idx="6">
                  <c:v>10.59</c:v>
                </c:pt>
                <c:pt idx="7">
                  <c:v>10.02</c:v>
                </c:pt>
                <c:pt idx="8">
                  <c:v>9.9</c:v>
                </c:pt>
                <c:pt idx="9">
                  <c:v>9.6</c:v>
                </c:pt>
                <c:pt idx="10" formatCode="0.00">
                  <c:v>9.58</c:v>
                </c:pt>
                <c:pt idx="11" formatCode="0.00">
                  <c:v>9.7100000000000009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3-46DB-ACBC-5E461790F28D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Grafico'!$BE$37:$BP$37</c:f>
              <c:numCache>
                <c:formatCode>General</c:formatCode>
                <c:ptCount val="12"/>
                <c:pt idx="0">
                  <c:v>10.16</c:v>
                </c:pt>
                <c:pt idx="1">
                  <c:v>10.4</c:v>
                </c:pt>
                <c:pt idx="2">
                  <c:v>11.1</c:v>
                </c:pt>
                <c:pt idx="3">
                  <c:v>10.93</c:v>
                </c:pt>
                <c:pt idx="4">
                  <c:v>10.76</c:v>
                </c:pt>
                <c:pt idx="5">
                  <c:v>10.4</c:v>
                </c:pt>
                <c:pt idx="6">
                  <c:v>9.85</c:v>
                </c:pt>
                <c:pt idx="7">
                  <c:v>9.68</c:v>
                </c:pt>
                <c:pt idx="8">
                  <c:v>9.36</c:v>
                </c:pt>
                <c:pt idx="9">
                  <c:v>9.34</c:v>
                </c:pt>
                <c:pt idx="10">
                  <c:v>9.98</c:v>
                </c:pt>
                <c:pt idx="11">
                  <c:v>9.5399999999999991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F73-46DB-ACBC-5E461790F28D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Grafico'!$BQ$37:$CB$37</c:f>
              <c:numCache>
                <c:formatCode>General</c:formatCode>
                <c:ptCount val="12"/>
                <c:pt idx="1">
                  <c:v>10.14</c:v>
                </c:pt>
                <c:pt idx="2">
                  <c:v>10.5</c:v>
                </c:pt>
                <c:pt idx="3">
                  <c:v>10.49</c:v>
                </c:pt>
                <c:pt idx="4">
                  <c:v>10.9</c:v>
                </c:pt>
                <c:pt idx="5">
                  <c:v>9.2899999999999991</c:v>
                </c:pt>
                <c:pt idx="6">
                  <c:v>9.4700000000000006</c:v>
                </c:pt>
                <c:pt idx="7">
                  <c:v>9.42</c:v>
                </c:pt>
                <c:pt idx="8">
                  <c:v>8.7799999999999994</c:v>
                </c:pt>
                <c:pt idx="9">
                  <c:v>6.2</c:v>
                </c:pt>
                <c:pt idx="10">
                  <c:v>9.5</c:v>
                </c:pt>
                <c:pt idx="11">
                  <c:v>9.6499999999999986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73-46DB-ACBC-5E461790F28D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Grafico'!$CC$37:$CN$37</c:f>
              <c:numCache>
                <c:formatCode>General</c:formatCode>
                <c:ptCount val="12"/>
                <c:pt idx="0">
                  <c:v>9.98</c:v>
                </c:pt>
                <c:pt idx="1">
                  <c:v>11.06</c:v>
                </c:pt>
                <c:pt idx="2">
                  <c:v>10.64</c:v>
                </c:pt>
                <c:pt idx="3">
                  <c:v>10.65</c:v>
                </c:pt>
                <c:pt idx="4">
                  <c:v>10.93</c:v>
                </c:pt>
                <c:pt idx="5">
                  <c:v>10.35</c:v>
                </c:pt>
                <c:pt idx="6">
                  <c:v>9.8699999999999992</c:v>
                </c:pt>
                <c:pt idx="7">
                  <c:v>9.8699999999999992</c:v>
                </c:pt>
                <c:pt idx="8">
                  <c:v>9.5500000000000007</c:v>
                </c:pt>
                <c:pt idx="9">
                  <c:v>9.23</c:v>
                </c:pt>
                <c:pt idx="10">
                  <c:v>9.5</c:v>
                </c:pt>
                <c:pt idx="11">
                  <c:v>9.7200000000000006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F73-46DB-ACBC-5E461790F28D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Grafico'!$CO$37:$CZ$37</c:f>
              <c:numCache>
                <c:formatCode>General</c:formatCode>
                <c:ptCount val="12"/>
                <c:pt idx="0">
                  <c:v>14.62</c:v>
                </c:pt>
                <c:pt idx="1">
                  <c:v>10.25</c:v>
                </c:pt>
                <c:pt idx="2">
                  <c:v>10.6</c:v>
                </c:pt>
                <c:pt idx="3">
                  <c:v>10.75</c:v>
                </c:pt>
                <c:pt idx="4">
                  <c:v>10.66</c:v>
                </c:pt>
                <c:pt idx="5">
                  <c:v>10.24</c:v>
                </c:pt>
                <c:pt idx="6">
                  <c:v>9.67</c:v>
                </c:pt>
                <c:pt idx="7">
                  <c:v>9.9600000000000009</c:v>
                </c:pt>
                <c:pt idx="8">
                  <c:v>9.66</c:v>
                </c:pt>
                <c:pt idx="9">
                  <c:v>8.99</c:v>
                </c:pt>
                <c:pt idx="10">
                  <c:v>9.61</c:v>
                </c:pt>
                <c:pt idx="11">
                  <c:v>9.67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F73-46DB-ACBC-5E461790F28D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Grafico'!$DA$37:$DL$37</c:f>
              <c:numCache>
                <c:formatCode>General</c:formatCode>
                <c:ptCount val="12"/>
                <c:pt idx="0">
                  <c:v>9.0299999999999994</c:v>
                </c:pt>
                <c:pt idx="5">
                  <c:v>10.47</c:v>
                </c:pt>
                <c:pt idx="6">
                  <c:v>9.61</c:v>
                </c:pt>
                <c:pt idx="7">
                  <c:v>9.4499999999999993</c:v>
                </c:pt>
                <c:pt idx="8">
                  <c:v>9.4600000000000009</c:v>
                </c:pt>
                <c:pt idx="9">
                  <c:v>8.18</c:v>
                </c:pt>
                <c:pt idx="10">
                  <c:v>8.6300000000000008</c:v>
                </c:pt>
                <c:pt idx="11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F73-46DB-ACBC-5E461790F28D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Grafico'!$DM$37:$DX$37</c:f>
              <c:numCache>
                <c:formatCode>General</c:formatCode>
                <c:ptCount val="12"/>
                <c:pt idx="0">
                  <c:v>9.8000000000000007</c:v>
                </c:pt>
                <c:pt idx="1">
                  <c:v>10.07</c:v>
                </c:pt>
                <c:pt idx="2">
                  <c:v>10.3</c:v>
                </c:pt>
                <c:pt idx="3">
                  <c:v>10.24</c:v>
                </c:pt>
                <c:pt idx="4">
                  <c:v>10.49</c:v>
                </c:pt>
                <c:pt idx="5">
                  <c:v>9.9499999999999993</c:v>
                </c:pt>
                <c:pt idx="6">
                  <c:v>9.6300000000000008</c:v>
                </c:pt>
                <c:pt idx="7">
                  <c:v>9.2799999999999994</c:v>
                </c:pt>
                <c:pt idx="8">
                  <c:v>9.2200000000000006</c:v>
                </c:pt>
                <c:pt idx="9">
                  <c:v>9.02</c:v>
                </c:pt>
                <c:pt idx="10">
                  <c:v>9.5299999999999994</c:v>
                </c:pt>
                <c:pt idx="11">
                  <c:v>9.67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F73-46DB-ACBC-5E461790F28D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Grafico'!$DY$37:$EJ$37</c:f>
              <c:numCache>
                <c:formatCode>General</c:formatCode>
                <c:ptCount val="12"/>
                <c:pt idx="0">
                  <c:v>10.6</c:v>
                </c:pt>
                <c:pt idx="1">
                  <c:v>10.14</c:v>
                </c:pt>
                <c:pt idx="2">
                  <c:v>11.45</c:v>
                </c:pt>
                <c:pt idx="3">
                  <c:v>10.57</c:v>
                </c:pt>
                <c:pt idx="4">
                  <c:v>9.6300000000000008</c:v>
                </c:pt>
                <c:pt idx="5">
                  <c:v>9.15</c:v>
                </c:pt>
                <c:pt idx="6">
                  <c:v>9.1</c:v>
                </c:pt>
                <c:pt idx="7">
                  <c:v>9.2799999999999994</c:v>
                </c:pt>
                <c:pt idx="8">
                  <c:v>9.1</c:v>
                </c:pt>
                <c:pt idx="9">
                  <c:v>9.09</c:v>
                </c:pt>
                <c:pt idx="10">
                  <c:v>9.11</c:v>
                </c:pt>
                <c:pt idx="11">
                  <c:v>9.49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73-46DB-ACBC-5E461790F28D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Grafico'!$EK$37:$EV$37</c:f>
              <c:numCache>
                <c:formatCode>General</c:formatCode>
                <c:ptCount val="12"/>
                <c:pt idx="0">
                  <c:v>9.8699999999999992</c:v>
                </c:pt>
                <c:pt idx="1">
                  <c:v>10.119999999999999</c:v>
                </c:pt>
                <c:pt idx="3">
                  <c:v>10.47</c:v>
                </c:pt>
                <c:pt idx="4">
                  <c:v>10.58</c:v>
                </c:pt>
                <c:pt idx="5">
                  <c:v>10.07</c:v>
                </c:pt>
                <c:pt idx="7">
                  <c:v>9.8000000000000007</c:v>
                </c:pt>
                <c:pt idx="8">
                  <c:v>9.39</c:v>
                </c:pt>
                <c:pt idx="9">
                  <c:v>9.57</c:v>
                </c:pt>
                <c:pt idx="10">
                  <c:v>9.0500000000000007</c:v>
                </c:pt>
                <c:pt idx="11">
                  <c:v>9.74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DB-4BBF-885D-63328E014046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Grafico'!$EW$37:$FH$37</c:f>
              <c:numCache>
                <c:formatCode>General</c:formatCode>
                <c:ptCount val="12"/>
                <c:pt idx="0">
                  <c:v>9.8800000000000008</c:v>
                </c:pt>
                <c:pt idx="1">
                  <c:v>10.11</c:v>
                </c:pt>
                <c:pt idx="2">
                  <c:v>10.34</c:v>
                </c:pt>
                <c:pt idx="3">
                  <c:v>10.67</c:v>
                </c:pt>
                <c:pt idx="4">
                  <c:v>10.75</c:v>
                </c:pt>
                <c:pt idx="5">
                  <c:v>9.5500000000000007</c:v>
                </c:pt>
                <c:pt idx="6">
                  <c:v>9.7200000000000006</c:v>
                </c:pt>
                <c:pt idx="7">
                  <c:v>9.4600000000000009</c:v>
                </c:pt>
                <c:pt idx="8">
                  <c:v>9.32</c:v>
                </c:pt>
                <c:pt idx="10">
                  <c:v>9.27</c:v>
                </c:pt>
                <c:pt idx="11">
                  <c:v>9.57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FF-4F5A-9EE6-235283504730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Grafico'!$FI$37:$FT$37</c:f>
              <c:numCache>
                <c:formatCode>General</c:formatCode>
                <c:ptCount val="12"/>
                <c:pt idx="0">
                  <c:v>9.8800000000000008</c:v>
                </c:pt>
                <c:pt idx="1">
                  <c:v>9.02</c:v>
                </c:pt>
                <c:pt idx="2">
                  <c:v>10.34</c:v>
                </c:pt>
                <c:pt idx="3">
                  <c:v>10.53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79-429D-9642-C8C1D00AA4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7855"/>
        <c:axId val="1"/>
      </c:lineChart>
      <c:catAx>
        <c:axId val="105334785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785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7.2664359861591699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Quiros Excavado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Grafico'!$N$2:$EJ$2</c:f>
              <c:numCache>
                <c:formatCode>mmm\-yy</c:formatCode>
                <c:ptCount val="127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</c:numCache>
            </c:numRef>
          </c:cat>
          <c:val>
            <c:numRef>
              <c:f>'Datos Grafico'!$N$38:$EJ$38</c:f>
              <c:numCache>
                <c:formatCode>General</c:formatCode>
                <c:ptCount val="127"/>
                <c:pt idx="1">
                  <c:v>7.49</c:v>
                </c:pt>
                <c:pt idx="2">
                  <c:v>9.2900000000000009</c:v>
                </c:pt>
                <c:pt idx="3">
                  <c:v>6.99</c:v>
                </c:pt>
                <c:pt idx="4">
                  <c:v>6.1000000000000005</c:v>
                </c:pt>
                <c:pt idx="5">
                  <c:v>7.99</c:v>
                </c:pt>
                <c:pt idx="6">
                  <c:v>8.9600000000000009</c:v>
                </c:pt>
                <c:pt idx="7">
                  <c:v>9.5500000000000007</c:v>
                </c:pt>
                <c:pt idx="8">
                  <c:v>9.870000000000001</c:v>
                </c:pt>
                <c:pt idx="9">
                  <c:v>9.9700000000000006</c:v>
                </c:pt>
                <c:pt idx="10">
                  <c:v>9.86</c:v>
                </c:pt>
                <c:pt idx="11">
                  <c:v>8.11</c:v>
                </c:pt>
                <c:pt idx="12">
                  <c:v>7.17</c:v>
                </c:pt>
                <c:pt idx="13">
                  <c:v>7.21</c:v>
                </c:pt>
                <c:pt idx="14">
                  <c:v>7.15</c:v>
                </c:pt>
                <c:pt idx="15">
                  <c:v>6.2700000000000005</c:v>
                </c:pt>
                <c:pt idx="16">
                  <c:v>5.79</c:v>
                </c:pt>
                <c:pt idx="17">
                  <c:v>6.85</c:v>
                </c:pt>
                <c:pt idx="18">
                  <c:v>8.39</c:v>
                </c:pt>
                <c:pt idx="19">
                  <c:v>9.26</c:v>
                </c:pt>
                <c:pt idx="20">
                  <c:v>9.65</c:v>
                </c:pt>
                <c:pt idx="21">
                  <c:v>10.31</c:v>
                </c:pt>
                <c:pt idx="22">
                  <c:v>11.09</c:v>
                </c:pt>
                <c:pt idx="23">
                  <c:v>8.15</c:v>
                </c:pt>
                <c:pt idx="24">
                  <c:v>9.84</c:v>
                </c:pt>
                <c:pt idx="25">
                  <c:v>10.06</c:v>
                </c:pt>
                <c:pt idx="26">
                  <c:v>9.93</c:v>
                </c:pt>
                <c:pt idx="27">
                  <c:v>5.41</c:v>
                </c:pt>
                <c:pt idx="28">
                  <c:v>5.38</c:v>
                </c:pt>
                <c:pt idx="29">
                  <c:v>7.14</c:v>
                </c:pt>
                <c:pt idx="30">
                  <c:v>8.2900000000000009</c:v>
                </c:pt>
                <c:pt idx="31">
                  <c:v>9.5299999999999994</c:v>
                </c:pt>
                <c:pt idx="32">
                  <c:v>9.76</c:v>
                </c:pt>
                <c:pt idx="33">
                  <c:v>10</c:v>
                </c:pt>
                <c:pt idx="37">
                  <c:v>10.26</c:v>
                </c:pt>
                <c:pt idx="38">
                  <c:v>5.8</c:v>
                </c:pt>
                <c:pt idx="39">
                  <c:v>8.2900000000000009</c:v>
                </c:pt>
                <c:pt idx="40">
                  <c:v>7.22</c:v>
                </c:pt>
                <c:pt idx="41" formatCode="0.00">
                  <c:v>6.7</c:v>
                </c:pt>
                <c:pt idx="42" formatCode="0.00">
                  <c:v>8.77</c:v>
                </c:pt>
                <c:pt idx="43">
                  <c:v>9.5400000000000009</c:v>
                </c:pt>
                <c:pt idx="44">
                  <c:v>9.84</c:v>
                </c:pt>
                <c:pt idx="45">
                  <c:v>10.18</c:v>
                </c:pt>
                <c:pt idx="52">
                  <c:v>6.87</c:v>
                </c:pt>
                <c:pt idx="53">
                  <c:v>7.7100000000000009</c:v>
                </c:pt>
                <c:pt idx="54">
                  <c:v>7.08</c:v>
                </c:pt>
                <c:pt idx="56">
                  <c:v>9.4600000000000009</c:v>
                </c:pt>
                <c:pt idx="57">
                  <c:v>9.8000000000000007</c:v>
                </c:pt>
                <c:pt idx="58">
                  <c:v>9.9600000000000009</c:v>
                </c:pt>
                <c:pt idx="59">
                  <c:v>8.02</c:v>
                </c:pt>
                <c:pt idx="60">
                  <c:v>6.24</c:v>
                </c:pt>
                <c:pt idx="61">
                  <c:v>6.87</c:v>
                </c:pt>
                <c:pt idx="62">
                  <c:v>6.99</c:v>
                </c:pt>
                <c:pt idx="63">
                  <c:v>5.55</c:v>
                </c:pt>
                <c:pt idx="64">
                  <c:v>6.58</c:v>
                </c:pt>
                <c:pt idx="65">
                  <c:v>7.620000000000001</c:v>
                </c:pt>
                <c:pt idx="66">
                  <c:v>8.4700000000000006</c:v>
                </c:pt>
                <c:pt idx="67">
                  <c:v>9.33</c:v>
                </c:pt>
                <c:pt idx="68">
                  <c:v>4.59</c:v>
                </c:pt>
                <c:pt idx="69">
                  <c:v>9.85</c:v>
                </c:pt>
                <c:pt idx="70">
                  <c:v>10.029999999999999</c:v>
                </c:pt>
                <c:pt idx="72">
                  <c:v>7.73</c:v>
                </c:pt>
                <c:pt idx="73">
                  <c:v>8.39</c:v>
                </c:pt>
                <c:pt idx="74">
                  <c:v>8.24</c:v>
                </c:pt>
                <c:pt idx="75">
                  <c:v>7.09</c:v>
                </c:pt>
                <c:pt idx="76">
                  <c:v>6.38</c:v>
                </c:pt>
                <c:pt idx="77">
                  <c:v>7.6899999999999995</c:v>
                </c:pt>
                <c:pt idx="78">
                  <c:v>8.5299999999999994</c:v>
                </c:pt>
                <c:pt idx="79">
                  <c:v>9.32</c:v>
                </c:pt>
                <c:pt idx="80">
                  <c:v>10.33</c:v>
                </c:pt>
                <c:pt idx="81">
                  <c:v>9.9700000000000006</c:v>
                </c:pt>
                <c:pt idx="83">
                  <c:v>10.02</c:v>
                </c:pt>
                <c:pt idx="84">
                  <c:v>9.19</c:v>
                </c:pt>
                <c:pt idx="85">
                  <c:v>6.9700000000000006</c:v>
                </c:pt>
                <c:pt idx="86">
                  <c:v>7.77</c:v>
                </c:pt>
                <c:pt idx="87">
                  <c:v>8.0299999999999994</c:v>
                </c:pt>
                <c:pt idx="88">
                  <c:v>6.36</c:v>
                </c:pt>
                <c:pt idx="89">
                  <c:v>7.9399999999999995</c:v>
                </c:pt>
                <c:pt idx="90">
                  <c:v>8.76</c:v>
                </c:pt>
                <c:pt idx="91">
                  <c:v>9.41</c:v>
                </c:pt>
                <c:pt idx="92">
                  <c:v>9.67</c:v>
                </c:pt>
                <c:pt idx="93">
                  <c:v>9.8800000000000008</c:v>
                </c:pt>
                <c:pt idx="97">
                  <c:v>6.99</c:v>
                </c:pt>
                <c:pt idx="98">
                  <c:v>7.37</c:v>
                </c:pt>
                <c:pt idx="99">
                  <c:v>7.51</c:v>
                </c:pt>
                <c:pt idx="100">
                  <c:v>6.6800000000000006</c:v>
                </c:pt>
                <c:pt idx="101">
                  <c:v>5.3100000000000005</c:v>
                </c:pt>
                <c:pt idx="102">
                  <c:v>7.37</c:v>
                </c:pt>
                <c:pt idx="103">
                  <c:v>9.0299999999999994</c:v>
                </c:pt>
                <c:pt idx="104">
                  <c:v>9.51</c:v>
                </c:pt>
                <c:pt idx="105">
                  <c:v>9.66</c:v>
                </c:pt>
                <c:pt idx="106">
                  <c:v>9.49</c:v>
                </c:pt>
                <c:pt idx="107">
                  <c:v>9.8800000000000008</c:v>
                </c:pt>
                <c:pt idx="108">
                  <c:v>7.75</c:v>
                </c:pt>
                <c:pt idx="109">
                  <c:v>7.9600000000000009</c:v>
                </c:pt>
                <c:pt idx="110">
                  <c:v>6.34</c:v>
                </c:pt>
                <c:pt idx="111">
                  <c:v>6.49</c:v>
                </c:pt>
                <c:pt idx="112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37-4760-BD3A-C207F89B41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2447"/>
        <c:axId val="1"/>
      </c:lineChart>
      <c:catAx>
        <c:axId val="105334244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24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Rafael Quiros Excavado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Grafico'!$I$38:$T$38</c:f>
              <c:numCache>
                <c:formatCode>General</c:formatCode>
                <c:ptCount val="12"/>
                <c:pt idx="6">
                  <c:v>7.49</c:v>
                </c:pt>
                <c:pt idx="7">
                  <c:v>9.2900000000000009</c:v>
                </c:pt>
                <c:pt idx="8">
                  <c:v>6.99</c:v>
                </c:pt>
                <c:pt idx="9">
                  <c:v>6.1000000000000005</c:v>
                </c:pt>
                <c:pt idx="10">
                  <c:v>7.99</c:v>
                </c:pt>
                <c:pt idx="11">
                  <c:v>8.9600000000000009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0F-4FFE-9059-0BE9CB56DF55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Grafico'!$U$38:$AF$38</c:f>
              <c:numCache>
                <c:formatCode>General</c:formatCode>
                <c:ptCount val="12"/>
                <c:pt idx="0">
                  <c:v>9.5500000000000007</c:v>
                </c:pt>
                <c:pt idx="1">
                  <c:v>9.870000000000001</c:v>
                </c:pt>
                <c:pt idx="2">
                  <c:v>9.9700000000000006</c:v>
                </c:pt>
                <c:pt idx="3">
                  <c:v>9.86</c:v>
                </c:pt>
                <c:pt idx="4">
                  <c:v>8.11</c:v>
                </c:pt>
                <c:pt idx="5">
                  <c:v>7.17</c:v>
                </c:pt>
                <c:pt idx="6">
                  <c:v>7.21</c:v>
                </c:pt>
                <c:pt idx="7">
                  <c:v>7.15</c:v>
                </c:pt>
                <c:pt idx="8">
                  <c:v>6.2700000000000005</c:v>
                </c:pt>
                <c:pt idx="9">
                  <c:v>5.79</c:v>
                </c:pt>
                <c:pt idx="10">
                  <c:v>6.85</c:v>
                </c:pt>
                <c:pt idx="11">
                  <c:v>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0F-4FFE-9059-0BE9CB56DF55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Grafico'!$AG$38:$AR$38</c:f>
              <c:numCache>
                <c:formatCode>General</c:formatCode>
                <c:ptCount val="12"/>
                <c:pt idx="0">
                  <c:v>9.26</c:v>
                </c:pt>
                <c:pt idx="1">
                  <c:v>9.65</c:v>
                </c:pt>
                <c:pt idx="2">
                  <c:v>10.31</c:v>
                </c:pt>
                <c:pt idx="3">
                  <c:v>11.09</c:v>
                </c:pt>
                <c:pt idx="4">
                  <c:v>8.15</c:v>
                </c:pt>
                <c:pt idx="5">
                  <c:v>9.84</c:v>
                </c:pt>
                <c:pt idx="6">
                  <c:v>10.06</c:v>
                </c:pt>
                <c:pt idx="7">
                  <c:v>9.93</c:v>
                </c:pt>
                <c:pt idx="8">
                  <c:v>5.41</c:v>
                </c:pt>
                <c:pt idx="9">
                  <c:v>5.38</c:v>
                </c:pt>
                <c:pt idx="10">
                  <c:v>7.14</c:v>
                </c:pt>
                <c:pt idx="11">
                  <c:v>8.2900000000000009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0F-4FFE-9059-0BE9CB56DF55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Grafico'!$AS$38:$BD$38</c:f>
              <c:numCache>
                <c:formatCode>General</c:formatCode>
                <c:ptCount val="12"/>
                <c:pt idx="0">
                  <c:v>9.5299999999999994</c:v>
                </c:pt>
                <c:pt idx="1">
                  <c:v>9.76</c:v>
                </c:pt>
                <c:pt idx="2">
                  <c:v>10</c:v>
                </c:pt>
                <c:pt idx="6">
                  <c:v>10.26</c:v>
                </c:pt>
                <c:pt idx="7">
                  <c:v>5.8</c:v>
                </c:pt>
                <c:pt idx="8">
                  <c:v>8.2900000000000009</c:v>
                </c:pt>
                <c:pt idx="9">
                  <c:v>7.22</c:v>
                </c:pt>
                <c:pt idx="10" formatCode="0.00">
                  <c:v>6.7</c:v>
                </c:pt>
                <c:pt idx="11" formatCode="0.00">
                  <c:v>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0F-4FFE-9059-0BE9CB56DF55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Grafico'!$BE$38:$BP$38</c:f>
              <c:numCache>
                <c:formatCode>General</c:formatCode>
                <c:ptCount val="12"/>
                <c:pt idx="0">
                  <c:v>9.5400000000000009</c:v>
                </c:pt>
                <c:pt idx="1">
                  <c:v>9.84</c:v>
                </c:pt>
                <c:pt idx="2">
                  <c:v>10.18</c:v>
                </c:pt>
                <c:pt idx="9">
                  <c:v>6.87</c:v>
                </c:pt>
                <c:pt idx="10">
                  <c:v>7.7100000000000009</c:v>
                </c:pt>
                <c:pt idx="11">
                  <c:v>7.08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0F-4FFE-9059-0BE9CB56DF55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Grafico'!$BQ$38:$CB$38</c:f>
              <c:numCache>
                <c:formatCode>General</c:formatCode>
                <c:ptCount val="12"/>
                <c:pt idx="1">
                  <c:v>9.4600000000000009</c:v>
                </c:pt>
                <c:pt idx="2">
                  <c:v>9.8000000000000007</c:v>
                </c:pt>
                <c:pt idx="3">
                  <c:v>9.9600000000000009</c:v>
                </c:pt>
                <c:pt idx="4">
                  <c:v>8.02</c:v>
                </c:pt>
                <c:pt idx="5">
                  <c:v>6.24</c:v>
                </c:pt>
                <c:pt idx="6">
                  <c:v>6.87</c:v>
                </c:pt>
                <c:pt idx="7">
                  <c:v>6.99</c:v>
                </c:pt>
                <c:pt idx="8">
                  <c:v>5.55</c:v>
                </c:pt>
                <c:pt idx="9">
                  <c:v>6.58</c:v>
                </c:pt>
                <c:pt idx="10">
                  <c:v>7.620000000000001</c:v>
                </c:pt>
                <c:pt idx="11">
                  <c:v>8.4700000000000006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0F-4FFE-9059-0BE9CB56DF55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Grafico'!$CC$38:$CN$38</c:f>
              <c:numCache>
                <c:formatCode>General</c:formatCode>
                <c:ptCount val="12"/>
                <c:pt idx="0">
                  <c:v>9.33</c:v>
                </c:pt>
                <c:pt idx="1">
                  <c:v>4.59</c:v>
                </c:pt>
                <c:pt idx="2">
                  <c:v>9.85</c:v>
                </c:pt>
                <c:pt idx="3">
                  <c:v>10.029999999999999</c:v>
                </c:pt>
                <c:pt idx="5">
                  <c:v>7.73</c:v>
                </c:pt>
                <c:pt idx="6">
                  <c:v>8.39</c:v>
                </c:pt>
                <c:pt idx="7">
                  <c:v>8.24</c:v>
                </c:pt>
                <c:pt idx="8">
                  <c:v>7.09</c:v>
                </c:pt>
                <c:pt idx="9">
                  <c:v>6.38</c:v>
                </c:pt>
                <c:pt idx="10">
                  <c:v>7.6899999999999995</c:v>
                </c:pt>
                <c:pt idx="11">
                  <c:v>8.5299999999999994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B0F-4FFE-9059-0BE9CB56DF55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Grafico'!$CO$38:$CZ$38</c:f>
              <c:numCache>
                <c:formatCode>General</c:formatCode>
                <c:ptCount val="12"/>
                <c:pt idx="0">
                  <c:v>9.32</c:v>
                </c:pt>
                <c:pt idx="1">
                  <c:v>10.33</c:v>
                </c:pt>
                <c:pt idx="2">
                  <c:v>9.9700000000000006</c:v>
                </c:pt>
                <c:pt idx="4">
                  <c:v>10.02</c:v>
                </c:pt>
                <c:pt idx="5">
                  <c:v>9.19</c:v>
                </c:pt>
                <c:pt idx="6">
                  <c:v>6.9700000000000006</c:v>
                </c:pt>
                <c:pt idx="7">
                  <c:v>7.77</c:v>
                </c:pt>
                <c:pt idx="8">
                  <c:v>8.0299999999999994</c:v>
                </c:pt>
                <c:pt idx="9">
                  <c:v>6.36</c:v>
                </c:pt>
                <c:pt idx="10">
                  <c:v>7.9399999999999995</c:v>
                </c:pt>
                <c:pt idx="11">
                  <c:v>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B0F-4FFE-9059-0BE9CB56DF55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Grafico'!$DA$38:$DL$38</c:f>
              <c:numCache>
                <c:formatCode>General</c:formatCode>
                <c:ptCount val="12"/>
                <c:pt idx="0">
                  <c:v>9.41</c:v>
                </c:pt>
                <c:pt idx="1">
                  <c:v>9.67</c:v>
                </c:pt>
                <c:pt idx="2">
                  <c:v>9.8800000000000008</c:v>
                </c:pt>
                <c:pt idx="6">
                  <c:v>6.99</c:v>
                </c:pt>
                <c:pt idx="7">
                  <c:v>7.37</c:v>
                </c:pt>
                <c:pt idx="8">
                  <c:v>7.51</c:v>
                </c:pt>
                <c:pt idx="9">
                  <c:v>6.6800000000000006</c:v>
                </c:pt>
                <c:pt idx="10">
                  <c:v>5.3100000000000005</c:v>
                </c:pt>
                <c:pt idx="11">
                  <c:v>7.37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B0F-4FFE-9059-0BE9CB56DF55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Grafico'!$DM$38:$DX$38</c:f>
              <c:numCache>
                <c:formatCode>General</c:formatCode>
                <c:ptCount val="12"/>
                <c:pt idx="0">
                  <c:v>9.0299999999999994</c:v>
                </c:pt>
                <c:pt idx="1">
                  <c:v>9.51</c:v>
                </c:pt>
                <c:pt idx="2">
                  <c:v>9.66</c:v>
                </c:pt>
                <c:pt idx="3">
                  <c:v>9.49</c:v>
                </c:pt>
                <c:pt idx="4">
                  <c:v>9.8800000000000008</c:v>
                </c:pt>
                <c:pt idx="5">
                  <c:v>7.75</c:v>
                </c:pt>
                <c:pt idx="6">
                  <c:v>7.9600000000000009</c:v>
                </c:pt>
                <c:pt idx="7">
                  <c:v>6.34</c:v>
                </c:pt>
                <c:pt idx="8">
                  <c:v>6.49</c:v>
                </c:pt>
                <c:pt idx="9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B0F-4FFE-9059-0BE9CB56D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8271"/>
        <c:axId val="1"/>
      </c:lineChart>
      <c:catAx>
        <c:axId val="105334827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827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5.536332179930796E-2"/>
          <c:w val="0.13333355205599295"/>
          <c:h val="0.7923889963581540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Asdrúbal Rojas Chávez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Grafico'!$N$39:$FL$39</c:f>
              <c:numCache>
                <c:formatCode>General</c:formatCode>
                <c:ptCount val="155"/>
                <c:pt idx="1">
                  <c:v>5.78</c:v>
                </c:pt>
                <c:pt idx="2">
                  <c:v>6.05</c:v>
                </c:pt>
                <c:pt idx="3">
                  <c:v>4.03</c:v>
                </c:pt>
                <c:pt idx="4">
                  <c:v>2.59</c:v>
                </c:pt>
                <c:pt idx="5">
                  <c:v>2.1599999999999997</c:v>
                </c:pt>
                <c:pt idx="8">
                  <c:v>5.04</c:v>
                </c:pt>
                <c:pt idx="9">
                  <c:v>5.38</c:v>
                </c:pt>
                <c:pt idx="10">
                  <c:v>6.14</c:v>
                </c:pt>
                <c:pt idx="11">
                  <c:v>6.9399999999999995</c:v>
                </c:pt>
                <c:pt idx="12">
                  <c:v>6.92</c:v>
                </c:pt>
                <c:pt idx="13">
                  <c:v>6.96</c:v>
                </c:pt>
                <c:pt idx="14">
                  <c:v>5.07</c:v>
                </c:pt>
                <c:pt idx="15">
                  <c:v>2.86</c:v>
                </c:pt>
                <c:pt idx="16">
                  <c:v>1.4000000000000001</c:v>
                </c:pt>
                <c:pt idx="17">
                  <c:v>1.75</c:v>
                </c:pt>
                <c:pt idx="18">
                  <c:v>1.9400000000000002</c:v>
                </c:pt>
                <c:pt idx="19">
                  <c:v>2.67</c:v>
                </c:pt>
                <c:pt idx="20">
                  <c:v>3.51</c:v>
                </c:pt>
                <c:pt idx="21">
                  <c:v>4.42</c:v>
                </c:pt>
                <c:pt idx="22">
                  <c:v>3.04</c:v>
                </c:pt>
                <c:pt idx="24">
                  <c:v>6.34</c:v>
                </c:pt>
                <c:pt idx="25">
                  <c:v>6.8599999999999994</c:v>
                </c:pt>
                <c:pt idx="26">
                  <c:v>7.879999999999999</c:v>
                </c:pt>
                <c:pt idx="27">
                  <c:v>6.63</c:v>
                </c:pt>
                <c:pt idx="28">
                  <c:v>3.9699999999999998</c:v>
                </c:pt>
                <c:pt idx="29">
                  <c:v>2.27</c:v>
                </c:pt>
                <c:pt idx="33">
                  <c:v>5.09</c:v>
                </c:pt>
                <c:pt idx="34">
                  <c:v>5.6099999999999994</c:v>
                </c:pt>
                <c:pt idx="35">
                  <c:v>7.68</c:v>
                </c:pt>
                <c:pt idx="36">
                  <c:v>6.12</c:v>
                </c:pt>
                <c:pt idx="37">
                  <c:v>7.59</c:v>
                </c:pt>
                <c:pt idx="38">
                  <c:v>8.0399999999999991</c:v>
                </c:pt>
                <c:pt idx="40">
                  <c:v>7.75</c:v>
                </c:pt>
                <c:pt idx="41" formatCode="0.00">
                  <c:v>5.64</c:v>
                </c:pt>
                <c:pt idx="43">
                  <c:v>6.89</c:v>
                </c:pt>
                <c:pt idx="45">
                  <c:v>5.89</c:v>
                </c:pt>
                <c:pt idx="46">
                  <c:v>6.3</c:v>
                </c:pt>
                <c:pt idx="47">
                  <c:v>6.38</c:v>
                </c:pt>
                <c:pt idx="48">
                  <c:v>5.51</c:v>
                </c:pt>
                <c:pt idx="49">
                  <c:v>4.43</c:v>
                </c:pt>
                <c:pt idx="50">
                  <c:v>4.29</c:v>
                </c:pt>
                <c:pt idx="51">
                  <c:v>1.89</c:v>
                </c:pt>
                <c:pt idx="52">
                  <c:v>1.29</c:v>
                </c:pt>
                <c:pt idx="53">
                  <c:v>1.7000000000000002</c:v>
                </c:pt>
                <c:pt idx="54">
                  <c:v>1.57</c:v>
                </c:pt>
                <c:pt idx="56">
                  <c:v>4.7</c:v>
                </c:pt>
                <c:pt idx="58">
                  <c:v>5.53</c:v>
                </c:pt>
                <c:pt idx="59">
                  <c:v>3.76</c:v>
                </c:pt>
                <c:pt idx="60">
                  <c:v>1.25</c:v>
                </c:pt>
                <c:pt idx="61">
                  <c:v>1.4400000000000002</c:v>
                </c:pt>
                <c:pt idx="62">
                  <c:v>1.4500000000000002</c:v>
                </c:pt>
                <c:pt idx="63">
                  <c:v>1.1400000000000001</c:v>
                </c:pt>
                <c:pt idx="64">
                  <c:v>1.3</c:v>
                </c:pt>
                <c:pt idx="65">
                  <c:v>1.5</c:v>
                </c:pt>
                <c:pt idx="66">
                  <c:v>1.9599999999999993</c:v>
                </c:pt>
                <c:pt idx="70">
                  <c:v>5.9399999999999995</c:v>
                </c:pt>
                <c:pt idx="71">
                  <c:v>6.26</c:v>
                </c:pt>
                <c:pt idx="72">
                  <c:v>5.41</c:v>
                </c:pt>
                <c:pt idx="73">
                  <c:v>4.54</c:v>
                </c:pt>
                <c:pt idx="74">
                  <c:v>6.2299999999999995</c:v>
                </c:pt>
                <c:pt idx="75">
                  <c:v>3.1799999999999997</c:v>
                </c:pt>
                <c:pt idx="76">
                  <c:v>1.23</c:v>
                </c:pt>
                <c:pt idx="77">
                  <c:v>1.54</c:v>
                </c:pt>
                <c:pt idx="78">
                  <c:v>2.5999999999999996</c:v>
                </c:pt>
                <c:pt idx="82">
                  <c:v>5.93</c:v>
                </c:pt>
                <c:pt idx="83">
                  <c:v>6.12</c:v>
                </c:pt>
                <c:pt idx="84">
                  <c:v>5.43</c:v>
                </c:pt>
                <c:pt idx="85">
                  <c:v>4.96</c:v>
                </c:pt>
                <c:pt idx="86">
                  <c:v>4.16</c:v>
                </c:pt>
                <c:pt idx="88">
                  <c:v>1.1600000000000001</c:v>
                </c:pt>
                <c:pt idx="89">
                  <c:v>1.6800000000000002</c:v>
                </c:pt>
                <c:pt idx="90">
                  <c:v>2.06</c:v>
                </c:pt>
                <c:pt idx="94">
                  <c:v>5.8599999999999994</c:v>
                </c:pt>
                <c:pt idx="95">
                  <c:v>6.36</c:v>
                </c:pt>
                <c:pt idx="96">
                  <c:v>6.52</c:v>
                </c:pt>
                <c:pt idx="97">
                  <c:v>4.01</c:v>
                </c:pt>
                <c:pt idx="98">
                  <c:v>1.9800000000000002</c:v>
                </c:pt>
                <c:pt idx="99">
                  <c:v>4.0399999999999991</c:v>
                </c:pt>
                <c:pt idx="100">
                  <c:v>1.6</c:v>
                </c:pt>
                <c:pt idx="102">
                  <c:v>1.7000000000000002</c:v>
                </c:pt>
                <c:pt idx="103">
                  <c:v>8.77</c:v>
                </c:pt>
                <c:pt idx="104">
                  <c:v>11.379999999999999</c:v>
                </c:pt>
                <c:pt idx="105">
                  <c:v>8.84</c:v>
                </c:pt>
                <c:pt idx="106">
                  <c:v>4.12</c:v>
                </c:pt>
                <c:pt idx="107">
                  <c:v>4.75</c:v>
                </c:pt>
                <c:pt idx="108">
                  <c:v>3.44</c:v>
                </c:pt>
                <c:pt idx="109">
                  <c:v>6.26</c:v>
                </c:pt>
                <c:pt idx="110">
                  <c:v>1.51</c:v>
                </c:pt>
                <c:pt idx="111">
                  <c:v>1.4000000000000001</c:v>
                </c:pt>
                <c:pt idx="112">
                  <c:v>1.1700000000000002</c:v>
                </c:pt>
                <c:pt idx="113">
                  <c:v>1.59</c:v>
                </c:pt>
                <c:pt idx="114">
                  <c:v>6.08</c:v>
                </c:pt>
                <c:pt idx="115">
                  <c:v>3.48</c:v>
                </c:pt>
                <c:pt idx="118">
                  <c:v>5.54</c:v>
                </c:pt>
                <c:pt idx="119">
                  <c:v>3.31</c:v>
                </c:pt>
                <c:pt idx="120">
                  <c:v>1.1900000000000002</c:v>
                </c:pt>
                <c:pt idx="121">
                  <c:v>1.1600000000000001</c:v>
                </c:pt>
                <c:pt idx="122">
                  <c:v>1.4100000000000001</c:v>
                </c:pt>
                <c:pt idx="123">
                  <c:v>1.49</c:v>
                </c:pt>
                <c:pt idx="124">
                  <c:v>1.24</c:v>
                </c:pt>
                <c:pt idx="125">
                  <c:v>1.58</c:v>
                </c:pt>
                <c:pt idx="130">
                  <c:v>5.28</c:v>
                </c:pt>
                <c:pt idx="131">
                  <c:v>5.79</c:v>
                </c:pt>
                <c:pt idx="132">
                  <c:v>4.46</c:v>
                </c:pt>
                <c:pt idx="133">
                  <c:v>3.1399999999999997</c:v>
                </c:pt>
                <c:pt idx="134">
                  <c:v>3.06</c:v>
                </c:pt>
                <c:pt idx="135">
                  <c:v>1.97</c:v>
                </c:pt>
                <c:pt idx="136">
                  <c:v>1.82</c:v>
                </c:pt>
                <c:pt idx="137">
                  <c:v>1.56</c:v>
                </c:pt>
                <c:pt idx="138">
                  <c:v>1.99</c:v>
                </c:pt>
                <c:pt idx="143">
                  <c:v>7.6099999999999994</c:v>
                </c:pt>
                <c:pt idx="144">
                  <c:v>1.91</c:v>
                </c:pt>
                <c:pt idx="145">
                  <c:v>1.9000000000000001</c:v>
                </c:pt>
                <c:pt idx="146">
                  <c:v>1.58</c:v>
                </c:pt>
                <c:pt idx="147">
                  <c:v>1.07</c:v>
                </c:pt>
                <c:pt idx="148">
                  <c:v>1.4500000000000002</c:v>
                </c:pt>
                <c:pt idx="149">
                  <c:v>1.3900000000000001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B-4C3C-9BFC-2AF4D0D7811F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Grafico'!$N$40:$FL$40</c:f>
              <c:numCache>
                <c:formatCode>General</c:formatCode>
                <c:ptCount val="155"/>
                <c:pt idx="6">
                  <c:v>9.24</c:v>
                </c:pt>
                <c:pt idx="7">
                  <c:v>10.08</c:v>
                </c:pt>
                <c:pt idx="30">
                  <c:v>9.02</c:v>
                </c:pt>
                <c:pt idx="31">
                  <c:v>7.3999999999999995</c:v>
                </c:pt>
                <c:pt idx="32">
                  <c:v>12.32</c:v>
                </c:pt>
                <c:pt idx="42">
                  <c:v>10.67</c:v>
                </c:pt>
                <c:pt idx="44">
                  <c:v>11.72</c:v>
                </c:pt>
                <c:pt idx="57">
                  <c:v>13.25</c:v>
                </c:pt>
                <c:pt idx="67">
                  <c:v>17.55</c:v>
                </c:pt>
                <c:pt idx="68">
                  <c:v>10.1</c:v>
                </c:pt>
                <c:pt idx="69">
                  <c:v>10.72</c:v>
                </c:pt>
                <c:pt idx="79">
                  <c:v>11.6</c:v>
                </c:pt>
                <c:pt idx="80">
                  <c:v>10.27</c:v>
                </c:pt>
                <c:pt idx="81">
                  <c:v>10.48</c:v>
                </c:pt>
                <c:pt idx="91">
                  <c:v>7.56</c:v>
                </c:pt>
                <c:pt idx="92">
                  <c:v>11.6</c:v>
                </c:pt>
                <c:pt idx="93">
                  <c:v>16.18</c:v>
                </c:pt>
                <c:pt idx="116">
                  <c:v>16.88</c:v>
                </c:pt>
                <c:pt idx="117">
                  <c:v>12.06</c:v>
                </c:pt>
                <c:pt idx="126">
                  <c:v>10.79</c:v>
                </c:pt>
                <c:pt idx="127">
                  <c:v>7.62</c:v>
                </c:pt>
                <c:pt idx="128">
                  <c:v>11.47</c:v>
                </c:pt>
                <c:pt idx="129">
                  <c:v>11.74</c:v>
                </c:pt>
                <c:pt idx="139">
                  <c:v>5.91</c:v>
                </c:pt>
                <c:pt idx="140">
                  <c:v>5.01</c:v>
                </c:pt>
                <c:pt idx="141">
                  <c:v>11.66</c:v>
                </c:pt>
                <c:pt idx="142">
                  <c:v>7.1099999999999994</c:v>
                </c:pt>
                <c:pt idx="150">
                  <c:v>4.16</c:v>
                </c:pt>
                <c:pt idx="151">
                  <c:v>4.99</c:v>
                </c:pt>
                <c:pt idx="152">
                  <c:v>8</c:v>
                </c:pt>
                <c:pt idx="153">
                  <c:v>7.93</c:v>
                </c:pt>
                <c:pt idx="154">
                  <c:v>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6B-4C3C-9BFC-2AF4D0D78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41199"/>
        <c:axId val="1"/>
      </c:lineChart>
      <c:catAx>
        <c:axId val="105334119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4119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Asdrúbal Rojas Chávez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Grafico'!$I$39:$T$39</c:f>
              <c:numCache>
                <c:formatCode>General</c:formatCode>
                <c:ptCount val="12"/>
                <c:pt idx="6">
                  <c:v>5.78</c:v>
                </c:pt>
                <c:pt idx="7">
                  <c:v>6.05</c:v>
                </c:pt>
                <c:pt idx="8">
                  <c:v>4.03</c:v>
                </c:pt>
                <c:pt idx="9">
                  <c:v>2.59</c:v>
                </c:pt>
                <c:pt idx="10">
                  <c:v>2.1599999999999997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7-449A-9B96-4F6FED3DD208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Grafico'!$U$39:$AF$39</c:f>
              <c:numCache>
                <c:formatCode>General</c:formatCode>
                <c:ptCount val="12"/>
                <c:pt idx="1">
                  <c:v>5.04</c:v>
                </c:pt>
                <c:pt idx="2">
                  <c:v>5.38</c:v>
                </c:pt>
                <c:pt idx="3">
                  <c:v>6.14</c:v>
                </c:pt>
                <c:pt idx="4">
                  <c:v>6.9399999999999995</c:v>
                </c:pt>
                <c:pt idx="5">
                  <c:v>6.92</c:v>
                </c:pt>
                <c:pt idx="6">
                  <c:v>6.96</c:v>
                </c:pt>
                <c:pt idx="7">
                  <c:v>5.07</c:v>
                </c:pt>
                <c:pt idx="8">
                  <c:v>2.86</c:v>
                </c:pt>
                <c:pt idx="9">
                  <c:v>1.4000000000000001</c:v>
                </c:pt>
                <c:pt idx="10">
                  <c:v>1.75</c:v>
                </c:pt>
                <c:pt idx="11">
                  <c:v>1.9400000000000002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57-449A-9B96-4F6FED3DD208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Grafico'!$AG$39:$AR$39</c:f>
              <c:numCache>
                <c:formatCode>General</c:formatCode>
                <c:ptCount val="12"/>
                <c:pt idx="0">
                  <c:v>2.67</c:v>
                </c:pt>
                <c:pt idx="1">
                  <c:v>3.51</c:v>
                </c:pt>
                <c:pt idx="2">
                  <c:v>4.42</c:v>
                </c:pt>
                <c:pt idx="3">
                  <c:v>3.04</c:v>
                </c:pt>
                <c:pt idx="5">
                  <c:v>6.34</c:v>
                </c:pt>
                <c:pt idx="6">
                  <c:v>6.8599999999999994</c:v>
                </c:pt>
                <c:pt idx="7">
                  <c:v>7.879999999999999</c:v>
                </c:pt>
                <c:pt idx="8">
                  <c:v>6.63</c:v>
                </c:pt>
                <c:pt idx="9">
                  <c:v>3.9699999999999998</c:v>
                </c:pt>
                <c:pt idx="10">
                  <c:v>2.27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57-449A-9B96-4F6FED3DD20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Grafico'!$AS$39:$BD$39</c:f>
              <c:numCache>
                <c:formatCode>General</c:formatCode>
                <c:ptCount val="12"/>
                <c:pt idx="2">
                  <c:v>5.09</c:v>
                </c:pt>
                <c:pt idx="3">
                  <c:v>5.6099999999999994</c:v>
                </c:pt>
                <c:pt idx="4">
                  <c:v>7.68</c:v>
                </c:pt>
                <c:pt idx="5">
                  <c:v>6.12</c:v>
                </c:pt>
                <c:pt idx="6">
                  <c:v>7.59</c:v>
                </c:pt>
                <c:pt idx="7">
                  <c:v>8.0399999999999991</c:v>
                </c:pt>
                <c:pt idx="9">
                  <c:v>7.75</c:v>
                </c:pt>
                <c:pt idx="10" formatCode="0.00">
                  <c:v>5.64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57-449A-9B96-4F6FED3DD208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Grafico'!$BE$39:$BP$39</c:f>
              <c:numCache>
                <c:formatCode>General</c:formatCode>
                <c:ptCount val="12"/>
                <c:pt idx="0">
                  <c:v>6.89</c:v>
                </c:pt>
                <c:pt idx="2">
                  <c:v>5.89</c:v>
                </c:pt>
                <c:pt idx="3">
                  <c:v>6.3</c:v>
                </c:pt>
                <c:pt idx="4">
                  <c:v>6.38</c:v>
                </c:pt>
                <c:pt idx="5">
                  <c:v>5.51</c:v>
                </c:pt>
                <c:pt idx="6">
                  <c:v>4.43</c:v>
                </c:pt>
                <c:pt idx="7">
                  <c:v>4.29</c:v>
                </c:pt>
                <c:pt idx="8">
                  <c:v>1.89</c:v>
                </c:pt>
                <c:pt idx="9">
                  <c:v>1.29</c:v>
                </c:pt>
                <c:pt idx="10">
                  <c:v>1.7000000000000002</c:v>
                </c:pt>
                <c:pt idx="11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57-449A-9B96-4F6FED3DD208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Grafico'!$BQ$39:$CB$39</c:f>
              <c:numCache>
                <c:formatCode>General</c:formatCode>
                <c:ptCount val="12"/>
                <c:pt idx="1">
                  <c:v>4.7</c:v>
                </c:pt>
                <c:pt idx="3">
                  <c:v>5.53</c:v>
                </c:pt>
                <c:pt idx="4">
                  <c:v>3.76</c:v>
                </c:pt>
                <c:pt idx="5">
                  <c:v>1.25</c:v>
                </c:pt>
                <c:pt idx="6">
                  <c:v>1.4400000000000002</c:v>
                </c:pt>
                <c:pt idx="7">
                  <c:v>1.4500000000000002</c:v>
                </c:pt>
                <c:pt idx="8">
                  <c:v>1.1400000000000001</c:v>
                </c:pt>
                <c:pt idx="9">
                  <c:v>1.3</c:v>
                </c:pt>
                <c:pt idx="10">
                  <c:v>1.5</c:v>
                </c:pt>
                <c:pt idx="11">
                  <c:v>1.9599999999999993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57-449A-9B96-4F6FED3DD208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Grafico'!$CC$39:$CN$39</c:f>
              <c:numCache>
                <c:formatCode>General</c:formatCode>
                <c:ptCount val="12"/>
                <c:pt idx="3">
                  <c:v>5.9399999999999995</c:v>
                </c:pt>
                <c:pt idx="4">
                  <c:v>6.26</c:v>
                </c:pt>
                <c:pt idx="5">
                  <c:v>5.41</c:v>
                </c:pt>
                <c:pt idx="6">
                  <c:v>4.54</c:v>
                </c:pt>
                <c:pt idx="7">
                  <c:v>6.2299999999999995</c:v>
                </c:pt>
                <c:pt idx="8">
                  <c:v>3.1799999999999997</c:v>
                </c:pt>
                <c:pt idx="9">
                  <c:v>1.23</c:v>
                </c:pt>
                <c:pt idx="10">
                  <c:v>1.54</c:v>
                </c:pt>
                <c:pt idx="11">
                  <c:v>2.5999999999999996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557-449A-9B96-4F6FED3DD208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Grafico'!$CO$39:$CZ$39</c:f>
              <c:numCache>
                <c:formatCode>General</c:formatCode>
                <c:ptCount val="12"/>
                <c:pt idx="3">
                  <c:v>5.93</c:v>
                </c:pt>
                <c:pt idx="4">
                  <c:v>6.12</c:v>
                </c:pt>
                <c:pt idx="5">
                  <c:v>5.43</c:v>
                </c:pt>
                <c:pt idx="6">
                  <c:v>4.96</c:v>
                </c:pt>
                <c:pt idx="7">
                  <c:v>4.16</c:v>
                </c:pt>
                <c:pt idx="9">
                  <c:v>1.1600000000000001</c:v>
                </c:pt>
                <c:pt idx="10">
                  <c:v>1.6800000000000002</c:v>
                </c:pt>
                <c:pt idx="11">
                  <c:v>2.06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557-449A-9B96-4F6FED3DD208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Grafico'!$DA$39:$DL$39</c:f>
              <c:numCache>
                <c:formatCode>General</c:formatCode>
                <c:ptCount val="12"/>
                <c:pt idx="3">
                  <c:v>5.8599999999999994</c:v>
                </c:pt>
                <c:pt idx="4">
                  <c:v>6.36</c:v>
                </c:pt>
                <c:pt idx="5">
                  <c:v>6.52</c:v>
                </c:pt>
                <c:pt idx="6">
                  <c:v>4.01</c:v>
                </c:pt>
                <c:pt idx="7">
                  <c:v>1.9800000000000002</c:v>
                </c:pt>
                <c:pt idx="8">
                  <c:v>4.0399999999999991</c:v>
                </c:pt>
                <c:pt idx="9">
                  <c:v>1.6</c:v>
                </c:pt>
                <c:pt idx="11">
                  <c:v>1.7000000000000002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557-449A-9B96-4F6FED3DD208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Grafico'!$DM$39:$DX$39</c:f>
              <c:numCache>
                <c:formatCode>General</c:formatCode>
                <c:ptCount val="12"/>
                <c:pt idx="0">
                  <c:v>8.77</c:v>
                </c:pt>
                <c:pt idx="1">
                  <c:v>11.379999999999999</c:v>
                </c:pt>
                <c:pt idx="2">
                  <c:v>8.84</c:v>
                </c:pt>
                <c:pt idx="3">
                  <c:v>4.12</c:v>
                </c:pt>
                <c:pt idx="4">
                  <c:v>4.75</c:v>
                </c:pt>
                <c:pt idx="5">
                  <c:v>3.44</c:v>
                </c:pt>
                <c:pt idx="6">
                  <c:v>6.26</c:v>
                </c:pt>
                <c:pt idx="7">
                  <c:v>1.51</c:v>
                </c:pt>
                <c:pt idx="8">
                  <c:v>1.4000000000000001</c:v>
                </c:pt>
                <c:pt idx="9">
                  <c:v>1.1700000000000002</c:v>
                </c:pt>
                <c:pt idx="10">
                  <c:v>1.59</c:v>
                </c:pt>
                <c:pt idx="11">
                  <c:v>6.08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557-449A-9B96-4F6FED3DD208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Grafico'!$DY$39:$EJ$39</c:f>
              <c:numCache>
                <c:formatCode>General</c:formatCode>
                <c:ptCount val="12"/>
                <c:pt idx="0">
                  <c:v>3.48</c:v>
                </c:pt>
                <c:pt idx="3">
                  <c:v>5.54</c:v>
                </c:pt>
                <c:pt idx="4">
                  <c:v>3.31</c:v>
                </c:pt>
                <c:pt idx="5">
                  <c:v>1.1900000000000002</c:v>
                </c:pt>
                <c:pt idx="6">
                  <c:v>1.1600000000000001</c:v>
                </c:pt>
                <c:pt idx="7">
                  <c:v>1.4100000000000001</c:v>
                </c:pt>
                <c:pt idx="8">
                  <c:v>1.49</c:v>
                </c:pt>
                <c:pt idx="9">
                  <c:v>1.24</c:v>
                </c:pt>
                <c:pt idx="10">
                  <c:v>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557-449A-9B96-4F6FED3DD208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Grafico'!$EK$39:$EV$39</c:f>
              <c:numCache>
                <c:formatCode>General</c:formatCode>
                <c:ptCount val="12"/>
                <c:pt idx="3">
                  <c:v>5.28</c:v>
                </c:pt>
                <c:pt idx="4">
                  <c:v>5.79</c:v>
                </c:pt>
                <c:pt idx="5">
                  <c:v>4.46</c:v>
                </c:pt>
                <c:pt idx="6">
                  <c:v>3.1399999999999997</c:v>
                </c:pt>
                <c:pt idx="7">
                  <c:v>3.06</c:v>
                </c:pt>
                <c:pt idx="8">
                  <c:v>1.97</c:v>
                </c:pt>
                <c:pt idx="9">
                  <c:v>1.82</c:v>
                </c:pt>
                <c:pt idx="10">
                  <c:v>1.56</c:v>
                </c:pt>
                <c:pt idx="11">
                  <c:v>1.99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59-4A1A-828C-93714943C8EB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Grafico'!$EW$39:$FH$39</c:f>
              <c:numCache>
                <c:formatCode>General</c:formatCode>
                <c:ptCount val="12"/>
                <c:pt idx="4">
                  <c:v>7.6099999999999994</c:v>
                </c:pt>
                <c:pt idx="5">
                  <c:v>1.91</c:v>
                </c:pt>
                <c:pt idx="6">
                  <c:v>1.9000000000000001</c:v>
                </c:pt>
                <c:pt idx="7">
                  <c:v>1.58</c:v>
                </c:pt>
                <c:pt idx="8">
                  <c:v>1.07</c:v>
                </c:pt>
                <c:pt idx="9">
                  <c:v>1.4500000000000002</c:v>
                </c:pt>
                <c:pt idx="10">
                  <c:v>1.3900000000000001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59-4A1A-828C-93714943C8EB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Grafico'!$FI$39:$FT$39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7D-433B-9177-FC127F2EE5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5759"/>
        <c:axId val="1"/>
      </c:lineChart>
      <c:catAx>
        <c:axId val="10533557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57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8.6505190311418678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Walter Vásquez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Grafico'!$N$2:$DI$2</c:f>
              <c:numCache>
                <c:formatCode>mmm\-yy</c:formatCode>
                <c:ptCount val="100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</c:numCache>
            </c:numRef>
          </c:cat>
          <c:val>
            <c:numRef>
              <c:f>'Datos Grafico'!$N$41:$DI$41</c:f>
              <c:numCache>
                <c:formatCode>General</c:formatCode>
                <c:ptCount val="100"/>
                <c:pt idx="1">
                  <c:v>7.71</c:v>
                </c:pt>
                <c:pt idx="2">
                  <c:v>7.7500000000000009</c:v>
                </c:pt>
                <c:pt idx="3">
                  <c:v>6.66</c:v>
                </c:pt>
                <c:pt idx="4">
                  <c:v>5.6000000000000005</c:v>
                </c:pt>
                <c:pt idx="5">
                  <c:v>5.13</c:v>
                </c:pt>
                <c:pt idx="6">
                  <c:v>5.6000000000000005</c:v>
                </c:pt>
                <c:pt idx="7">
                  <c:v>6.41</c:v>
                </c:pt>
                <c:pt idx="8">
                  <c:v>7.28</c:v>
                </c:pt>
                <c:pt idx="9">
                  <c:v>7.4</c:v>
                </c:pt>
                <c:pt idx="10">
                  <c:v>7.910000000000001</c:v>
                </c:pt>
                <c:pt idx="11">
                  <c:v>8.2099999999999991</c:v>
                </c:pt>
                <c:pt idx="12">
                  <c:v>8.2999999999999989</c:v>
                </c:pt>
                <c:pt idx="13">
                  <c:v>8.02</c:v>
                </c:pt>
                <c:pt idx="14">
                  <c:v>6.8500000000000005</c:v>
                </c:pt>
                <c:pt idx="15">
                  <c:v>5.66</c:v>
                </c:pt>
                <c:pt idx="16">
                  <c:v>4.13</c:v>
                </c:pt>
                <c:pt idx="17">
                  <c:v>4.41</c:v>
                </c:pt>
                <c:pt idx="18">
                  <c:v>5.28</c:v>
                </c:pt>
                <c:pt idx="19">
                  <c:v>5.9</c:v>
                </c:pt>
                <c:pt idx="20">
                  <c:v>6.71</c:v>
                </c:pt>
                <c:pt idx="21">
                  <c:v>7.67</c:v>
                </c:pt>
                <c:pt idx="22">
                  <c:v>7.63</c:v>
                </c:pt>
                <c:pt idx="23">
                  <c:v>8.1199999999999992</c:v>
                </c:pt>
                <c:pt idx="24">
                  <c:v>8.6199999999999992</c:v>
                </c:pt>
                <c:pt idx="25">
                  <c:v>8.5599999999999987</c:v>
                </c:pt>
                <c:pt idx="26">
                  <c:v>8.9499999999999993</c:v>
                </c:pt>
                <c:pt idx="27">
                  <c:v>6.45</c:v>
                </c:pt>
                <c:pt idx="28">
                  <c:v>7.19</c:v>
                </c:pt>
                <c:pt idx="29">
                  <c:v>5.87</c:v>
                </c:pt>
                <c:pt idx="30">
                  <c:v>6.04</c:v>
                </c:pt>
                <c:pt idx="31">
                  <c:v>6.73</c:v>
                </c:pt>
                <c:pt idx="32">
                  <c:v>7.6499999999999995</c:v>
                </c:pt>
                <c:pt idx="33">
                  <c:v>7.86</c:v>
                </c:pt>
                <c:pt idx="34">
                  <c:v>8.0699999999999985</c:v>
                </c:pt>
                <c:pt idx="35">
                  <c:v>10.039999999999999</c:v>
                </c:pt>
                <c:pt idx="36">
                  <c:v>8.69</c:v>
                </c:pt>
                <c:pt idx="37">
                  <c:v>9.34</c:v>
                </c:pt>
                <c:pt idx="40">
                  <c:v>8.85</c:v>
                </c:pt>
                <c:pt idx="41" formatCode="0.00">
                  <c:v>7.81</c:v>
                </c:pt>
                <c:pt idx="42" formatCode="0.00">
                  <c:v>7.05</c:v>
                </c:pt>
                <c:pt idx="43">
                  <c:v>6.7600000000000007</c:v>
                </c:pt>
                <c:pt idx="44">
                  <c:v>7.6800000000000006</c:v>
                </c:pt>
                <c:pt idx="45">
                  <c:v>7.7299999999999995</c:v>
                </c:pt>
                <c:pt idx="46">
                  <c:v>8.25</c:v>
                </c:pt>
                <c:pt idx="47">
                  <c:v>4.67</c:v>
                </c:pt>
                <c:pt idx="48">
                  <c:v>7.15</c:v>
                </c:pt>
                <c:pt idx="49">
                  <c:v>6.5100000000000007</c:v>
                </c:pt>
                <c:pt idx="50">
                  <c:v>6.17</c:v>
                </c:pt>
                <c:pt idx="51">
                  <c:v>4.71</c:v>
                </c:pt>
                <c:pt idx="52">
                  <c:v>3.84</c:v>
                </c:pt>
                <c:pt idx="53">
                  <c:v>4.1800000000000006</c:v>
                </c:pt>
                <c:pt idx="54">
                  <c:v>4.62</c:v>
                </c:pt>
                <c:pt idx="56">
                  <c:v>6.09</c:v>
                </c:pt>
                <c:pt idx="57">
                  <c:v>6.79</c:v>
                </c:pt>
                <c:pt idx="58">
                  <c:v>6.3100000000000005</c:v>
                </c:pt>
                <c:pt idx="59">
                  <c:v>8.2199999999999989</c:v>
                </c:pt>
                <c:pt idx="60">
                  <c:v>6.03</c:v>
                </c:pt>
                <c:pt idx="61">
                  <c:v>4.91</c:v>
                </c:pt>
                <c:pt idx="62">
                  <c:v>5</c:v>
                </c:pt>
                <c:pt idx="63">
                  <c:v>3.75</c:v>
                </c:pt>
                <c:pt idx="64">
                  <c:v>3.2700000000000005</c:v>
                </c:pt>
                <c:pt idx="65">
                  <c:v>3.7</c:v>
                </c:pt>
                <c:pt idx="66">
                  <c:v>4.29</c:v>
                </c:pt>
                <c:pt idx="67">
                  <c:v>5.5100000000000007</c:v>
                </c:pt>
                <c:pt idx="68">
                  <c:v>6.12</c:v>
                </c:pt>
                <c:pt idx="69">
                  <c:v>7.4300000000000006</c:v>
                </c:pt>
                <c:pt idx="70">
                  <c:v>7.81</c:v>
                </c:pt>
                <c:pt idx="71">
                  <c:v>7.830000000000001</c:v>
                </c:pt>
                <c:pt idx="72">
                  <c:v>8</c:v>
                </c:pt>
                <c:pt idx="73">
                  <c:v>7.49</c:v>
                </c:pt>
                <c:pt idx="74">
                  <c:v>7.4300000000000006</c:v>
                </c:pt>
                <c:pt idx="75">
                  <c:v>6.95</c:v>
                </c:pt>
                <c:pt idx="76">
                  <c:v>3.63</c:v>
                </c:pt>
                <c:pt idx="80">
                  <c:v>8.2799999999999994</c:v>
                </c:pt>
                <c:pt idx="83">
                  <c:v>8.0299999999999994</c:v>
                </c:pt>
                <c:pt idx="84">
                  <c:v>7.97</c:v>
                </c:pt>
                <c:pt idx="85">
                  <c:v>7.8400000000000007</c:v>
                </c:pt>
                <c:pt idx="86">
                  <c:v>7.62</c:v>
                </c:pt>
                <c:pt idx="87">
                  <c:v>7.23</c:v>
                </c:pt>
                <c:pt idx="88">
                  <c:v>3.9700000000000006</c:v>
                </c:pt>
                <c:pt idx="89">
                  <c:v>4.4700000000000006</c:v>
                </c:pt>
                <c:pt idx="90">
                  <c:v>5.33</c:v>
                </c:pt>
                <c:pt idx="91">
                  <c:v>6.32</c:v>
                </c:pt>
                <c:pt idx="92">
                  <c:v>7.15</c:v>
                </c:pt>
                <c:pt idx="93">
                  <c:v>7.09</c:v>
                </c:pt>
                <c:pt idx="94">
                  <c:v>7.7</c:v>
                </c:pt>
                <c:pt idx="95">
                  <c:v>8.1199999999999992</c:v>
                </c:pt>
                <c:pt idx="96">
                  <c:v>8.19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D-4D75-818A-7D3E96C92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2847"/>
        <c:axId val="1"/>
      </c:lineChart>
      <c:catAx>
        <c:axId val="105335284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28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Walter Vásquez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Grafico'!$I$41:$T$41</c:f>
              <c:numCache>
                <c:formatCode>General</c:formatCode>
                <c:ptCount val="12"/>
                <c:pt idx="6">
                  <c:v>7.71</c:v>
                </c:pt>
                <c:pt idx="7">
                  <c:v>7.7500000000000009</c:v>
                </c:pt>
                <c:pt idx="8">
                  <c:v>6.66</c:v>
                </c:pt>
                <c:pt idx="9">
                  <c:v>5.6000000000000005</c:v>
                </c:pt>
                <c:pt idx="10">
                  <c:v>5.13</c:v>
                </c:pt>
                <c:pt idx="11">
                  <c:v>5.6000000000000005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C8-4CF8-BB54-51EA1717817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Grafico'!$U$41:$AF$41</c:f>
              <c:numCache>
                <c:formatCode>General</c:formatCode>
                <c:ptCount val="12"/>
                <c:pt idx="0">
                  <c:v>6.41</c:v>
                </c:pt>
                <c:pt idx="1">
                  <c:v>7.28</c:v>
                </c:pt>
                <c:pt idx="2">
                  <c:v>7.4</c:v>
                </c:pt>
                <c:pt idx="3">
                  <c:v>7.910000000000001</c:v>
                </c:pt>
                <c:pt idx="4">
                  <c:v>8.2099999999999991</c:v>
                </c:pt>
                <c:pt idx="5">
                  <c:v>8.2999999999999989</c:v>
                </c:pt>
                <c:pt idx="6">
                  <c:v>8.02</c:v>
                </c:pt>
                <c:pt idx="7">
                  <c:v>6.8500000000000005</c:v>
                </c:pt>
                <c:pt idx="8">
                  <c:v>5.66</c:v>
                </c:pt>
                <c:pt idx="9">
                  <c:v>4.13</c:v>
                </c:pt>
                <c:pt idx="10">
                  <c:v>4.41</c:v>
                </c:pt>
                <c:pt idx="11">
                  <c:v>5.28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C8-4CF8-BB54-51EA1717817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Grafico'!$AG$41:$AR$41</c:f>
              <c:numCache>
                <c:formatCode>General</c:formatCode>
                <c:ptCount val="12"/>
                <c:pt idx="0">
                  <c:v>5.9</c:v>
                </c:pt>
                <c:pt idx="1">
                  <c:v>6.71</c:v>
                </c:pt>
                <c:pt idx="2">
                  <c:v>7.67</c:v>
                </c:pt>
                <c:pt idx="3">
                  <c:v>7.63</c:v>
                </c:pt>
                <c:pt idx="4">
                  <c:v>8.1199999999999992</c:v>
                </c:pt>
                <c:pt idx="5">
                  <c:v>8.6199999999999992</c:v>
                </c:pt>
                <c:pt idx="6">
                  <c:v>8.5599999999999987</c:v>
                </c:pt>
                <c:pt idx="7">
                  <c:v>8.9499999999999993</c:v>
                </c:pt>
                <c:pt idx="8">
                  <c:v>6.45</c:v>
                </c:pt>
                <c:pt idx="9">
                  <c:v>7.19</c:v>
                </c:pt>
                <c:pt idx="10">
                  <c:v>5.87</c:v>
                </c:pt>
                <c:pt idx="11">
                  <c:v>6.04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C8-4CF8-BB54-51EA1717817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Grafico'!$AS$41:$BD$41</c:f>
              <c:numCache>
                <c:formatCode>General</c:formatCode>
                <c:ptCount val="12"/>
                <c:pt idx="0">
                  <c:v>6.73</c:v>
                </c:pt>
                <c:pt idx="1">
                  <c:v>7.6499999999999995</c:v>
                </c:pt>
                <c:pt idx="2">
                  <c:v>7.86</c:v>
                </c:pt>
                <c:pt idx="3">
                  <c:v>8.0699999999999985</c:v>
                </c:pt>
                <c:pt idx="4">
                  <c:v>10.039999999999999</c:v>
                </c:pt>
                <c:pt idx="5">
                  <c:v>8.69</c:v>
                </c:pt>
                <c:pt idx="6">
                  <c:v>9.34</c:v>
                </c:pt>
                <c:pt idx="9">
                  <c:v>8.85</c:v>
                </c:pt>
                <c:pt idx="10" formatCode="0.00">
                  <c:v>7.81</c:v>
                </c:pt>
                <c:pt idx="11" formatCode="0.00">
                  <c:v>7.05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C8-4CF8-BB54-51EA1717817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Grafico'!$BE$41:$BP$41</c:f>
              <c:numCache>
                <c:formatCode>General</c:formatCode>
                <c:ptCount val="12"/>
                <c:pt idx="0">
                  <c:v>6.7600000000000007</c:v>
                </c:pt>
                <c:pt idx="1">
                  <c:v>7.6800000000000006</c:v>
                </c:pt>
                <c:pt idx="2">
                  <c:v>7.7299999999999995</c:v>
                </c:pt>
                <c:pt idx="3">
                  <c:v>8.25</c:v>
                </c:pt>
                <c:pt idx="4">
                  <c:v>4.67</c:v>
                </c:pt>
                <c:pt idx="5">
                  <c:v>7.15</c:v>
                </c:pt>
                <c:pt idx="6">
                  <c:v>6.5100000000000007</c:v>
                </c:pt>
                <c:pt idx="7">
                  <c:v>6.17</c:v>
                </c:pt>
                <c:pt idx="8">
                  <c:v>4.71</c:v>
                </c:pt>
                <c:pt idx="9">
                  <c:v>3.84</c:v>
                </c:pt>
                <c:pt idx="10">
                  <c:v>4.1800000000000006</c:v>
                </c:pt>
                <c:pt idx="11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C8-4CF8-BB54-51EA1717817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Grafico'!$BQ$41:$CB$41</c:f>
              <c:numCache>
                <c:formatCode>General</c:formatCode>
                <c:ptCount val="12"/>
                <c:pt idx="1">
                  <c:v>6.09</c:v>
                </c:pt>
                <c:pt idx="2">
                  <c:v>6.79</c:v>
                </c:pt>
                <c:pt idx="3">
                  <c:v>6.3100000000000005</c:v>
                </c:pt>
                <c:pt idx="4">
                  <c:v>8.2199999999999989</c:v>
                </c:pt>
                <c:pt idx="5">
                  <c:v>6.03</c:v>
                </c:pt>
                <c:pt idx="6">
                  <c:v>4.91</c:v>
                </c:pt>
                <c:pt idx="7">
                  <c:v>5</c:v>
                </c:pt>
                <c:pt idx="8">
                  <c:v>3.75</c:v>
                </c:pt>
                <c:pt idx="9">
                  <c:v>3.2700000000000005</c:v>
                </c:pt>
                <c:pt idx="10">
                  <c:v>3.7</c:v>
                </c:pt>
                <c:pt idx="11">
                  <c:v>4.29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C8-4CF8-BB54-51EA1717817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Grafico'!$CC$41:$CN$41</c:f>
              <c:numCache>
                <c:formatCode>General</c:formatCode>
                <c:ptCount val="12"/>
                <c:pt idx="0">
                  <c:v>5.5100000000000007</c:v>
                </c:pt>
                <c:pt idx="1">
                  <c:v>6.12</c:v>
                </c:pt>
                <c:pt idx="2">
                  <c:v>7.4300000000000006</c:v>
                </c:pt>
                <c:pt idx="3">
                  <c:v>7.81</c:v>
                </c:pt>
                <c:pt idx="4">
                  <c:v>7.830000000000001</c:v>
                </c:pt>
                <c:pt idx="5">
                  <c:v>8</c:v>
                </c:pt>
                <c:pt idx="6">
                  <c:v>7.49</c:v>
                </c:pt>
                <c:pt idx="7">
                  <c:v>7.4300000000000006</c:v>
                </c:pt>
                <c:pt idx="8">
                  <c:v>6.95</c:v>
                </c:pt>
                <c:pt idx="9">
                  <c:v>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C8-4CF8-BB54-51EA1717817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Grafico'!$CO$41:$CZ$41</c:f>
              <c:numCache>
                <c:formatCode>General</c:formatCode>
                <c:ptCount val="12"/>
                <c:pt idx="1">
                  <c:v>8.2799999999999994</c:v>
                </c:pt>
                <c:pt idx="4">
                  <c:v>8.0299999999999994</c:v>
                </c:pt>
                <c:pt idx="5">
                  <c:v>7.97</c:v>
                </c:pt>
                <c:pt idx="6">
                  <c:v>7.8400000000000007</c:v>
                </c:pt>
                <c:pt idx="7">
                  <c:v>7.62</c:v>
                </c:pt>
                <c:pt idx="8">
                  <c:v>7.23</c:v>
                </c:pt>
                <c:pt idx="9">
                  <c:v>3.9700000000000006</c:v>
                </c:pt>
                <c:pt idx="10">
                  <c:v>4.4700000000000006</c:v>
                </c:pt>
                <c:pt idx="11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C8-4CF8-BB54-51EA1717817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Grafico'!$DA$41:$DL$41</c:f>
              <c:numCache>
                <c:formatCode>General</c:formatCode>
                <c:ptCount val="12"/>
                <c:pt idx="0">
                  <c:v>6.32</c:v>
                </c:pt>
                <c:pt idx="1">
                  <c:v>7.15</c:v>
                </c:pt>
                <c:pt idx="2">
                  <c:v>7.09</c:v>
                </c:pt>
                <c:pt idx="3">
                  <c:v>7.7</c:v>
                </c:pt>
                <c:pt idx="4">
                  <c:v>8.1199999999999992</c:v>
                </c:pt>
                <c:pt idx="5">
                  <c:v>8.19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2C8-4CF8-BB54-51EA171781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3679"/>
        <c:axId val="1"/>
      </c:lineChart>
      <c:catAx>
        <c:axId val="105335367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36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0.11418721448746243"/>
          <c:w val="0.13333355205599295"/>
          <c:h val="0.7093436503828024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MT-305 María de los Ángeles Pérez Rodríguez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Grafico'!$N$2:$BB$2</c:f>
              <c:numCache>
                <c:formatCode>mmm\-yy</c:formatCode>
                <c:ptCount val="41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</c:numCache>
            </c:numRef>
          </c:cat>
          <c:val>
            <c:numRef>
              <c:f>'Datos Grafico'!$N$42:$BB$42</c:f>
              <c:numCache>
                <c:formatCode>General</c:formatCode>
                <c:ptCount val="41"/>
                <c:pt idx="1">
                  <c:v>17.260000000000002</c:v>
                </c:pt>
                <c:pt idx="2">
                  <c:v>17.21</c:v>
                </c:pt>
                <c:pt idx="3">
                  <c:v>15.89</c:v>
                </c:pt>
                <c:pt idx="5">
                  <c:v>14.6</c:v>
                </c:pt>
                <c:pt idx="6">
                  <c:v>15.06</c:v>
                </c:pt>
                <c:pt idx="7">
                  <c:v>15.969999999999999</c:v>
                </c:pt>
                <c:pt idx="8">
                  <c:v>16.61</c:v>
                </c:pt>
                <c:pt idx="9">
                  <c:v>16.990000000000002</c:v>
                </c:pt>
                <c:pt idx="10">
                  <c:v>17.55</c:v>
                </c:pt>
                <c:pt idx="11">
                  <c:v>17.88</c:v>
                </c:pt>
                <c:pt idx="12">
                  <c:v>17.91</c:v>
                </c:pt>
                <c:pt idx="13">
                  <c:v>12.67</c:v>
                </c:pt>
                <c:pt idx="14">
                  <c:v>15.98</c:v>
                </c:pt>
                <c:pt idx="15">
                  <c:v>14.9</c:v>
                </c:pt>
                <c:pt idx="16">
                  <c:v>10.15</c:v>
                </c:pt>
                <c:pt idx="17">
                  <c:v>13.96</c:v>
                </c:pt>
                <c:pt idx="18">
                  <c:v>14.65</c:v>
                </c:pt>
                <c:pt idx="19">
                  <c:v>15.47</c:v>
                </c:pt>
                <c:pt idx="20">
                  <c:v>16.150000000000002</c:v>
                </c:pt>
                <c:pt idx="21">
                  <c:v>17.100000000000001</c:v>
                </c:pt>
                <c:pt idx="22">
                  <c:v>17.350000000000001</c:v>
                </c:pt>
                <c:pt idx="23">
                  <c:v>17.79</c:v>
                </c:pt>
                <c:pt idx="24">
                  <c:v>18.059999999999999</c:v>
                </c:pt>
                <c:pt idx="25">
                  <c:v>18.309999999999999</c:v>
                </c:pt>
                <c:pt idx="26">
                  <c:v>18.63</c:v>
                </c:pt>
                <c:pt idx="27">
                  <c:v>16.68</c:v>
                </c:pt>
                <c:pt idx="28">
                  <c:v>16.29</c:v>
                </c:pt>
                <c:pt idx="29">
                  <c:v>15.13</c:v>
                </c:pt>
                <c:pt idx="30">
                  <c:v>15.43</c:v>
                </c:pt>
                <c:pt idx="31">
                  <c:v>16.23</c:v>
                </c:pt>
                <c:pt idx="32">
                  <c:v>17.36</c:v>
                </c:pt>
                <c:pt idx="33">
                  <c:v>17.25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67-4977-A935-C4A012612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4511"/>
        <c:axId val="1"/>
      </c:lineChart>
      <c:catAx>
        <c:axId val="10533545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20"/>
          <c:min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45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MT-305 María de los Ángeles Pérez Rodríguez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Grafico'!$I$42:$T$42</c:f>
              <c:numCache>
                <c:formatCode>General</c:formatCode>
                <c:ptCount val="12"/>
                <c:pt idx="6">
                  <c:v>17.260000000000002</c:v>
                </c:pt>
                <c:pt idx="7">
                  <c:v>17.21</c:v>
                </c:pt>
                <c:pt idx="8">
                  <c:v>15.89</c:v>
                </c:pt>
                <c:pt idx="10">
                  <c:v>14.6</c:v>
                </c:pt>
                <c:pt idx="11">
                  <c:v>15.06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55-45D3-9240-2034E8B1C63C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Grafico'!$U$42:$AF$42</c:f>
              <c:numCache>
                <c:formatCode>General</c:formatCode>
                <c:ptCount val="12"/>
                <c:pt idx="0">
                  <c:v>15.969999999999999</c:v>
                </c:pt>
                <c:pt idx="1">
                  <c:v>16.61</c:v>
                </c:pt>
                <c:pt idx="2">
                  <c:v>16.990000000000002</c:v>
                </c:pt>
                <c:pt idx="3">
                  <c:v>17.55</c:v>
                </c:pt>
                <c:pt idx="4">
                  <c:v>17.88</c:v>
                </c:pt>
                <c:pt idx="5">
                  <c:v>17.91</c:v>
                </c:pt>
                <c:pt idx="6">
                  <c:v>12.67</c:v>
                </c:pt>
                <c:pt idx="7">
                  <c:v>15.98</c:v>
                </c:pt>
                <c:pt idx="8">
                  <c:v>14.9</c:v>
                </c:pt>
                <c:pt idx="9">
                  <c:v>10.15</c:v>
                </c:pt>
                <c:pt idx="10">
                  <c:v>13.96</c:v>
                </c:pt>
                <c:pt idx="11">
                  <c:v>14.65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55-45D3-9240-2034E8B1C63C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Grafico'!$AG$42:$AR$42</c:f>
              <c:numCache>
                <c:formatCode>General</c:formatCode>
                <c:ptCount val="12"/>
                <c:pt idx="0">
                  <c:v>15.47</c:v>
                </c:pt>
                <c:pt idx="1">
                  <c:v>16.150000000000002</c:v>
                </c:pt>
                <c:pt idx="2">
                  <c:v>17.100000000000001</c:v>
                </c:pt>
                <c:pt idx="3">
                  <c:v>17.350000000000001</c:v>
                </c:pt>
                <c:pt idx="4">
                  <c:v>17.79</c:v>
                </c:pt>
                <c:pt idx="5">
                  <c:v>18.059999999999999</c:v>
                </c:pt>
                <c:pt idx="6">
                  <c:v>18.309999999999999</c:v>
                </c:pt>
                <c:pt idx="7">
                  <c:v>18.63</c:v>
                </c:pt>
                <c:pt idx="8">
                  <c:v>16.68</c:v>
                </c:pt>
                <c:pt idx="9">
                  <c:v>16.29</c:v>
                </c:pt>
                <c:pt idx="10">
                  <c:v>15.13</c:v>
                </c:pt>
                <c:pt idx="11">
                  <c:v>15.43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55-45D3-9240-2034E8B1C63C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Grafico'!$AS$42:$BD$42</c:f>
              <c:numCache>
                <c:formatCode>General</c:formatCode>
                <c:ptCount val="12"/>
                <c:pt idx="0">
                  <c:v>16.23</c:v>
                </c:pt>
                <c:pt idx="1">
                  <c:v>17.36</c:v>
                </c:pt>
                <c:pt idx="2">
                  <c:v>17.25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55-45D3-9240-2034E8B1C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9503"/>
        <c:axId val="1"/>
      </c:lineChart>
      <c:catAx>
        <c:axId val="105335950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950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125174978127725"/>
          <c:y val="0.14878929061202989"/>
          <c:w val="0.1437502187226597"/>
          <c:h val="0.6401394981336676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Marielos (Francisco García)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Grafico'!$N$43:$FL$43</c:f>
              <c:numCache>
                <c:formatCode>General</c:formatCode>
                <c:ptCount val="155"/>
                <c:pt idx="1">
                  <c:v>2.04</c:v>
                </c:pt>
                <c:pt idx="2">
                  <c:v>2.6100000000000003</c:v>
                </c:pt>
                <c:pt idx="3">
                  <c:v>2.09</c:v>
                </c:pt>
                <c:pt idx="4">
                  <c:v>1.47</c:v>
                </c:pt>
                <c:pt idx="5">
                  <c:v>3.0700000000000003</c:v>
                </c:pt>
                <c:pt idx="6">
                  <c:v>4.66</c:v>
                </c:pt>
                <c:pt idx="7">
                  <c:v>5.92</c:v>
                </c:pt>
                <c:pt idx="8">
                  <c:v>6.42</c:v>
                </c:pt>
                <c:pt idx="9">
                  <c:v>6.59</c:v>
                </c:pt>
                <c:pt idx="10">
                  <c:v>6.62</c:v>
                </c:pt>
                <c:pt idx="11">
                  <c:v>5.27</c:v>
                </c:pt>
                <c:pt idx="12">
                  <c:v>2.0199999999999996</c:v>
                </c:pt>
                <c:pt idx="13">
                  <c:v>1.72</c:v>
                </c:pt>
                <c:pt idx="14">
                  <c:v>1.8099999999999998</c:v>
                </c:pt>
                <c:pt idx="15">
                  <c:v>1.67</c:v>
                </c:pt>
                <c:pt idx="17">
                  <c:v>2.1799999999999997</c:v>
                </c:pt>
                <c:pt idx="19">
                  <c:v>4.9899999999999993</c:v>
                </c:pt>
                <c:pt idx="20">
                  <c:v>5.87</c:v>
                </c:pt>
                <c:pt idx="21">
                  <c:v>6.54</c:v>
                </c:pt>
                <c:pt idx="22">
                  <c:v>8.6000000000000014</c:v>
                </c:pt>
                <c:pt idx="23">
                  <c:v>6</c:v>
                </c:pt>
                <c:pt idx="24">
                  <c:v>6.02</c:v>
                </c:pt>
                <c:pt idx="26">
                  <c:v>4.6399999999999997</c:v>
                </c:pt>
                <c:pt idx="27">
                  <c:v>1.58</c:v>
                </c:pt>
                <c:pt idx="28">
                  <c:v>1.3499999999999999</c:v>
                </c:pt>
                <c:pt idx="29">
                  <c:v>2.08</c:v>
                </c:pt>
                <c:pt idx="30">
                  <c:v>7.58</c:v>
                </c:pt>
                <c:pt idx="31">
                  <c:v>5.59</c:v>
                </c:pt>
                <c:pt idx="32">
                  <c:v>6.1899999999999995</c:v>
                </c:pt>
                <c:pt idx="33">
                  <c:v>6.5</c:v>
                </c:pt>
                <c:pt idx="34">
                  <c:v>6.72</c:v>
                </c:pt>
                <c:pt idx="36">
                  <c:v>5.56</c:v>
                </c:pt>
                <c:pt idx="37">
                  <c:v>6.27</c:v>
                </c:pt>
                <c:pt idx="38">
                  <c:v>4.38</c:v>
                </c:pt>
                <c:pt idx="39">
                  <c:v>2.9400000000000004</c:v>
                </c:pt>
                <c:pt idx="40">
                  <c:v>2.5499999999999998</c:v>
                </c:pt>
                <c:pt idx="41" formatCode="0.00">
                  <c:v>1.43</c:v>
                </c:pt>
                <c:pt idx="42" formatCode="0.00">
                  <c:v>2.37</c:v>
                </c:pt>
                <c:pt idx="44">
                  <c:v>5.8</c:v>
                </c:pt>
                <c:pt idx="45">
                  <c:v>6.22</c:v>
                </c:pt>
                <c:pt idx="46">
                  <c:v>6.26</c:v>
                </c:pt>
                <c:pt idx="47">
                  <c:v>3.34</c:v>
                </c:pt>
                <c:pt idx="48">
                  <c:v>1.8299999999999998</c:v>
                </c:pt>
                <c:pt idx="49">
                  <c:v>5.18</c:v>
                </c:pt>
                <c:pt idx="50">
                  <c:v>1.89</c:v>
                </c:pt>
                <c:pt idx="52">
                  <c:v>1.82</c:v>
                </c:pt>
                <c:pt idx="53">
                  <c:v>2.2000000000000002</c:v>
                </c:pt>
                <c:pt idx="54">
                  <c:v>2.2199999999999998</c:v>
                </c:pt>
                <c:pt idx="56">
                  <c:v>5.29</c:v>
                </c:pt>
                <c:pt idx="57">
                  <c:v>6</c:v>
                </c:pt>
                <c:pt idx="59">
                  <c:v>2.6799999999999997</c:v>
                </c:pt>
                <c:pt idx="61">
                  <c:v>2.0300000000000002</c:v>
                </c:pt>
                <c:pt idx="62">
                  <c:v>2.12</c:v>
                </c:pt>
                <c:pt idx="63">
                  <c:v>1.4200000000000002</c:v>
                </c:pt>
                <c:pt idx="67">
                  <c:v>4.8499999999999996</c:v>
                </c:pt>
                <c:pt idx="72">
                  <c:v>1.72</c:v>
                </c:pt>
                <c:pt idx="73">
                  <c:v>2.4000000000000004</c:v>
                </c:pt>
                <c:pt idx="74">
                  <c:v>4.43</c:v>
                </c:pt>
                <c:pt idx="75">
                  <c:v>1.7</c:v>
                </c:pt>
                <c:pt idx="76">
                  <c:v>3.91</c:v>
                </c:pt>
                <c:pt idx="77">
                  <c:v>2.4500000000000002</c:v>
                </c:pt>
                <c:pt idx="78">
                  <c:v>3.33</c:v>
                </c:pt>
                <c:pt idx="79">
                  <c:v>5.18</c:v>
                </c:pt>
                <c:pt idx="80">
                  <c:v>5.81</c:v>
                </c:pt>
                <c:pt idx="81">
                  <c:v>6.21</c:v>
                </c:pt>
                <c:pt idx="82">
                  <c:v>6.3199999999999994</c:v>
                </c:pt>
                <c:pt idx="83">
                  <c:v>5.35</c:v>
                </c:pt>
                <c:pt idx="84">
                  <c:v>4.3199999999999994</c:v>
                </c:pt>
                <c:pt idx="85">
                  <c:v>4.13</c:v>
                </c:pt>
                <c:pt idx="86">
                  <c:v>3</c:v>
                </c:pt>
                <c:pt idx="87">
                  <c:v>3.34</c:v>
                </c:pt>
                <c:pt idx="88">
                  <c:v>1.5999999999999999</c:v>
                </c:pt>
                <c:pt idx="89">
                  <c:v>2.1900000000000004</c:v>
                </c:pt>
                <c:pt idx="90">
                  <c:v>3.63</c:v>
                </c:pt>
                <c:pt idx="91">
                  <c:v>5.37</c:v>
                </c:pt>
                <c:pt idx="92">
                  <c:v>5.8599999999999994</c:v>
                </c:pt>
                <c:pt idx="93">
                  <c:v>6.21</c:v>
                </c:pt>
                <c:pt idx="94">
                  <c:v>6.38</c:v>
                </c:pt>
                <c:pt idx="95">
                  <c:v>5.99</c:v>
                </c:pt>
                <c:pt idx="96">
                  <c:v>1.54</c:v>
                </c:pt>
                <c:pt idx="97">
                  <c:v>1.58</c:v>
                </c:pt>
                <c:pt idx="98">
                  <c:v>1.86</c:v>
                </c:pt>
                <c:pt idx="99">
                  <c:v>1.7399999999999995</c:v>
                </c:pt>
                <c:pt idx="100">
                  <c:v>1.9999999999999998</c:v>
                </c:pt>
                <c:pt idx="101">
                  <c:v>1.67</c:v>
                </c:pt>
                <c:pt idx="102">
                  <c:v>1.9999999999999998</c:v>
                </c:pt>
                <c:pt idx="103">
                  <c:v>3.6399999999999997</c:v>
                </c:pt>
                <c:pt idx="104">
                  <c:v>4.93</c:v>
                </c:pt>
                <c:pt idx="105">
                  <c:v>5.6</c:v>
                </c:pt>
                <c:pt idx="106">
                  <c:v>5.3199999999999994</c:v>
                </c:pt>
                <c:pt idx="107">
                  <c:v>3.7199999999999998</c:v>
                </c:pt>
                <c:pt idx="108">
                  <c:v>1.74</c:v>
                </c:pt>
                <c:pt idx="109">
                  <c:v>2.0199999999999996</c:v>
                </c:pt>
                <c:pt idx="110">
                  <c:v>2.42</c:v>
                </c:pt>
                <c:pt idx="111">
                  <c:v>1.8699999999999999</c:v>
                </c:pt>
                <c:pt idx="112">
                  <c:v>1.7899999999999998</c:v>
                </c:pt>
                <c:pt idx="113">
                  <c:v>1.9999999999999998</c:v>
                </c:pt>
                <c:pt idx="114">
                  <c:v>3.3200000000000003</c:v>
                </c:pt>
                <c:pt idx="115">
                  <c:v>4.87</c:v>
                </c:pt>
                <c:pt idx="116">
                  <c:v>5.6</c:v>
                </c:pt>
                <c:pt idx="117">
                  <c:v>6.95</c:v>
                </c:pt>
                <c:pt idx="118">
                  <c:v>14.89</c:v>
                </c:pt>
                <c:pt idx="119">
                  <c:v>2.0199999999999996</c:v>
                </c:pt>
                <c:pt idx="120">
                  <c:v>1.65</c:v>
                </c:pt>
                <c:pt idx="121">
                  <c:v>3.6100000000000003</c:v>
                </c:pt>
                <c:pt idx="122">
                  <c:v>1.8</c:v>
                </c:pt>
                <c:pt idx="123">
                  <c:v>1.8499999999999999</c:v>
                </c:pt>
                <c:pt idx="124">
                  <c:v>1.54</c:v>
                </c:pt>
                <c:pt idx="125">
                  <c:v>1.9200000000000002</c:v>
                </c:pt>
                <c:pt idx="126">
                  <c:v>1.97</c:v>
                </c:pt>
                <c:pt idx="127">
                  <c:v>4.25</c:v>
                </c:pt>
                <c:pt idx="128">
                  <c:v>5.0999999999999996</c:v>
                </c:pt>
                <c:pt idx="129">
                  <c:v>5.52</c:v>
                </c:pt>
                <c:pt idx="130">
                  <c:v>6</c:v>
                </c:pt>
                <c:pt idx="131">
                  <c:v>6.08</c:v>
                </c:pt>
                <c:pt idx="132">
                  <c:v>1.51</c:v>
                </c:pt>
                <c:pt idx="133">
                  <c:v>1.9200000000000002</c:v>
                </c:pt>
                <c:pt idx="134">
                  <c:v>3.3499999999999996</c:v>
                </c:pt>
                <c:pt idx="135">
                  <c:v>1.72</c:v>
                </c:pt>
                <c:pt idx="136">
                  <c:v>1.82</c:v>
                </c:pt>
                <c:pt idx="137">
                  <c:v>1.8800000000000001</c:v>
                </c:pt>
                <c:pt idx="138">
                  <c:v>2.0700000000000003</c:v>
                </c:pt>
                <c:pt idx="139">
                  <c:v>4.18</c:v>
                </c:pt>
                <c:pt idx="140">
                  <c:v>5.0199999999999996</c:v>
                </c:pt>
                <c:pt idx="141">
                  <c:v>5.59</c:v>
                </c:pt>
                <c:pt idx="142">
                  <c:v>5.92</c:v>
                </c:pt>
                <c:pt idx="143">
                  <c:v>5.39</c:v>
                </c:pt>
                <c:pt idx="144">
                  <c:v>1.59</c:v>
                </c:pt>
                <c:pt idx="145">
                  <c:v>1.7299999999999998</c:v>
                </c:pt>
                <c:pt idx="146">
                  <c:v>1.7</c:v>
                </c:pt>
                <c:pt idx="147">
                  <c:v>1.51</c:v>
                </c:pt>
                <c:pt idx="148">
                  <c:v>1.6099999999999999</c:v>
                </c:pt>
                <c:pt idx="149">
                  <c:v>2.0300000000000002</c:v>
                </c:pt>
                <c:pt idx="150">
                  <c:v>2.2599999999999998</c:v>
                </c:pt>
                <c:pt idx="151">
                  <c:v>4.2699999999999996</c:v>
                </c:pt>
                <c:pt idx="152">
                  <c:v>4.8899999999999997</c:v>
                </c:pt>
                <c:pt idx="153">
                  <c:v>5.5699999999999994</c:v>
                </c:pt>
                <c:pt idx="154">
                  <c:v>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09-487A-9940-D7F7858DDA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62415"/>
        <c:axId val="1"/>
      </c:lineChart>
      <c:catAx>
        <c:axId val="105336241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6241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Marielos (Francisco García)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Grafico'!$I$43:$T$43</c:f>
              <c:numCache>
                <c:formatCode>General</c:formatCode>
                <c:ptCount val="12"/>
                <c:pt idx="6">
                  <c:v>2.04</c:v>
                </c:pt>
                <c:pt idx="7">
                  <c:v>2.6100000000000003</c:v>
                </c:pt>
                <c:pt idx="8">
                  <c:v>2.09</c:v>
                </c:pt>
                <c:pt idx="9">
                  <c:v>1.47</c:v>
                </c:pt>
                <c:pt idx="10">
                  <c:v>3.0700000000000003</c:v>
                </c:pt>
                <c:pt idx="11">
                  <c:v>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BB-47EC-8952-65436E2CF1B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Grafico'!$U$43:$AF$43</c:f>
              <c:numCache>
                <c:formatCode>General</c:formatCode>
                <c:ptCount val="12"/>
                <c:pt idx="0">
                  <c:v>5.92</c:v>
                </c:pt>
                <c:pt idx="1">
                  <c:v>6.42</c:v>
                </c:pt>
                <c:pt idx="2">
                  <c:v>6.59</c:v>
                </c:pt>
                <c:pt idx="3">
                  <c:v>6.62</c:v>
                </c:pt>
                <c:pt idx="4">
                  <c:v>5.27</c:v>
                </c:pt>
                <c:pt idx="5">
                  <c:v>2.0199999999999996</c:v>
                </c:pt>
                <c:pt idx="6">
                  <c:v>1.72</c:v>
                </c:pt>
                <c:pt idx="7">
                  <c:v>1.8099999999999998</c:v>
                </c:pt>
                <c:pt idx="8">
                  <c:v>1.67</c:v>
                </c:pt>
                <c:pt idx="10">
                  <c:v>2.1799999999999997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BB-47EC-8952-65436E2CF1B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Grafico'!$AG$43:$AR$43</c:f>
              <c:numCache>
                <c:formatCode>General</c:formatCode>
                <c:ptCount val="12"/>
                <c:pt idx="0">
                  <c:v>4.9899999999999993</c:v>
                </c:pt>
                <c:pt idx="1">
                  <c:v>5.87</c:v>
                </c:pt>
                <c:pt idx="2">
                  <c:v>6.54</c:v>
                </c:pt>
                <c:pt idx="3">
                  <c:v>8.6000000000000014</c:v>
                </c:pt>
                <c:pt idx="4">
                  <c:v>6</c:v>
                </c:pt>
                <c:pt idx="5">
                  <c:v>6.02</c:v>
                </c:pt>
                <c:pt idx="7">
                  <c:v>4.6399999999999997</c:v>
                </c:pt>
                <c:pt idx="8">
                  <c:v>1.58</c:v>
                </c:pt>
                <c:pt idx="9">
                  <c:v>1.3499999999999999</c:v>
                </c:pt>
                <c:pt idx="10">
                  <c:v>2.08</c:v>
                </c:pt>
                <c:pt idx="11">
                  <c:v>7.58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BB-47EC-8952-65436E2CF1B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Grafico'!$AS$43:$BD$43</c:f>
              <c:numCache>
                <c:formatCode>General</c:formatCode>
                <c:ptCount val="12"/>
                <c:pt idx="0">
                  <c:v>5.59</c:v>
                </c:pt>
                <c:pt idx="1">
                  <c:v>6.1899999999999995</c:v>
                </c:pt>
                <c:pt idx="2">
                  <c:v>6.5</c:v>
                </c:pt>
                <c:pt idx="3">
                  <c:v>6.72</c:v>
                </c:pt>
                <c:pt idx="5">
                  <c:v>5.56</c:v>
                </c:pt>
                <c:pt idx="6">
                  <c:v>6.27</c:v>
                </c:pt>
                <c:pt idx="7">
                  <c:v>4.38</c:v>
                </c:pt>
                <c:pt idx="8">
                  <c:v>2.9400000000000004</c:v>
                </c:pt>
                <c:pt idx="9">
                  <c:v>2.5499999999999998</c:v>
                </c:pt>
                <c:pt idx="10" formatCode="0.00">
                  <c:v>1.43</c:v>
                </c:pt>
                <c:pt idx="11" formatCode="0.00">
                  <c:v>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BB-47EC-8952-65436E2CF1B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Grafico'!$BE$43:$BP$43</c:f>
              <c:numCache>
                <c:formatCode>General</c:formatCode>
                <c:ptCount val="12"/>
                <c:pt idx="1">
                  <c:v>5.8</c:v>
                </c:pt>
                <c:pt idx="2">
                  <c:v>6.22</c:v>
                </c:pt>
                <c:pt idx="3">
                  <c:v>6.26</c:v>
                </c:pt>
                <c:pt idx="4">
                  <c:v>3.34</c:v>
                </c:pt>
                <c:pt idx="5">
                  <c:v>1.8299999999999998</c:v>
                </c:pt>
                <c:pt idx="6">
                  <c:v>5.18</c:v>
                </c:pt>
                <c:pt idx="7">
                  <c:v>1.89</c:v>
                </c:pt>
                <c:pt idx="9">
                  <c:v>1.82</c:v>
                </c:pt>
                <c:pt idx="10">
                  <c:v>2.2000000000000002</c:v>
                </c:pt>
                <c:pt idx="11">
                  <c:v>2.2199999999999998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BB-47EC-8952-65436E2CF1B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Grafico'!$BQ$43:$CB$43</c:f>
              <c:numCache>
                <c:formatCode>General</c:formatCode>
                <c:ptCount val="12"/>
                <c:pt idx="1">
                  <c:v>5.29</c:v>
                </c:pt>
                <c:pt idx="2">
                  <c:v>6</c:v>
                </c:pt>
                <c:pt idx="4">
                  <c:v>2.6799999999999997</c:v>
                </c:pt>
                <c:pt idx="6">
                  <c:v>2.0300000000000002</c:v>
                </c:pt>
                <c:pt idx="7">
                  <c:v>2.12</c:v>
                </c:pt>
                <c:pt idx="8">
                  <c:v>1.4200000000000002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BB-47EC-8952-65436E2CF1B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Grafico'!$CC$43:$CN$43</c:f>
              <c:numCache>
                <c:formatCode>General</c:formatCode>
                <c:ptCount val="12"/>
                <c:pt idx="0">
                  <c:v>4.8499999999999996</c:v>
                </c:pt>
                <c:pt idx="5">
                  <c:v>1.72</c:v>
                </c:pt>
                <c:pt idx="6">
                  <c:v>2.4000000000000004</c:v>
                </c:pt>
                <c:pt idx="7">
                  <c:v>4.43</c:v>
                </c:pt>
                <c:pt idx="8">
                  <c:v>1.7</c:v>
                </c:pt>
                <c:pt idx="9">
                  <c:v>3.91</c:v>
                </c:pt>
                <c:pt idx="10">
                  <c:v>2.4500000000000002</c:v>
                </c:pt>
                <c:pt idx="11">
                  <c:v>3.33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5BB-47EC-8952-65436E2CF1B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Grafico'!$CO$43:$CZ$43</c:f>
              <c:numCache>
                <c:formatCode>General</c:formatCode>
                <c:ptCount val="12"/>
                <c:pt idx="0">
                  <c:v>5.18</c:v>
                </c:pt>
                <c:pt idx="1">
                  <c:v>5.81</c:v>
                </c:pt>
                <c:pt idx="2">
                  <c:v>6.21</c:v>
                </c:pt>
                <c:pt idx="3">
                  <c:v>6.3199999999999994</c:v>
                </c:pt>
                <c:pt idx="4">
                  <c:v>5.35</c:v>
                </c:pt>
                <c:pt idx="5">
                  <c:v>4.3199999999999994</c:v>
                </c:pt>
                <c:pt idx="6">
                  <c:v>4.13</c:v>
                </c:pt>
                <c:pt idx="7">
                  <c:v>3</c:v>
                </c:pt>
                <c:pt idx="8">
                  <c:v>3.34</c:v>
                </c:pt>
                <c:pt idx="9">
                  <c:v>1.5999999999999999</c:v>
                </c:pt>
                <c:pt idx="10">
                  <c:v>2.1900000000000004</c:v>
                </c:pt>
                <c:pt idx="11">
                  <c:v>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5BB-47EC-8952-65436E2CF1B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Grafico'!$DA$43:$DL$43</c:f>
              <c:numCache>
                <c:formatCode>General</c:formatCode>
                <c:ptCount val="12"/>
                <c:pt idx="0">
                  <c:v>5.37</c:v>
                </c:pt>
                <c:pt idx="1">
                  <c:v>5.8599999999999994</c:v>
                </c:pt>
                <c:pt idx="2">
                  <c:v>6.21</c:v>
                </c:pt>
                <c:pt idx="3">
                  <c:v>6.38</c:v>
                </c:pt>
                <c:pt idx="4">
                  <c:v>5.99</c:v>
                </c:pt>
                <c:pt idx="5">
                  <c:v>1.54</c:v>
                </c:pt>
                <c:pt idx="6">
                  <c:v>1.58</c:v>
                </c:pt>
                <c:pt idx="7">
                  <c:v>1.86</c:v>
                </c:pt>
                <c:pt idx="8">
                  <c:v>1.7399999999999995</c:v>
                </c:pt>
                <c:pt idx="9">
                  <c:v>1.9999999999999998</c:v>
                </c:pt>
                <c:pt idx="10">
                  <c:v>1.67</c:v>
                </c:pt>
                <c:pt idx="11">
                  <c:v>1.9999999999999998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5BB-47EC-8952-65436E2CF1B9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Grafico'!$DM$43:$DX$43</c:f>
              <c:numCache>
                <c:formatCode>General</c:formatCode>
                <c:ptCount val="12"/>
                <c:pt idx="0">
                  <c:v>3.6399999999999997</c:v>
                </c:pt>
                <c:pt idx="1">
                  <c:v>4.93</c:v>
                </c:pt>
                <c:pt idx="2">
                  <c:v>5.6</c:v>
                </c:pt>
                <c:pt idx="3">
                  <c:v>5.3199999999999994</c:v>
                </c:pt>
                <c:pt idx="4">
                  <c:v>3.7199999999999998</c:v>
                </c:pt>
                <c:pt idx="5">
                  <c:v>1.74</c:v>
                </c:pt>
                <c:pt idx="6">
                  <c:v>2.0199999999999996</c:v>
                </c:pt>
                <c:pt idx="7">
                  <c:v>2.42</c:v>
                </c:pt>
                <c:pt idx="8">
                  <c:v>1.8699999999999999</c:v>
                </c:pt>
                <c:pt idx="9">
                  <c:v>1.7899999999999998</c:v>
                </c:pt>
                <c:pt idx="10">
                  <c:v>1.9999999999999998</c:v>
                </c:pt>
                <c:pt idx="11">
                  <c:v>3.3200000000000003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5BB-47EC-8952-65436E2CF1B9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Grafico'!$DY$43:$EJ$43</c:f>
              <c:numCache>
                <c:formatCode>General</c:formatCode>
                <c:ptCount val="12"/>
                <c:pt idx="0">
                  <c:v>4.87</c:v>
                </c:pt>
                <c:pt idx="1">
                  <c:v>5.6</c:v>
                </c:pt>
                <c:pt idx="2">
                  <c:v>6.95</c:v>
                </c:pt>
                <c:pt idx="3">
                  <c:v>14.89</c:v>
                </c:pt>
                <c:pt idx="4">
                  <c:v>2.0199999999999996</c:v>
                </c:pt>
                <c:pt idx="5">
                  <c:v>1.65</c:v>
                </c:pt>
                <c:pt idx="6">
                  <c:v>3.6100000000000003</c:v>
                </c:pt>
                <c:pt idx="7">
                  <c:v>1.8</c:v>
                </c:pt>
                <c:pt idx="8">
                  <c:v>1.8499999999999999</c:v>
                </c:pt>
                <c:pt idx="9">
                  <c:v>1.54</c:v>
                </c:pt>
                <c:pt idx="10">
                  <c:v>1.9200000000000002</c:v>
                </c:pt>
                <c:pt idx="11">
                  <c:v>1.97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5BB-47EC-8952-65436E2CF1B9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Grafico'!$EK$43:$EV$43</c:f>
              <c:numCache>
                <c:formatCode>General</c:formatCode>
                <c:ptCount val="12"/>
                <c:pt idx="0">
                  <c:v>4.25</c:v>
                </c:pt>
                <c:pt idx="1">
                  <c:v>5.0999999999999996</c:v>
                </c:pt>
                <c:pt idx="2">
                  <c:v>5.52</c:v>
                </c:pt>
                <c:pt idx="3">
                  <c:v>6</c:v>
                </c:pt>
                <c:pt idx="4">
                  <c:v>6.08</c:v>
                </c:pt>
                <c:pt idx="5">
                  <c:v>1.51</c:v>
                </c:pt>
                <c:pt idx="6">
                  <c:v>1.9200000000000002</c:v>
                </c:pt>
                <c:pt idx="7">
                  <c:v>3.3499999999999996</c:v>
                </c:pt>
                <c:pt idx="8">
                  <c:v>1.72</c:v>
                </c:pt>
                <c:pt idx="9">
                  <c:v>1.82</c:v>
                </c:pt>
                <c:pt idx="10">
                  <c:v>1.8800000000000001</c:v>
                </c:pt>
                <c:pt idx="11">
                  <c:v>2.0700000000000003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99-4E4D-933D-FCC6B6BA8D87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Grafico'!$EW$43:$FH$43</c:f>
              <c:numCache>
                <c:formatCode>General</c:formatCode>
                <c:ptCount val="12"/>
                <c:pt idx="0">
                  <c:v>4.18</c:v>
                </c:pt>
                <c:pt idx="1">
                  <c:v>5.0199999999999996</c:v>
                </c:pt>
                <c:pt idx="2">
                  <c:v>5.59</c:v>
                </c:pt>
                <c:pt idx="3">
                  <c:v>5.92</c:v>
                </c:pt>
                <c:pt idx="4">
                  <c:v>5.39</c:v>
                </c:pt>
                <c:pt idx="5">
                  <c:v>1.59</c:v>
                </c:pt>
                <c:pt idx="6">
                  <c:v>1.7299999999999998</c:v>
                </c:pt>
                <c:pt idx="7">
                  <c:v>1.7</c:v>
                </c:pt>
                <c:pt idx="8">
                  <c:v>1.51</c:v>
                </c:pt>
                <c:pt idx="9">
                  <c:v>1.6099999999999999</c:v>
                </c:pt>
                <c:pt idx="10">
                  <c:v>2.0300000000000002</c:v>
                </c:pt>
                <c:pt idx="11">
                  <c:v>2.2599999999999998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F5-4103-A125-01379CA08949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Grafico'!$FI$43:$FT$43</c:f>
              <c:numCache>
                <c:formatCode>General</c:formatCode>
                <c:ptCount val="12"/>
                <c:pt idx="0">
                  <c:v>4.2699999999999996</c:v>
                </c:pt>
                <c:pt idx="1">
                  <c:v>4.8899999999999997</c:v>
                </c:pt>
                <c:pt idx="2">
                  <c:v>5.5699999999999994</c:v>
                </c:pt>
                <c:pt idx="3">
                  <c:v>5.97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A5-4B39-8DFA-C452BAB8F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9087"/>
        <c:axId val="1"/>
      </c:lineChart>
      <c:catAx>
        <c:axId val="105335908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908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5.536332179930796E-2"/>
          <c:w val="0.12805304600082884"/>
          <c:h val="0.81534997171289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Juan López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Grafico'!$O$2:$FL$2</c:f>
              <c:numCache>
                <c:formatCode>mmm\-yy</c:formatCode>
                <c:ptCount val="15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  <c:pt idx="84">
                  <c:v>43647</c:v>
                </c:pt>
                <c:pt idx="85">
                  <c:v>43678</c:v>
                </c:pt>
                <c:pt idx="86">
                  <c:v>43709</c:v>
                </c:pt>
                <c:pt idx="87">
                  <c:v>43739</c:v>
                </c:pt>
                <c:pt idx="88">
                  <c:v>43770</c:v>
                </c:pt>
                <c:pt idx="89">
                  <c:v>43800</c:v>
                </c:pt>
                <c:pt idx="90">
                  <c:v>43831</c:v>
                </c:pt>
                <c:pt idx="91">
                  <c:v>43862</c:v>
                </c:pt>
                <c:pt idx="92">
                  <c:v>43891</c:v>
                </c:pt>
                <c:pt idx="93">
                  <c:v>43922</c:v>
                </c:pt>
                <c:pt idx="94">
                  <c:v>43952</c:v>
                </c:pt>
                <c:pt idx="95">
                  <c:v>43983</c:v>
                </c:pt>
                <c:pt idx="96">
                  <c:v>44013</c:v>
                </c:pt>
                <c:pt idx="97">
                  <c:v>44044</c:v>
                </c:pt>
                <c:pt idx="98">
                  <c:v>44075</c:v>
                </c:pt>
                <c:pt idx="99">
                  <c:v>44105</c:v>
                </c:pt>
                <c:pt idx="100">
                  <c:v>44136</c:v>
                </c:pt>
                <c:pt idx="101">
                  <c:v>44166</c:v>
                </c:pt>
                <c:pt idx="102">
                  <c:v>44197</c:v>
                </c:pt>
                <c:pt idx="103">
                  <c:v>44228</c:v>
                </c:pt>
                <c:pt idx="104">
                  <c:v>44256</c:v>
                </c:pt>
                <c:pt idx="105">
                  <c:v>44287</c:v>
                </c:pt>
                <c:pt idx="106">
                  <c:v>44317</c:v>
                </c:pt>
                <c:pt idx="107">
                  <c:v>44348</c:v>
                </c:pt>
                <c:pt idx="108">
                  <c:v>44378</c:v>
                </c:pt>
                <c:pt idx="109">
                  <c:v>44409</c:v>
                </c:pt>
                <c:pt idx="110">
                  <c:v>44440</c:v>
                </c:pt>
                <c:pt idx="111">
                  <c:v>44470</c:v>
                </c:pt>
                <c:pt idx="112">
                  <c:v>44501</c:v>
                </c:pt>
                <c:pt idx="113">
                  <c:v>44531</c:v>
                </c:pt>
                <c:pt idx="114">
                  <c:v>44562</c:v>
                </c:pt>
                <c:pt idx="115">
                  <c:v>44593</c:v>
                </c:pt>
                <c:pt idx="116">
                  <c:v>44621</c:v>
                </c:pt>
                <c:pt idx="117">
                  <c:v>44652</c:v>
                </c:pt>
                <c:pt idx="118">
                  <c:v>44682</c:v>
                </c:pt>
                <c:pt idx="119">
                  <c:v>44713</c:v>
                </c:pt>
                <c:pt idx="120">
                  <c:v>44743</c:v>
                </c:pt>
                <c:pt idx="121">
                  <c:v>44774</c:v>
                </c:pt>
                <c:pt idx="122">
                  <c:v>44805</c:v>
                </c:pt>
                <c:pt idx="123">
                  <c:v>44835</c:v>
                </c:pt>
                <c:pt idx="124">
                  <c:v>44866</c:v>
                </c:pt>
                <c:pt idx="125">
                  <c:v>44896</c:v>
                </c:pt>
                <c:pt idx="126">
                  <c:v>44927</c:v>
                </c:pt>
                <c:pt idx="127">
                  <c:v>44958</c:v>
                </c:pt>
                <c:pt idx="128">
                  <c:v>44986</c:v>
                </c:pt>
                <c:pt idx="129">
                  <c:v>45017</c:v>
                </c:pt>
                <c:pt idx="130">
                  <c:v>45047</c:v>
                </c:pt>
                <c:pt idx="131">
                  <c:v>45078</c:v>
                </c:pt>
                <c:pt idx="132">
                  <c:v>45108</c:v>
                </c:pt>
                <c:pt idx="133">
                  <c:v>45139</c:v>
                </c:pt>
                <c:pt idx="134">
                  <c:v>45170</c:v>
                </c:pt>
                <c:pt idx="135">
                  <c:v>45200</c:v>
                </c:pt>
                <c:pt idx="136">
                  <c:v>45231</c:v>
                </c:pt>
                <c:pt idx="137">
                  <c:v>45261</c:v>
                </c:pt>
                <c:pt idx="138">
                  <c:v>45292</c:v>
                </c:pt>
                <c:pt idx="139">
                  <c:v>45323</c:v>
                </c:pt>
                <c:pt idx="140">
                  <c:v>45352</c:v>
                </c:pt>
                <c:pt idx="141">
                  <c:v>45383</c:v>
                </c:pt>
                <c:pt idx="142">
                  <c:v>45413</c:v>
                </c:pt>
                <c:pt idx="143">
                  <c:v>45444</c:v>
                </c:pt>
                <c:pt idx="144">
                  <c:v>45474</c:v>
                </c:pt>
                <c:pt idx="145">
                  <c:v>45505</c:v>
                </c:pt>
                <c:pt idx="146">
                  <c:v>45536</c:v>
                </c:pt>
                <c:pt idx="147">
                  <c:v>45566</c:v>
                </c:pt>
                <c:pt idx="148">
                  <c:v>45597</c:v>
                </c:pt>
                <c:pt idx="149">
                  <c:v>45627</c:v>
                </c:pt>
                <c:pt idx="150">
                  <c:v>45658</c:v>
                </c:pt>
                <c:pt idx="151">
                  <c:v>45689</c:v>
                </c:pt>
                <c:pt idx="152">
                  <c:v>45717</c:v>
                </c:pt>
                <c:pt idx="153">
                  <c:v>45748</c:v>
                </c:pt>
              </c:numCache>
            </c:numRef>
          </c:cat>
          <c:val>
            <c:numRef>
              <c:f>'Datos Grafico'!$O$44:$FL$44</c:f>
              <c:numCache>
                <c:formatCode>General</c:formatCode>
                <c:ptCount val="154"/>
                <c:pt idx="0">
                  <c:v>5.8</c:v>
                </c:pt>
                <c:pt idx="1">
                  <c:v>4.63</c:v>
                </c:pt>
                <c:pt idx="2">
                  <c:v>5.25</c:v>
                </c:pt>
                <c:pt idx="3">
                  <c:v>4.8</c:v>
                </c:pt>
                <c:pt idx="4">
                  <c:v>5.13</c:v>
                </c:pt>
                <c:pt idx="5">
                  <c:v>5.7</c:v>
                </c:pt>
                <c:pt idx="6">
                  <c:v>6.37</c:v>
                </c:pt>
                <c:pt idx="7">
                  <c:v>6.6899999999999995</c:v>
                </c:pt>
                <c:pt idx="11">
                  <c:v>6.75</c:v>
                </c:pt>
                <c:pt idx="12">
                  <c:v>6.02</c:v>
                </c:pt>
                <c:pt idx="13">
                  <c:v>5.37</c:v>
                </c:pt>
                <c:pt idx="14">
                  <c:v>4.1100000000000003</c:v>
                </c:pt>
                <c:pt idx="15">
                  <c:v>3.1999999999999997</c:v>
                </c:pt>
                <c:pt idx="16">
                  <c:v>4.05</c:v>
                </c:pt>
                <c:pt idx="17">
                  <c:v>4.68</c:v>
                </c:pt>
                <c:pt idx="18">
                  <c:v>5.29</c:v>
                </c:pt>
                <c:pt idx="19">
                  <c:v>5.84</c:v>
                </c:pt>
                <c:pt idx="20">
                  <c:v>6.57</c:v>
                </c:pt>
                <c:pt idx="27">
                  <c:v>5.25</c:v>
                </c:pt>
                <c:pt idx="28">
                  <c:v>5.17</c:v>
                </c:pt>
                <c:pt idx="29">
                  <c:v>9.4300000000000015</c:v>
                </c:pt>
                <c:pt idx="30">
                  <c:v>5.99</c:v>
                </c:pt>
                <c:pt idx="31">
                  <c:v>6.4799999999999995</c:v>
                </c:pt>
                <c:pt idx="40" formatCode="0.00">
                  <c:v>6.97</c:v>
                </c:pt>
                <c:pt idx="41" formatCode="0.00">
                  <c:v>7.2</c:v>
                </c:pt>
                <c:pt idx="42">
                  <c:v>4.95</c:v>
                </c:pt>
                <c:pt idx="50">
                  <c:v>5.68</c:v>
                </c:pt>
                <c:pt idx="51">
                  <c:v>4.7699999999999996</c:v>
                </c:pt>
                <c:pt idx="52">
                  <c:v>4.87</c:v>
                </c:pt>
                <c:pt idx="53">
                  <c:v>4.8999999999999995</c:v>
                </c:pt>
                <c:pt idx="55">
                  <c:v>5.79</c:v>
                </c:pt>
                <c:pt idx="56">
                  <c:v>6.49</c:v>
                </c:pt>
                <c:pt idx="58">
                  <c:v>6.13</c:v>
                </c:pt>
                <c:pt idx="59">
                  <c:v>4.59</c:v>
                </c:pt>
                <c:pt idx="60">
                  <c:v>4.57</c:v>
                </c:pt>
                <c:pt idx="61">
                  <c:v>4.67</c:v>
                </c:pt>
                <c:pt idx="62">
                  <c:v>2.87</c:v>
                </c:pt>
                <c:pt idx="63">
                  <c:v>3.95</c:v>
                </c:pt>
                <c:pt idx="64">
                  <c:v>3.32</c:v>
                </c:pt>
                <c:pt idx="65">
                  <c:v>4.17</c:v>
                </c:pt>
                <c:pt idx="66">
                  <c:v>5.35</c:v>
                </c:pt>
                <c:pt idx="67">
                  <c:v>5.67</c:v>
                </c:pt>
                <c:pt idx="68">
                  <c:v>6.11</c:v>
                </c:pt>
                <c:pt idx="69">
                  <c:v>6.7299999999999995</c:v>
                </c:pt>
                <c:pt idx="71">
                  <c:v>6.32</c:v>
                </c:pt>
                <c:pt idx="72">
                  <c:v>6.26</c:v>
                </c:pt>
                <c:pt idx="73">
                  <c:v>6.57</c:v>
                </c:pt>
                <c:pt idx="74">
                  <c:v>6.1</c:v>
                </c:pt>
                <c:pt idx="75">
                  <c:v>4.91</c:v>
                </c:pt>
                <c:pt idx="76">
                  <c:v>4.67</c:v>
                </c:pt>
                <c:pt idx="77">
                  <c:v>5.0199999999999996</c:v>
                </c:pt>
                <c:pt idx="78">
                  <c:v>5.77</c:v>
                </c:pt>
                <c:pt idx="79">
                  <c:v>6.2299999999999995</c:v>
                </c:pt>
                <c:pt idx="82">
                  <c:v>6.49</c:v>
                </c:pt>
                <c:pt idx="87">
                  <c:v>4.54</c:v>
                </c:pt>
                <c:pt idx="88">
                  <c:v>7.17</c:v>
                </c:pt>
                <c:pt idx="89">
                  <c:v>4.42</c:v>
                </c:pt>
                <c:pt idx="90">
                  <c:v>6.04</c:v>
                </c:pt>
                <c:pt idx="91">
                  <c:v>6.4399999999999995</c:v>
                </c:pt>
                <c:pt idx="96">
                  <c:v>6.37</c:v>
                </c:pt>
                <c:pt idx="97">
                  <c:v>5.38</c:v>
                </c:pt>
                <c:pt idx="98">
                  <c:v>3.7700000000000005</c:v>
                </c:pt>
                <c:pt idx="99">
                  <c:v>3.23</c:v>
                </c:pt>
                <c:pt idx="100">
                  <c:v>2.4899999999999998</c:v>
                </c:pt>
                <c:pt idx="101">
                  <c:v>3.13</c:v>
                </c:pt>
                <c:pt idx="102">
                  <c:v>4.54</c:v>
                </c:pt>
                <c:pt idx="103">
                  <c:v>5.29</c:v>
                </c:pt>
                <c:pt idx="104">
                  <c:v>5.77</c:v>
                </c:pt>
                <c:pt idx="105">
                  <c:v>6.1</c:v>
                </c:pt>
                <c:pt idx="106">
                  <c:v>6.22</c:v>
                </c:pt>
                <c:pt idx="107">
                  <c:v>5.57</c:v>
                </c:pt>
                <c:pt idx="108">
                  <c:v>5.22</c:v>
                </c:pt>
                <c:pt idx="109">
                  <c:v>4.8</c:v>
                </c:pt>
                <c:pt idx="110">
                  <c:v>3.7800000000000002</c:v>
                </c:pt>
                <c:pt idx="111">
                  <c:v>3.36</c:v>
                </c:pt>
                <c:pt idx="112">
                  <c:v>3.92</c:v>
                </c:pt>
                <c:pt idx="113">
                  <c:v>4.59</c:v>
                </c:pt>
                <c:pt idx="114">
                  <c:v>5.43</c:v>
                </c:pt>
                <c:pt idx="115">
                  <c:v>5.83</c:v>
                </c:pt>
                <c:pt idx="116">
                  <c:v>7.28</c:v>
                </c:pt>
                <c:pt idx="118">
                  <c:v>6.33</c:v>
                </c:pt>
                <c:pt idx="119">
                  <c:v>4.5199999999999996</c:v>
                </c:pt>
                <c:pt idx="120">
                  <c:v>1.4100000000000001</c:v>
                </c:pt>
                <c:pt idx="121">
                  <c:v>3.71</c:v>
                </c:pt>
                <c:pt idx="122">
                  <c:v>3.7800000000000002</c:v>
                </c:pt>
                <c:pt idx="123">
                  <c:v>3.4099999999999997</c:v>
                </c:pt>
                <c:pt idx="124">
                  <c:v>3.54</c:v>
                </c:pt>
                <c:pt idx="125">
                  <c:v>3.55</c:v>
                </c:pt>
                <c:pt idx="126">
                  <c:v>5</c:v>
                </c:pt>
                <c:pt idx="127">
                  <c:v>5.4399999999999995</c:v>
                </c:pt>
                <c:pt idx="128">
                  <c:v>5.83</c:v>
                </c:pt>
                <c:pt idx="129">
                  <c:v>6.33</c:v>
                </c:pt>
                <c:pt idx="131">
                  <c:v>6.08</c:v>
                </c:pt>
                <c:pt idx="132">
                  <c:v>5.62</c:v>
                </c:pt>
                <c:pt idx="133">
                  <c:v>6.17</c:v>
                </c:pt>
                <c:pt idx="134">
                  <c:v>5.08</c:v>
                </c:pt>
                <c:pt idx="135">
                  <c:v>4.72</c:v>
                </c:pt>
                <c:pt idx="136">
                  <c:v>4.1499999999999995</c:v>
                </c:pt>
                <c:pt idx="137">
                  <c:v>3.61</c:v>
                </c:pt>
                <c:pt idx="138">
                  <c:v>5.3</c:v>
                </c:pt>
                <c:pt idx="139">
                  <c:v>5.74</c:v>
                </c:pt>
                <c:pt idx="140">
                  <c:v>6.14</c:v>
                </c:pt>
                <c:pt idx="143">
                  <c:v>6.27</c:v>
                </c:pt>
                <c:pt idx="144">
                  <c:v>5.2299999999999995</c:v>
                </c:pt>
                <c:pt idx="145">
                  <c:v>4.49</c:v>
                </c:pt>
                <c:pt idx="146">
                  <c:v>3.7</c:v>
                </c:pt>
                <c:pt idx="147">
                  <c:v>3.46</c:v>
                </c:pt>
                <c:pt idx="148">
                  <c:v>2.59</c:v>
                </c:pt>
                <c:pt idx="149">
                  <c:v>3.63</c:v>
                </c:pt>
                <c:pt idx="150">
                  <c:v>4.7699999999999996</c:v>
                </c:pt>
                <c:pt idx="151">
                  <c:v>5.34</c:v>
                </c:pt>
                <c:pt idx="152">
                  <c:v>5.77</c:v>
                </c:pt>
                <c:pt idx="153">
                  <c:v>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FB-4833-B53A-02173160E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61999"/>
        <c:axId val="1"/>
      </c:lineChart>
      <c:catAx>
        <c:axId val="105336199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61999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Juan López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Grafico'!$I$44:$T$44</c:f>
              <c:numCache>
                <c:formatCode>General</c:formatCode>
                <c:ptCount val="12"/>
                <c:pt idx="6">
                  <c:v>5.8</c:v>
                </c:pt>
                <c:pt idx="7">
                  <c:v>4.63</c:v>
                </c:pt>
                <c:pt idx="8">
                  <c:v>5.25</c:v>
                </c:pt>
                <c:pt idx="9">
                  <c:v>4.8</c:v>
                </c:pt>
                <c:pt idx="10">
                  <c:v>5.13</c:v>
                </c:pt>
                <c:pt idx="11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2F-4CDE-832E-7CC195008F33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Grafico'!$U$44:$AF$44</c:f>
              <c:numCache>
                <c:formatCode>General</c:formatCode>
                <c:ptCount val="12"/>
                <c:pt idx="0">
                  <c:v>6.37</c:v>
                </c:pt>
                <c:pt idx="1">
                  <c:v>6.6899999999999995</c:v>
                </c:pt>
                <c:pt idx="5">
                  <c:v>6.75</c:v>
                </c:pt>
                <c:pt idx="6">
                  <c:v>6.02</c:v>
                </c:pt>
                <c:pt idx="7">
                  <c:v>5.37</c:v>
                </c:pt>
                <c:pt idx="8">
                  <c:v>4.1100000000000003</c:v>
                </c:pt>
                <c:pt idx="9">
                  <c:v>3.1999999999999997</c:v>
                </c:pt>
                <c:pt idx="10">
                  <c:v>4.05</c:v>
                </c:pt>
                <c:pt idx="11">
                  <c:v>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2F-4CDE-832E-7CC195008F33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Grafico'!$AG$44:$AR$44</c:f>
              <c:numCache>
                <c:formatCode>General</c:formatCode>
                <c:ptCount val="12"/>
                <c:pt idx="0">
                  <c:v>5.29</c:v>
                </c:pt>
                <c:pt idx="1">
                  <c:v>5.84</c:v>
                </c:pt>
                <c:pt idx="2">
                  <c:v>6.57</c:v>
                </c:pt>
                <c:pt idx="9">
                  <c:v>5.25</c:v>
                </c:pt>
                <c:pt idx="10">
                  <c:v>5.17</c:v>
                </c:pt>
                <c:pt idx="11">
                  <c:v>9.4300000000000015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2F-4CDE-832E-7CC195008F33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Grafico'!$AS$44:$BD$44</c:f>
              <c:numCache>
                <c:formatCode>General</c:formatCode>
                <c:ptCount val="12"/>
                <c:pt idx="0">
                  <c:v>5.99</c:v>
                </c:pt>
                <c:pt idx="1">
                  <c:v>6.4799999999999995</c:v>
                </c:pt>
                <c:pt idx="10" formatCode="0.00">
                  <c:v>6.97</c:v>
                </c:pt>
                <c:pt idx="11" formatCode="0.00">
                  <c:v>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2F-4CDE-832E-7CC195008F33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Grafico'!$BE$44:$BP$44</c:f>
              <c:numCache>
                <c:formatCode>General</c:formatCode>
                <c:ptCount val="12"/>
                <c:pt idx="0">
                  <c:v>4.95</c:v>
                </c:pt>
                <c:pt idx="8">
                  <c:v>5.68</c:v>
                </c:pt>
                <c:pt idx="9">
                  <c:v>4.7699999999999996</c:v>
                </c:pt>
                <c:pt idx="10">
                  <c:v>4.87</c:v>
                </c:pt>
                <c:pt idx="11">
                  <c:v>4.8999999999999995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2F-4CDE-832E-7CC195008F33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Grafico'!$BQ$44:$CB$44</c:f>
              <c:numCache>
                <c:formatCode>General</c:formatCode>
                <c:ptCount val="12"/>
                <c:pt idx="1">
                  <c:v>5.79</c:v>
                </c:pt>
                <c:pt idx="2">
                  <c:v>6.49</c:v>
                </c:pt>
                <c:pt idx="4">
                  <c:v>6.13</c:v>
                </c:pt>
                <c:pt idx="5">
                  <c:v>4.59</c:v>
                </c:pt>
                <c:pt idx="6">
                  <c:v>4.57</c:v>
                </c:pt>
                <c:pt idx="7">
                  <c:v>4.67</c:v>
                </c:pt>
                <c:pt idx="8">
                  <c:v>2.87</c:v>
                </c:pt>
                <c:pt idx="9">
                  <c:v>3.95</c:v>
                </c:pt>
                <c:pt idx="10">
                  <c:v>3.32</c:v>
                </c:pt>
                <c:pt idx="11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D2F-4CDE-832E-7CC195008F33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Grafico'!$CC$44:$CN$44</c:f>
              <c:numCache>
                <c:formatCode>General</c:formatCode>
                <c:ptCount val="12"/>
                <c:pt idx="0">
                  <c:v>5.35</c:v>
                </c:pt>
                <c:pt idx="1">
                  <c:v>5.67</c:v>
                </c:pt>
                <c:pt idx="2">
                  <c:v>6.11</c:v>
                </c:pt>
                <c:pt idx="3">
                  <c:v>6.7299999999999995</c:v>
                </c:pt>
                <c:pt idx="5">
                  <c:v>6.32</c:v>
                </c:pt>
                <c:pt idx="6">
                  <c:v>6.26</c:v>
                </c:pt>
                <c:pt idx="7">
                  <c:v>6.57</c:v>
                </c:pt>
                <c:pt idx="8">
                  <c:v>6.1</c:v>
                </c:pt>
                <c:pt idx="9">
                  <c:v>4.91</c:v>
                </c:pt>
                <c:pt idx="10">
                  <c:v>4.67</c:v>
                </c:pt>
                <c:pt idx="11">
                  <c:v>5.0199999999999996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D2F-4CDE-832E-7CC195008F33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Grafico'!$CO$44:$CZ$44</c:f>
              <c:numCache>
                <c:formatCode>General</c:formatCode>
                <c:ptCount val="12"/>
                <c:pt idx="0">
                  <c:v>5.77</c:v>
                </c:pt>
                <c:pt idx="1">
                  <c:v>6.2299999999999995</c:v>
                </c:pt>
                <c:pt idx="4">
                  <c:v>6.49</c:v>
                </c:pt>
                <c:pt idx="9">
                  <c:v>4.54</c:v>
                </c:pt>
                <c:pt idx="10">
                  <c:v>7.17</c:v>
                </c:pt>
                <c:pt idx="11">
                  <c:v>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D2F-4CDE-832E-7CC195008F33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Grafico'!$DA$44:$DL$44</c:f>
              <c:numCache>
                <c:formatCode>General</c:formatCode>
                <c:ptCount val="12"/>
                <c:pt idx="0">
                  <c:v>6.04</c:v>
                </c:pt>
                <c:pt idx="1">
                  <c:v>6.4399999999999995</c:v>
                </c:pt>
                <c:pt idx="6">
                  <c:v>6.37</c:v>
                </c:pt>
                <c:pt idx="7">
                  <c:v>5.38</c:v>
                </c:pt>
                <c:pt idx="8">
                  <c:v>3.7700000000000005</c:v>
                </c:pt>
                <c:pt idx="9">
                  <c:v>3.23</c:v>
                </c:pt>
                <c:pt idx="10">
                  <c:v>2.4899999999999998</c:v>
                </c:pt>
                <c:pt idx="11">
                  <c:v>3.13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D2F-4CDE-832E-7CC195008F33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Grafico'!$DM$44:$DX$44</c:f>
              <c:numCache>
                <c:formatCode>General</c:formatCode>
                <c:ptCount val="12"/>
                <c:pt idx="0">
                  <c:v>4.54</c:v>
                </c:pt>
                <c:pt idx="1">
                  <c:v>5.29</c:v>
                </c:pt>
                <c:pt idx="2">
                  <c:v>5.77</c:v>
                </c:pt>
                <c:pt idx="3">
                  <c:v>6.1</c:v>
                </c:pt>
                <c:pt idx="4">
                  <c:v>6.22</c:v>
                </c:pt>
                <c:pt idx="5">
                  <c:v>5.57</c:v>
                </c:pt>
                <c:pt idx="6">
                  <c:v>5.22</c:v>
                </c:pt>
                <c:pt idx="7">
                  <c:v>4.8</c:v>
                </c:pt>
                <c:pt idx="8">
                  <c:v>3.7800000000000002</c:v>
                </c:pt>
                <c:pt idx="9">
                  <c:v>3.36</c:v>
                </c:pt>
                <c:pt idx="10">
                  <c:v>3.92</c:v>
                </c:pt>
                <c:pt idx="11">
                  <c:v>4.59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D2F-4CDE-832E-7CC195008F33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Grafico'!$DY$44:$EJ$44</c:f>
              <c:numCache>
                <c:formatCode>General</c:formatCode>
                <c:ptCount val="12"/>
                <c:pt idx="0">
                  <c:v>5.43</c:v>
                </c:pt>
                <c:pt idx="1">
                  <c:v>5.83</c:v>
                </c:pt>
                <c:pt idx="2">
                  <c:v>7.28</c:v>
                </c:pt>
                <c:pt idx="4">
                  <c:v>6.33</c:v>
                </c:pt>
                <c:pt idx="5">
                  <c:v>4.5199999999999996</c:v>
                </c:pt>
                <c:pt idx="6">
                  <c:v>1.4100000000000001</c:v>
                </c:pt>
                <c:pt idx="7">
                  <c:v>3.71</c:v>
                </c:pt>
                <c:pt idx="8">
                  <c:v>3.7800000000000002</c:v>
                </c:pt>
                <c:pt idx="9">
                  <c:v>3.4099999999999997</c:v>
                </c:pt>
                <c:pt idx="10">
                  <c:v>3.54</c:v>
                </c:pt>
                <c:pt idx="11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D2F-4CDE-832E-7CC195008F33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Grafico'!$EK$44:$EV$44</c:f>
              <c:numCache>
                <c:formatCode>General</c:formatCode>
                <c:ptCount val="12"/>
                <c:pt idx="0">
                  <c:v>5</c:v>
                </c:pt>
                <c:pt idx="1">
                  <c:v>5.4399999999999995</c:v>
                </c:pt>
                <c:pt idx="2">
                  <c:v>5.83</c:v>
                </c:pt>
                <c:pt idx="3">
                  <c:v>6.33</c:v>
                </c:pt>
                <c:pt idx="5">
                  <c:v>6.08</c:v>
                </c:pt>
                <c:pt idx="6">
                  <c:v>5.62</c:v>
                </c:pt>
                <c:pt idx="7">
                  <c:v>6.17</c:v>
                </c:pt>
                <c:pt idx="8">
                  <c:v>5.08</c:v>
                </c:pt>
                <c:pt idx="9">
                  <c:v>4.72</c:v>
                </c:pt>
                <c:pt idx="10">
                  <c:v>4.1499999999999995</c:v>
                </c:pt>
                <c:pt idx="11">
                  <c:v>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F2-4B7A-A7A2-B75E2BA32FCF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Grafico'!$EW$44:$FH$44</c:f>
              <c:numCache>
                <c:formatCode>General</c:formatCode>
                <c:ptCount val="12"/>
                <c:pt idx="0">
                  <c:v>5.3</c:v>
                </c:pt>
                <c:pt idx="1">
                  <c:v>5.74</c:v>
                </c:pt>
                <c:pt idx="2">
                  <c:v>6.14</c:v>
                </c:pt>
                <c:pt idx="5">
                  <c:v>6.27</c:v>
                </c:pt>
                <c:pt idx="6">
                  <c:v>5.2299999999999995</c:v>
                </c:pt>
                <c:pt idx="7">
                  <c:v>4.49</c:v>
                </c:pt>
                <c:pt idx="8">
                  <c:v>3.7</c:v>
                </c:pt>
                <c:pt idx="9">
                  <c:v>3.46</c:v>
                </c:pt>
                <c:pt idx="10">
                  <c:v>2.59</c:v>
                </c:pt>
                <c:pt idx="11">
                  <c:v>3.63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7-4427-B565-279CAC565C51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Grafico'!$FI$44:$FT$44</c:f>
              <c:numCache>
                <c:formatCode>General</c:formatCode>
                <c:ptCount val="12"/>
                <c:pt idx="0">
                  <c:v>4.7699999999999996</c:v>
                </c:pt>
                <c:pt idx="1">
                  <c:v>5.34</c:v>
                </c:pt>
                <c:pt idx="2">
                  <c:v>5.77</c:v>
                </c:pt>
                <c:pt idx="3">
                  <c:v>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21-4886-A48C-A838A077F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58671"/>
        <c:axId val="1"/>
      </c:lineChart>
      <c:catAx>
        <c:axId val="105335867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58671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8.6505190311418678E-2"/>
          <c:w val="0.12805304600082884"/>
          <c:h val="0.7776585700639010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Arnoldo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Grafico'!$N$45:$FL$45</c:f>
              <c:numCache>
                <c:formatCode>General</c:formatCode>
                <c:ptCount val="155"/>
                <c:pt idx="1">
                  <c:v>4.92</c:v>
                </c:pt>
                <c:pt idx="2">
                  <c:v>4.7700000000000005</c:v>
                </c:pt>
                <c:pt idx="3">
                  <c:v>4.75</c:v>
                </c:pt>
                <c:pt idx="4">
                  <c:v>4.5900000000000007</c:v>
                </c:pt>
                <c:pt idx="5">
                  <c:v>4.75</c:v>
                </c:pt>
                <c:pt idx="6">
                  <c:v>5</c:v>
                </c:pt>
                <c:pt idx="7">
                  <c:v>4.8600000000000003</c:v>
                </c:pt>
                <c:pt idx="8">
                  <c:v>4.91</c:v>
                </c:pt>
                <c:pt idx="9">
                  <c:v>4.9400000000000004</c:v>
                </c:pt>
                <c:pt idx="10">
                  <c:v>4.96</c:v>
                </c:pt>
                <c:pt idx="11">
                  <c:v>4.6000000000000005</c:v>
                </c:pt>
                <c:pt idx="12">
                  <c:v>4.9400000000000004</c:v>
                </c:pt>
                <c:pt idx="13">
                  <c:v>4.8600000000000003</c:v>
                </c:pt>
                <c:pt idx="14">
                  <c:v>4.7600000000000007</c:v>
                </c:pt>
                <c:pt idx="15">
                  <c:v>4.6300000000000008</c:v>
                </c:pt>
                <c:pt idx="16">
                  <c:v>4.5200000000000005</c:v>
                </c:pt>
                <c:pt idx="17">
                  <c:v>4.6800000000000006</c:v>
                </c:pt>
                <c:pt idx="18">
                  <c:v>4.82</c:v>
                </c:pt>
                <c:pt idx="19">
                  <c:v>4.92</c:v>
                </c:pt>
                <c:pt idx="20">
                  <c:v>4.8900000000000006</c:v>
                </c:pt>
                <c:pt idx="21">
                  <c:v>5.51</c:v>
                </c:pt>
                <c:pt idx="22">
                  <c:v>4.92</c:v>
                </c:pt>
                <c:pt idx="23">
                  <c:v>5.03</c:v>
                </c:pt>
                <c:pt idx="24">
                  <c:v>5.07</c:v>
                </c:pt>
                <c:pt idx="25">
                  <c:v>5.07</c:v>
                </c:pt>
                <c:pt idx="26">
                  <c:v>5.0900000000000007</c:v>
                </c:pt>
                <c:pt idx="27">
                  <c:v>3.93</c:v>
                </c:pt>
                <c:pt idx="28">
                  <c:v>4.5500000000000007</c:v>
                </c:pt>
                <c:pt idx="29">
                  <c:v>4.72</c:v>
                </c:pt>
                <c:pt idx="30">
                  <c:v>8.8000000000000007</c:v>
                </c:pt>
                <c:pt idx="31">
                  <c:v>4.8600000000000003</c:v>
                </c:pt>
                <c:pt idx="32">
                  <c:v>4.87</c:v>
                </c:pt>
                <c:pt idx="33">
                  <c:v>5.03</c:v>
                </c:pt>
                <c:pt idx="34">
                  <c:v>5.0200000000000005</c:v>
                </c:pt>
                <c:pt idx="35">
                  <c:v>6.74</c:v>
                </c:pt>
                <c:pt idx="36">
                  <c:v>5.03</c:v>
                </c:pt>
                <c:pt idx="37">
                  <c:v>5.67</c:v>
                </c:pt>
                <c:pt idx="38">
                  <c:v>4.87</c:v>
                </c:pt>
                <c:pt idx="39">
                  <c:v>4.9700000000000006</c:v>
                </c:pt>
                <c:pt idx="40">
                  <c:v>5.45</c:v>
                </c:pt>
                <c:pt idx="41" formatCode="0.00">
                  <c:v>5.24</c:v>
                </c:pt>
                <c:pt idx="42" formatCode="0.00">
                  <c:v>5.45</c:v>
                </c:pt>
                <c:pt idx="43">
                  <c:v>4.9000000000000004</c:v>
                </c:pt>
                <c:pt idx="44">
                  <c:v>4.95</c:v>
                </c:pt>
                <c:pt idx="45">
                  <c:v>5.1000000000000005</c:v>
                </c:pt>
                <c:pt idx="46">
                  <c:v>4.58</c:v>
                </c:pt>
                <c:pt idx="47">
                  <c:v>4.95</c:v>
                </c:pt>
                <c:pt idx="48">
                  <c:v>4.92</c:v>
                </c:pt>
                <c:pt idx="49">
                  <c:v>4.8800000000000008</c:v>
                </c:pt>
                <c:pt idx="50">
                  <c:v>4.87</c:v>
                </c:pt>
                <c:pt idx="51">
                  <c:v>4.67</c:v>
                </c:pt>
                <c:pt idx="52">
                  <c:v>4.57</c:v>
                </c:pt>
                <c:pt idx="53">
                  <c:v>4.7</c:v>
                </c:pt>
                <c:pt idx="54">
                  <c:v>4.87</c:v>
                </c:pt>
                <c:pt idx="56">
                  <c:v>4.9000000000000004</c:v>
                </c:pt>
                <c:pt idx="57">
                  <c:v>4.92</c:v>
                </c:pt>
                <c:pt idx="58">
                  <c:v>4.9800000000000004</c:v>
                </c:pt>
                <c:pt idx="59">
                  <c:v>5.0600000000000005</c:v>
                </c:pt>
                <c:pt idx="60">
                  <c:v>4.5</c:v>
                </c:pt>
                <c:pt idx="61">
                  <c:v>4.6800000000000006</c:v>
                </c:pt>
                <c:pt idx="62">
                  <c:v>4.7</c:v>
                </c:pt>
                <c:pt idx="63">
                  <c:v>4.17</c:v>
                </c:pt>
                <c:pt idx="64">
                  <c:v>5.04</c:v>
                </c:pt>
                <c:pt idx="65">
                  <c:v>4.8000000000000007</c:v>
                </c:pt>
                <c:pt idx="66">
                  <c:v>4.8800000000000008</c:v>
                </c:pt>
                <c:pt idx="67">
                  <c:v>5.0100000000000007</c:v>
                </c:pt>
                <c:pt idx="68">
                  <c:v>5.0200000000000005</c:v>
                </c:pt>
                <c:pt idx="69">
                  <c:v>5.0600000000000005</c:v>
                </c:pt>
                <c:pt idx="70">
                  <c:v>6.2700000000000005</c:v>
                </c:pt>
                <c:pt idx="72">
                  <c:v>5.0200000000000005</c:v>
                </c:pt>
                <c:pt idx="73">
                  <c:v>5.1000000000000005</c:v>
                </c:pt>
                <c:pt idx="74">
                  <c:v>5.07</c:v>
                </c:pt>
                <c:pt idx="75">
                  <c:v>4.9800000000000004</c:v>
                </c:pt>
                <c:pt idx="76">
                  <c:v>10.050000000000001</c:v>
                </c:pt>
                <c:pt idx="77">
                  <c:v>4.83</c:v>
                </c:pt>
                <c:pt idx="78">
                  <c:v>4.92</c:v>
                </c:pt>
                <c:pt idx="79">
                  <c:v>5.07</c:v>
                </c:pt>
                <c:pt idx="80">
                  <c:v>6.0200000000000005</c:v>
                </c:pt>
                <c:pt idx="83">
                  <c:v>6.1000000000000005</c:v>
                </c:pt>
                <c:pt idx="84">
                  <c:v>5.32</c:v>
                </c:pt>
                <c:pt idx="85">
                  <c:v>5.17</c:v>
                </c:pt>
                <c:pt idx="86">
                  <c:v>5.19</c:v>
                </c:pt>
                <c:pt idx="87">
                  <c:v>4.9300000000000006</c:v>
                </c:pt>
                <c:pt idx="88">
                  <c:v>4.67</c:v>
                </c:pt>
                <c:pt idx="89">
                  <c:v>4.91</c:v>
                </c:pt>
                <c:pt idx="90">
                  <c:v>5.0500000000000007</c:v>
                </c:pt>
                <c:pt idx="91">
                  <c:v>5.1400000000000006</c:v>
                </c:pt>
                <c:pt idx="92">
                  <c:v>5.1100000000000003</c:v>
                </c:pt>
                <c:pt idx="97">
                  <c:v>4.71</c:v>
                </c:pt>
                <c:pt idx="98">
                  <c:v>5.12</c:v>
                </c:pt>
                <c:pt idx="99">
                  <c:v>4.58</c:v>
                </c:pt>
                <c:pt idx="100">
                  <c:v>4.82</c:v>
                </c:pt>
                <c:pt idx="101">
                  <c:v>4.4000000000000004</c:v>
                </c:pt>
                <c:pt idx="102">
                  <c:v>4.8000000000000007</c:v>
                </c:pt>
                <c:pt idx="103">
                  <c:v>5.07</c:v>
                </c:pt>
                <c:pt idx="104">
                  <c:v>5.16</c:v>
                </c:pt>
                <c:pt idx="105">
                  <c:v>5.1000000000000005</c:v>
                </c:pt>
                <c:pt idx="106">
                  <c:v>5.16</c:v>
                </c:pt>
                <c:pt idx="108">
                  <c:v>5.08</c:v>
                </c:pt>
                <c:pt idx="109">
                  <c:v>5</c:v>
                </c:pt>
                <c:pt idx="111">
                  <c:v>4.8000000000000007</c:v>
                </c:pt>
                <c:pt idx="119">
                  <c:v>5.08</c:v>
                </c:pt>
                <c:pt idx="120">
                  <c:v>4.74</c:v>
                </c:pt>
                <c:pt idx="121">
                  <c:v>4.5500000000000007</c:v>
                </c:pt>
                <c:pt idx="122">
                  <c:v>4.7600000000000007</c:v>
                </c:pt>
                <c:pt idx="123">
                  <c:v>4.8900000000000006</c:v>
                </c:pt>
                <c:pt idx="124">
                  <c:v>4.6000000000000005</c:v>
                </c:pt>
                <c:pt idx="125">
                  <c:v>4.9000000000000004</c:v>
                </c:pt>
                <c:pt idx="126">
                  <c:v>4.5</c:v>
                </c:pt>
                <c:pt idx="127">
                  <c:v>4.1100000000000003</c:v>
                </c:pt>
                <c:pt idx="132">
                  <c:v>5.16</c:v>
                </c:pt>
                <c:pt idx="133">
                  <c:v>4.95</c:v>
                </c:pt>
                <c:pt idx="134">
                  <c:v>5.2200000000000006</c:v>
                </c:pt>
                <c:pt idx="135">
                  <c:v>4.96</c:v>
                </c:pt>
                <c:pt idx="136">
                  <c:v>4.8600000000000003</c:v>
                </c:pt>
                <c:pt idx="137">
                  <c:v>4.8000000000000007</c:v>
                </c:pt>
                <c:pt idx="138">
                  <c:v>3.9999999999999996</c:v>
                </c:pt>
                <c:pt idx="139">
                  <c:v>5.17</c:v>
                </c:pt>
                <c:pt idx="144">
                  <c:v>5.28</c:v>
                </c:pt>
                <c:pt idx="145">
                  <c:v>4.87</c:v>
                </c:pt>
                <c:pt idx="146">
                  <c:v>4.8100000000000005</c:v>
                </c:pt>
                <c:pt idx="147">
                  <c:v>4.4400000000000004</c:v>
                </c:pt>
                <c:pt idx="148">
                  <c:v>4.7300000000000004</c:v>
                </c:pt>
                <c:pt idx="149">
                  <c:v>4.7200000000000006</c:v>
                </c:pt>
                <c:pt idx="150">
                  <c:v>4.9300000000000006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31-4708-A6C5-C1D2D7BF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61583"/>
        <c:axId val="1"/>
      </c:lineChart>
      <c:catAx>
        <c:axId val="10533615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1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615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Arnoldo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Grafico'!$I$45:$T$45</c:f>
              <c:numCache>
                <c:formatCode>General</c:formatCode>
                <c:ptCount val="12"/>
                <c:pt idx="6">
                  <c:v>4.92</c:v>
                </c:pt>
                <c:pt idx="7">
                  <c:v>4.7700000000000005</c:v>
                </c:pt>
                <c:pt idx="8">
                  <c:v>4.75</c:v>
                </c:pt>
                <c:pt idx="9">
                  <c:v>4.5900000000000007</c:v>
                </c:pt>
                <c:pt idx="10">
                  <c:v>4.75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65-4DCC-8AD0-0D055DDF56FD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Grafico'!$U$45:$AF$45</c:f>
              <c:numCache>
                <c:formatCode>General</c:formatCode>
                <c:ptCount val="12"/>
                <c:pt idx="0">
                  <c:v>4.8600000000000003</c:v>
                </c:pt>
                <c:pt idx="1">
                  <c:v>4.91</c:v>
                </c:pt>
                <c:pt idx="2">
                  <c:v>4.9400000000000004</c:v>
                </c:pt>
                <c:pt idx="3">
                  <c:v>4.96</c:v>
                </c:pt>
                <c:pt idx="4">
                  <c:v>4.6000000000000005</c:v>
                </c:pt>
                <c:pt idx="5">
                  <c:v>4.9400000000000004</c:v>
                </c:pt>
                <c:pt idx="6">
                  <c:v>4.8600000000000003</c:v>
                </c:pt>
                <c:pt idx="7">
                  <c:v>4.7600000000000007</c:v>
                </c:pt>
                <c:pt idx="8">
                  <c:v>4.6300000000000008</c:v>
                </c:pt>
                <c:pt idx="9">
                  <c:v>4.5200000000000005</c:v>
                </c:pt>
                <c:pt idx="10">
                  <c:v>4.6800000000000006</c:v>
                </c:pt>
                <c:pt idx="11">
                  <c:v>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65-4DCC-8AD0-0D055DDF56FD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Grafico'!$AG$45:$AR$45</c:f>
              <c:numCache>
                <c:formatCode>General</c:formatCode>
                <c:ptCount val="12"/>
                <c:pt idx="0">
                  <c:v>4.92</c:v>
                </c:pt>
                <c:pt idx="1">
                  <c:v>4.8900000000000006</c:v>
                </c:pt>
                <c:pt idx="2">
                  <c:v>5.51</c:v>
                </c:pt>
                <c:pt idx="3">
                  <c:v>4.92</c:v>
                </c:pt>
                <c:pt idx="4">
                  <c:v>5.03</c:v>
                </c:pt>
                <c:pt idx="5">
                  <c:v>5.07</c:v>
                </c:pt>
                <c:pt idx="6">
                  <c:v>5.07</c:v>
                </c:pt>
                <c:pt idx="7">
                  <c:v>5.0900000000000007</c:v>
                </c:pt>
                <c:pt idx="8">
                  <c:v>3.93</c:v>
                </c:pt>
                <c:pt idx="9">
                  <c:v>4.5500000000000007</c:v>
                </c:pt>
                <c:pt idx="10">
                  <c:v>4.72</c:v>
                </c:pt>
                <c:pt idx="11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65-4DCC-8AD0-0D055DDF56FD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Grafico'!$AS$45:$BD$45</c:f>
              <c:numCache>
                <c:formatCode>General</c:formatCode>
                <c:ptCount val="12"/>
                <c:pt idx="0">
                  <c:v>4.8600000000000003</c:v>
                </c:pt>
                <c:pt idx="1">
                  <c:v>4.87</c:v>
                </c:pt>
                <c:pt idx="2">
                  <c:v>5.03</c:v>
                </c:pt>
                <c:pt idx="3">
                  <c:v>5.0200000000000005</c:v>
                </c:pt>
                <c:pt idx="4">
                  <c:v>6.74</c:v>
                </c:pt>
                <c:pt idx="5">
                  <c:v>5.03</c:v>
                </c:pt>
                <c:pt idx="6">
                  <c:v>5.67</c:v>
                </c:pt>
                <c:pt idx="7">
                  <c:v>4.87</c:v>
                </c:pt>
                <c:pt idx="8">
                  <c:v>4.9700000000000006</c:v>
                </c:pt>
                <c:pt idx="9">
                  <c:v>5.45</c:v>
                </c:pt>
                <c:pt idx="10" formatCode="0.00">
                  <c:v>5.24</c:v>
                </c:pt>
                <c:pt idx="11" formatCode="0.0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65-4DCC-8AD0-0D055DDF56FD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Grafico'!$BE$45:$BP$45</c:f>
              <c:numCache>
                <c:formatCode>General</c:formatCode>
                <c:ptCount val="12"/>
                <c:pt idx="0">
                  <c:v>4.9000000000000004</c:v>
                </c:pt>
                <c:pt idx="1">
                  <c:v>4.95</c:v>
                </c:pt>
                <c:pt idx="2">
                  <c:v>5.1000000000000005</c:v>
                </c:pt>
                <c:pt idx="3">
                  <c:v>4.58</c:v>
                </c:pt>
                <c:pt idx="4">
                  <c:v>4.95</c:v>
                </c:pt>
                <c:pt idx="5">
                  <c:v>4.92</c:v>
                </c:pt>
                <c:pt idx="6">
                  <c:v>4.8800000000000008</c:v>
                </c:pt>
                <c:pt idx="7">
                  <c:v>4.87</c:v>
                </c:pt>
                <c:pt idx="8">
                  <c:v>4.67</c:v>
                </c:pt>
                <c:pt idx="9">
                  <c:v>4.57</c:v>
                </c:pt>
                <c:pt idx="10">
                  <c:v>4.7</c:v>
                </c:pt>
                <c:pt idx="11">
                  <c:v>4.87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65-4DCC-8AD0-0D055DDF56FD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Grafico'!$BQ$45:$CB$45</c:f>
              <c:numCache>
                <c:formatCode>General</c:formatCode>
                <c:ptCount val="12"/>
                <c:pt idx="1">
                  <c:v>4.9000000000000004</c:v>
                </c:pt>
                <c:pt idx="2">
                  <c:v>4.92</c:v>
                </c:pt>
                <c:pt idx="3">
                  <c:v>4.9800000000000004</c:v>
                </c:pt>
                <c:pt idx="4">
                  <c:v>5.0600000000000005</c:v>
                </c:pt>
                <c:pt idx="5">
                  <c:v>4.5</c:v>
                </c:pt>
                <c:pt idx="6">
                  <c:v>4.6800000000000006</c:v>
                </c:pt>
                <c:pt idx="7">
                  <c:v>4.7</c:v>
                </c:pt>
                <c:pt idx="8">
                  <c:v>4.17</c:v>
                </c:pt>
                <c:pt idx="9">
                  <c:v>5.04</c:v>
                </c:pt>
                <c:pt idx="10">
                  <c:v>4.8000000000000007</c:v>
                </c:pt>
                <c:pt idx="11">
                  <c:v>4.8800000000000008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E65-4DCC-8AD0-0D055DDF56FD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Grafico'!$CC$45:$CN$45</c:f>
              <c:numCache>
                <c:formatCode>General</c:formatCode>
                <c:ptCount val="12"/>
                <c:pt idx="0">
                  <c:v>5.0100000000000007</c:v>
                </c:pt>
                <c:pt idx="1">
                  <c:v>5.0200000000000005</c:v>
                </c:pt>
                <c:pt idx="2">
                  <c:v>5.0600000000000005</c:v>
                </c:pt>
                <c:pt idx="3">
                  <c:v>6.2700000000000005</c:v>
                </c:pt>
                <c:pt idx="5">
                  <c:v>5.0200000000000005</c:v>
                </c:pt>
                <c:pt idx="6">
                  <c:v>5.1000000000000005</c:v>
                </c:pt>
                <c:pt idx="7">
                  <c:v>5.07</c:v>
                </c:pt>
                <c:pt idx="8">
                  <c:v>4.9800000000000004</c:v>
                </c:pt>
                <c:pt idx="9">
                  <c:v>10.050000000000001</c:v>
                </c:pt>
                <c:pt idx="10">
                  <c:v>4.83</c:v>
                </c:pt>
                <c:pt idx="11">
                  <c:v>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E65-4DCC-8AD0-0D055DDF56FD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Grafico'!$CO$45:$CZ$45</c:f>
              <c:numCache>
                <c:formatCode>General</c:formatCode>
                <c:ptCount val="12"/>
                <c:pt idx="0">
                  <c:v>5.07</c:v>
                </c:pt>
                <c:pt idx="1">
                  <c:v>6.0200000000000005</c:v>
                </c:pt>
                <c:pt idx="4">
                  <c:v>6.1000000000000005</c:v>
                </c:pt>
                <c:pt idx="5">
                  <c:v>5.32</c:v>
                </c:pt>
                <c:pt idx="6">
                  <c:v>5.17</c:v>
                </c:pt>
                <c:pt idx="7">
                  <c:v>5.19</c:v>
                </c:pt>
                <c:pt idx="8">
                  <c:v>4.9300000000000006</c:v>
                </c:pt>
                <c:pt idx="9">
                  <c:v>4.67</c:v>
                </c:pt>
                <c:pt idx="10">
                  <c:v>4.91</c:v>
                </c:pt>
                <c:pt idx="11">
                  <c:v>5.0500000000000007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E65-4DCC-8AD0-0D055DDF56FD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Grafico'!$DA$45:$DL$45</c:f>
              <c:numCache>
                <c:formatCode>General</c:formatCode>
                <c:ptCount val="12"/>
                <c:pt idx="0">
                  <c:v>5.1400000000000006</c:v>
                </c:pt>
                <c:pt idx="1">
                  <c:v>5.1100000000000003</c:v>
                </c:pt>
                <c:pt idx="6">
                  <c:v>4.71</c:v>
                </c:pt>
                <c:pt idx="7">
                  <c:v>5.12</c:v>
                </c:pt>
                <c:pt idx="8">
                  <c:v>4.58</c:v>
                </c:pt>
                <c:pt idx="9">
                  <c:v>4.82</c:v>
                </c:pt>
                <c:pt idx="10">
                  <c:v>4.4000000000000004</c:v>
                </c:pt>
                <c:pt idx="11">
                  <c:v>4.8000000000000007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E65-4DCC-8AD0-0D055DDF56FD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Grafico'!$DM$45:$DX$45</c:f>
              <c:numCache>
                <c:formatCode>General</c:formatCode>
                <c:ptCount val="12"/>
                <c:pt idx="0">
                  <c:v>5.07</c:v>
                </c:pt>
                <c:pt idx="1">
                  <c:v>5.16</c:v>
                </c:pt>
                <c:pt idx="2">
                  <c:v>5.1000000000000005</c:v>
                </c:pt>
                <c:pt idx="3">
                  <c:v>5.16</c:v>
                </c:pt>
                <c:pt idx="5">
                  <c:v>5.08</c:v>
                </c:pt>
                <c:pt idx="6">
                  <c:v>5</c:v>
                </c:pt>
                <c:pt idx="8">
                  <c:v>4.8000000000000007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E65-4DCC-8AD0-0D055DDF56FD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Grafico'!$DY$45:$EJ$45</c:f>
              <c:numCache>
                <c:formatCode>General</c:formatCode>
                <c:ptCount val="12"/>
                <c:pt idx="4">
                  <c:v>5.08</c:v>
                </c:pt>
                <c:pt idx="5">
                  <c:v>4.74</c:v>
                </c:pt>
                <c:pt idx="6">
                  <c:v>4.5500000000000007</c:v>
                </c:pt>
                <c:pt idx="7">
                  <c:v>4.7600000000000007</c:v>
                </c:pt>
                <c:pt idx="8">
                  <c:v>4.8900000000000006</c:v>
                </c:pt>
                <c:pt idx="9">
                  <c:v>4.6000000000000005</c:v>
                </c:pt>
                <c:pt idx="10">
                  <c:v>4.9000000000000004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E65-4DCC-8AD0-0D055DDF56FD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Grafico'!$EK$45:$EV$45</c:f>
              <c:numCache>
                <c:formatCode>General</c:formatCode>
                <c:ptCount val="12"/>
                <c:pt idx="0">
                  <c:v>4.1100000000000003</c:v>
                </c:pt>
                <c:pt idx="5">
                  <c:v>5.16</c:v>
                </c:pt>
                <c:pt idx="6">
                  <c:v>4.95</c:v>
                </c:pt>
                <c:pt idx="7">
                  <c:v>5.2200000000000006</c:v>
                </c:pt>
                <c:pt idx="8">
                  <c:v>4.96</c:v>
                </c:pt>
                <c:pt idx="9">
                  <c:v>4.8600000000000003</c:v>
                </c:pt>
                <c:pt idx="10">
                  <c:v>4.8000000000000007</c:v>
                </c:pt>
                <c:pt idx="11">
                  <c:v>3.9999999999999996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9F-4BD6-8B7B-5B7AEC6EE837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Grafico'!$EW$45:$FH$45</c:f>
              <c:numCache>
                <c:formatCode>General</c:formatCode>
                <c:ptCount val="12"/>
                <c:pt idx="0">
                  <c:v>5.17</c:v>
                </c:pt>
                <c:pt idx="5">
                  <c:v>5.28</c:v>
                </c:pt>
                <c:pt idx="6">
                  <c:v>4.87</c:v>
                </c:pt>
                <c:pt idx="7">
                  <c:v>4.8100000000000005</c:v>
                </c:pt>
                <c:pt idx="8">
                  <c:v>4.4400000000000004</c:v>
                </c:pt>
                <c:pt idx="9">
                  <c:v>4.7300000000000004</c:v>
                </c:pt>
                <c:pt idx="10">
                  <c:v>4.7200000000000006</c:v>
                </c:pt>
                <c:pt idx="11">
                  <c:v>4.9300000000000006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AB-449B-BABD-CB256691BB61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Grafico'!$FI$45:$FT$45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E2-4576-BAB1-D31AF1A99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3361167"/>
        <c:axId val="1"/>
      </c:lineChart>
      <c:catAx>
        <c:axId val="105336116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1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336116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5.536332179930796E-2"/>
          <c:w val="0.12805304600082884"/>
          <c:h val="0.78708142047615071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MT-217 APAN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Grafico'!$N$46:$FL$46</c:f>
              <c:numCache>
                <c:formatCode>General</c:formatCode>
                <c:ptCount val="155"/>
                <c:pt idx="1">
                  <c:v>11.57</c:v>
                </c:pt>
                <c:pt idx="2">
                  <c:v>11.07</c:v>
                </c:pt>
                <c:pt idx="3">
                  <c:v>10.79</c:v>
                </c:pt>
                <c:pt idx="4">
                  <c:v>10.51</c:v>
                </c:pt>
                <c:pt idx="5">
                  <c:v>10.959999999999999</c:v>
                </c:pt>
                <c:pt idx="6">
                  <c:v>11.31</c:v>
                </c:pt>
                <c:pt idx="7">
                  <c:v>11.549999999999999</c:v>
                </c:pt>
                <c:pt idx="8">
                  <c:v>11.72</c:v>
                </c:pt>
                <c:pt idx="9">
                  <c:v>11.76</c:v>
                </c:pt>
                <c:pt idx="10">
                  <c:v>11.78</c:v>
                </c:pt>
                <c:pt idx="11">
                  <c:v>11.79</c:v>
                </c:pt>
                <c:pt idx="12">
                  <c:v>11.16</c:v>
                </c:pt>
                <c:pt idx="13">
                  <c:v>10.87</c:v>
                </c:pt>
                <c:pt idx="14">
                  <c:v>11.01</c:v>
                </c:pt>
                <c:pt idx="15">
                  <c:v>10.48</c:v>
                </c:pt>
                <c:pt idx="16">
                  <c:v>10.39</c:v>
                </c:pt>
                <c:pt idx="17">
                  <c:v>10.81</c:v>
                </c:pt>
                <c:pt idx="18">
                  <c:v>11.26</c:v>
                </c:pt>
                <c:pt idx="19">
                  <c:v>11.43</c:v>
                </c:pt>
                <c:pt idx="20">
                  <c:v>11.6</c:v>
                </c:pt>
                <c:pt idx="21">
                  <c:v>11.92</c:v>
                </c:pt>
                <c:pt idx="22">
                  <c:v>11.78</c:v>
                </c:pt>
                <c:pt idx="23">
                  <c:v>11.85</c:v>
                </c:pt>
                <c:pt idx="24">
                  <c:v>11.86</c:v>
                </c:pt>
                <c:pt idx="25">
                  <c:v>12.06</c:v>
                </c:pt>
                <c:pt idx="26">
                  <c:v>12.01</c:v>
                </c:pt>
                <c:pt idx="27">
                  <c:v>10.220000000000001</c:v>
                </c:pt>
                <c:pt idx="28">
                  <c:v>10.29</c:v>
                </c:pt>
                <c:pt idx="29">
                  <c:v>10.98</c:v>
                </c:pt>
                <c:pt idx="30">
                  <c:v>11.34</c:v>
                </c:pt>
                <c:pt idx="31">
                  <c:v>11.58</c:v>
                </c:pt>
                <c:pt idx="32">
                  <c:v>11.74</c:v>
                </c:pt>
                <c:pt idx="33">
                  <c:v>11.86</c:v>
                </c:pt>
                <c:pt idx="34">
                  <c:v>11.92</c:v>
                </c:pt>
                <c:pt idx="36">
                  <c:v>12.01</c:v>
                </c:pt>
                <c:pt idx="37">
                  <c:v>12.55</c:v>
                </c:pt>
                <c:pt idx="38">
                  <c:v>11.85</c:v>
                </c:pt>
                <c:pt idx="39">
                  <c:v>11.68</c:v>
                </c:pt>
                <c:pt idx="40">
                  <c:v>11.56</c:v>
                </c:pt>
                <c:pt idx="41" formatCode="0.00">
                  <c:v>11</c:v>
                </c:pt>
                <c:pt idx="42">
                  <c:v>11.85</c:v>
                </c:pt>
                <c:pt idx="43">
                  <c:v>12.129999999999999</c:v>
                </c:pt>
                <c:pt idx="44">
                  <c:v>12.22</c:v>
                </c:pt>
                <c:pt idx="45">
                  <c:v>12.87</c:v>
                </c:pt>
                <c:pt idx="46">
                  <c:v>12.51</c:v>
                </c:pt>
                <c:pt idx="47">
                  <c:v>12.17</c:v>
                </c:pt>
                <c:pt idx="48">
                  <c:v>11.64</c:v>
                </c:pt>
                <c:pt idx="49">
                  <c:v>11.799999999999999</c:v>
                </c:pt>
                <c:pt idx="50">
                  <c:v>12.23</c:v>
                </c:pt>
                <c:pt idx="51">
                  <c:v>11.98</c:v>
                </c:pt>
                <c:pt idx="52">
                  <c:v>10.92</c:v>
                </c:pt>
                <c:pt idx="53">
                  <c:v>11.36</c:v>
                </c:pt>
                <c:pt idx="54">
                  <c:v>11.379999999999999</c:v>
                </c:pt>
                <c:pt idx="56">
                  <c:v>12</c:v>
                </c:pt>
                <c:pt idx="57">
                  <c:v>12.15</c:v>
                </c:pt>
                <c:pt idx="58">
                  <c:v>12.19</c:v>
                </c:pt>
                <c:pt idx="59">
                  <c:v>11.87</c:v>
                </c:pt>
                <c:pt idx="60">
                  <c:v>10.5</c:v>
                </c:pt>
                <c:pt idx="61">
                  <c:v>11.209999999999999</c:v>
                </c:pt>
                <c:pt idx="62">
                  <c:v>11.24</c:v>
                </c:pt>
                <c:pt idx="63">
                  <c:v>10.41</c:v>
                </c:pt>
                <c:pt idx="64">
                  <c:v>11.43</c:v>
                </c:pt>
                <c:pt idx="65">
                  <c:v>11.299999999999999</c:v>
                </c:pt>
                <c:pt idx="66">
                  <c:v>11.569999999999999</c:v>
                </c:pt>
                <c:pt idx="67">
                  <c:v>12.01</c:v>
                </c:pt>
                <c:pt idx="68">
                  <c:v>12.08</c:v>
                </c:pt>
                <c:pt idx="69">
                  <c:v>12.16</c:v>
                </c:pt>
                <c:pt idx="70">
                  <c:v>10.24</c:v>
                </c:pt>
                <c:pt idx="71">
                  <c:v>12.26</c:v>
                </c:pt>
                <c:pt idx="72">
                  <c:v>12.14</c:v>
                </c:pt>
                <c:pt idx="73">
                  <c:v>11.84</c:v>
                </c:pt>
                <c:pt idx="74">
                  <c:v>11.92</c:v>
                </c:pt>
                <c:pt idx="75">
                  <c:v>11.56</c:v>
                </c:pt>
                <c:pt idx="76">
                  <c:v>2.63</c:v>
                </c:pt>
                <c:pt idx="77">
                  <c:v>11.39</c:v>
                </c:pt>
                <c:pt idx="78">
                  <c:v>11.39</c:v>
                </c:pt>
                <c:pt idx="79">
                  <c:v>11.93</c:v>
                </c:pt>
                <c:pt idx="80">
                  <c:v>12.06</c:v>
                </c:pt>
                <c:pt idx="82">
                  <c:v>12.31</c:v>
                </c:pt>
                <c:pt idx="83">
                  <c:v>12.28</c:v>
                </c:pt>
                <c:pt idx="84">
                  <c:v>12.16</c:v>
                </c:pt>
                <c:pt idx="85">
                  <c:v>12.01</c:v>
                </c:pt>
                <c:pt idx="86">
                  <c:v>12.48</c:v>
                </c:pt>
                <c:pt idx="87">
                  <c:v>11.83</c:v>
                </c:pt>
                <c:pt idx="88">
                  <c:v>10.459999999999999</c:v>
                </c:pt>
                <c:pt idx="89">
                  <c:v>11.43</c:v>
                </c:pt>
                <c:pt idx="90">
                  <c:v>11.64</c:v>
                </c:pt>
                <c:pt idx="92">
                  <c:v>12.07</c:v>
                </c:pt>
                <c:pt idx="93">
                  <c:v>12.27</c:v>
                </c:pt>
                <c:pt idx="94">
                  <c:v>12.36</c:v>
                </c:pt>
                <c:pt idx="96">
                  <c:v>12.26</c:v>
                </c:pt>
                <c:pt idx="97">
                  <c:v>11.5</c:v>
                </c:pt>
                <c:pt idx="100">
                  <c:v>11.03</c:v>
                </c:pt>
                <c:pt idx="102">
                  <c:v>11.25</c:v>
                </c:pt>
                <c:pt idx="106">
                  <c:v>11.99</c:v>
                </c:pt>
                <c:pt idx="109">
                  <c:v>11.36</c:v>
                </c:pt>
                <c:pt idx="110">
                  <c:v>11.6</c:v>
                </c:pt>
                <c:pt idx="111">
                  <c:v>10.94</c:v>
                </c:pt>
                <c:pt idx="112">
                  <c:v>10.89</c:v>
                </c:pt>
                <c:pt idx="113">
                  <c:v>11.33</c:v>
                </c:pt>
                <c:pt idx="114">
                  <c:v>11.64</c:v>
                </c:pt>
                <c:pt idx="115">
                  <c:v>11.98</c:v>
                </c:pt>
                <c:pt idx="116">
                  <c:v>12.11</c:v>
                </c:pt>
                <c:pt idx="118">
                  <c:v>12.25</c:v>
                </c:pt>
                <c:pt idx="119">
                  <c:v>11.56</c:v>
                </c:pt>
                <c:pt idx="121">
                  <c:v>10.65</c:v>
                </c:pt>
                <c:pt idx="122">
                  <c:v>11.2</c:v>
                </c:pt>
                <c:pt idx="123">
                  <c:v>11.25</c:v>
                </c:pt>
                <c:pt idx="125">
                  <c:v>11.25</c:v>
                </c:pt>
                <c:pt idx="127">
                  <c:v>11.879999999999999</c:v>
                </c:pt>
                <c:pt idx="129">
                  <c:v>12.2</c:v>
                </c:pt>
                <c:pt idx="131">
                  <c:v>12.29</c:v>
                </c:pt>
                <c:pt idx="133">
                  <c:v>12.26</c:v>
                </c:pt>
                <c:pt idx="135">
                  <c:v>11.5</c:v>
                </c:pt>
                <c:pt idx="136">
                  <c:v>11.35</c:v>
                </c:pt>
                <c:pt idx="137">
                  <c:v>11.26</c:v>
                </c:pt>
                <c:pt idx="138">
                  <c:v>11.11</c:v>
                </c:pt>
                <c:pt idx="139">
                  <c:v>11.85</c:v>
                </c:pt>
                <c:pt idx="140">
                  <c:v>12.09</c:v>
                </c:pt>
                <c:pt idx="142">
                  <c:v>12.27</c:v>
                </c:pt>
                <c:pt idx="143">
                  <c:v>13.33</c:v>
                </c:pt>
                <c:pt idx="144">
                  <c:v>11.7</c:v>
                </c:pt>
                <c:pt idx="145">
                  <c:v>11.1</c:v>
                </c:pt>
                <c:pt idx="148">
                  <c:v>11.049999999999999</c:v>
                </c:pt>
                <c:pt idx="149">
                  <c:v>10.799999999999999</c:v>
                </c:pt>
                <c:pt idx="150">
                  <c:v>11.43</c:v>
                </c:pt>
                <c:pt idx="152">
                  <c:v>11.92</c:v>
                </c:pt>
                <c:pt idx="153">
                  <c:v>12.17</c:v>
                </c:pt>
                <c:pt idx="154">
                  <c:v>12.24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A-470C-8C27-B21126514C0A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Grafico'!$O$47:$FL$47</c:f>
              <c:numCache>
                <c:formatCode>General</c:formatCode>
                <c:ptCount val="154"/>
                <c:pt idx="80">
                  <c:v>13.709999999999999</c:v>
                </c:pt>
                <c:pt idx="90">
                  <c:v>12.54</c:v>
                </c:pt>
                <c:pt idx="94">
                  <c:v>12.89</c:v>
                </c:pt>
                <c:pt idx="98">
                  <c:v>10.930000000000001</c:v>
                </c:pt>
                <c:pt idx="103">
                  <c:v>12.43</c:v>
                </c:pt>
                <c:pt idx="104">
                  <c:v>12.7</c:v>
                </c:pt>
                <c:pt idx="106">
                  <c:v>12.72</c:v>
                </c:pt>
                <c:pt idx="107">
                  <c:v>12.44</c:v>
                </c:pt>
                <c:pt idx="116">
                  <c:v>13.73</c:v>
                </c:pt>
                <c:pt idx="119">
                  <c:v>11.459999999999999</c:v>
                </c:pt>
                <c:pt idx="123">
                  <c:v>11.299999999999999</c:v>
                </c:pt>
                <c:pt idx="125">
                  <c:v>11.97</c:v>
                </c:pt>
                <c:pt idx="127">
                  <c:v>12.59</c:v>
                </c:pt>
                <c:pt idx="129">
                  <c:v>12.76</c:v>
                </c:pt>
                <c:pt idx="131">
                  <c:v>12.37</c:v>
                </c:pt>
                <c:pt idx="133">
                  <c:v>12.28</c:v>
                </c:pt>
                <c:pt idx="140">
                  <c:v>12.67</c:v>
                </c:pt>
                <c:pt idx="145">
                  <c:v>11.64</c:v>
                </c:pt>
                <c:pt idx="146">
                  <c:v>10.99</c:v>
                </c:pt>
                <c:pt idx="150">
                  <c:v>12.27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A-470C-8C27-B21126514C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6383"/>
        <c:axId val="1"/>
      </c:lineChart>
      <c:catAx>
        <c:axId val="10581463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5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63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MT-217 APAN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Grafico'!$I$46:$T$46</c:f>
              <c:numCache>
                <c:formatCode>General</c:formatCode>
                <c:ptCount val="12"/>
                <c:pt idx="6">
                  <c:v>11.57</c:v>
                </c:pt>
                <c:pt idx="7">
                  <c:v>11.07</c:v>
                </c:pt>
                <c:pt idx="8">
                  <c:v>10.79</c:v>
                </c:pt>
                <c:pt idx="9">
                  <c:v>10.51</c:v>
                </c:pt>
                <c:pt idx="10">
                  <c:v>10.959999999999999</c:v>
                </c:pt>
                <c:pt idx="11">
                  <c:v>11.31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D6-4423-A522-9C3D700EF50B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Grafico'!$U$46:$AF$46</c:f>
              <c:numCache>
                <c:formatCode>General</c:formatCode>
                <c:ptCount val="12"/>
                <c:pt idx="0">
                  <c:v>11.549999999999999</c:v>
                </c:pt>
                <c:pt idx="1">
                  <c:v>11.72</c:v>
                </c:pt>
                <c:pt idx="2">
                  <c:v>11.76</c:v>
                </c:pt>
                <c:pt idx="3">
                  <c:v>11.78</c:v>
                </c:pt>
                <c:pt idx="4">
                  <c:v>11.79</c:v>
                </c:pt>
                <c:pt idx="5">
                  <c:v>11.16</c:v>
                </c:pt>
                <c:pt idx="6">
                  <c:v>10.87</c:v>
                </c:pt>
                <c:pt idx="7">
                  <c:v>11.01</c:v>
                </c:pt>
                <c:pt idx="8">
                  <c:v>10.48</c:v>
                </c:pt>
                <c:pt idx="9">
                  <c:v>10.39</c:v>
                </c:pt>
                <c:pt idx="10">
                  <c:v>10.81</c:v>
                </c:pt>
                <c:pt idx="11">
                  <c:v>11.26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D6-4423-A522-9C3D700EF50B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Grafico'!$AG$46:$AR$46</c:f>
              <c:numCache>
                <c:formatCode>General</c:formatCode>
                <c:ptCount val="12"/>
                <c:pt idx="0">
                  <c:v>11.43</c:v>
                </c:pt>
                <c:pt idx="1">
                  <c:v>11.6</c:v>
                </c:pt>
                <c:pt idx="2">
                  <c:v>11.92</c:v>
                </c:pt>
                <c:pt idx="3">
                  <c:v>11.78</c:v>
                </c:pt>
                <c:pt idx="4">
                  <c:v>11.85</c:v>
                </c:pt>
                <c:pt idx="5">
                  <c:v>11.86</c:v>
                </c:pt>
                <c:pt idx="6">
                  <c:v>12.06</c:v>
                </c:pt>
                <c:pt idx="7">
                  <c:v>12.01</c:v>
                </c:pt>
                <c:pt idx="8">
                  <c:v>10.220000000000001</c:v>
                </c:pt>
                <c:pt idx="9">
                  <c:v>10.29</c:v>
                </c:pt>
                <c:pt idx="10">
                  <c:v>10.98</c:v>
                </c:pt>
                <c:pt idx="11">
                  <c:v>11.34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D6-4423-A522-9C3D700EF50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Grafico'!$AS$46:$BD$46</c:f>
              <c:numCache>
                <c:formatCode>General</c:formatCode>
                <c:ptCount val="12"/>
                <c:pt idx="0">
                  <c:v>11.58</c:v>
                </c:pt>
                <c:pt idx="1">
                  <c:v>11.74</c:v>
                </c:pt>
                <c:pt idx="2">
                  <c:v>11.86</c:v>
                </c:pt>
                <c:pt idx="3">
                  <c:v>11.92</c:v>
                </c:pt>
                <c:pt idx="5">
                  <c:v>12.01</c:v>
                </c:pt>
                <c:pt idx="6">
                  <c:v>12.55</c:v>
                </c:pt>
                <c:pt idx="7">
                  <c:v>11.85</c:v>
                </c:pt>
                <c:pt idx="8">
                  <c:v>11.68</c:v>
                </c:pt>
                <c:pt idx="9">
                  <c:v>11.56</c:v>
                </c:pt>
                <c:pt idx="10" formatCode="0.00">
                  <c:v>11</c:v>
                </c:pt>
                <c:pt idx="11">
                  <c:v>11.85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D6-4423-A522-9C3D700EF50B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Grafico'!$BE$46:$BP$46</c:f>
              <c:numCache>
                <c:formatCode>General</c:formatCode>
                <c:ptCount val="12"/>
                <c:pt idx="0">
                  <c:v>12.129999999999999</c:v>
                </c:pt>
                <c:pt idx="1">
                  <c:v>12.22</c:v>
                </c:pt>
                <c:pt idx="2">
                  <c:v>12.87</c:v>
                </c:pt>
                <c:pt idx="3">
                  <c:v>12.51</c:v>
                </c:pt>
                <c:pt idx="4">
                  <c:v>12.17</c:v>
                </c:pt>
                <c:pt idx="5">
                  <c:v>11.64</c:v>
                </c:pt>
                <c:pt idx="6">
                  <c:v>11.799999999999999</c:v>
                </c:pt>
                <c:pt idx="7">
                  <c:v>12.23</c:v>
                </c:pt>
                <c:pt idx="8">
                  <c:v>11.98</c:v>
                </c:pt>
                <c:pt idx="9">
                  <c:v>10.92</c:v>
                </c:pt>
                <c:pt idx="10">
                  <c:v>11.36</c:v>
                </c:pt>
                <c:pt idx="11">
                  <c:v>11.379999999999999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D6-4423-A522-9C3D700EF50B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Grafico'!$BQ$46:$CB$46</c:f>
              <c:numCache>
                <c:formatCode>General</c:formatCode>
                <c:ptCount val="12"/>
                <c:pt idx="1">
                  <c:v>12</c:v>
                </c:pt>
                <c:pt idx="2">
                  <c:v>12.15</c:v>
                </c:pt>
                <c:pt idx="3">
                  <c:v>12.19</c:v>
                </c:pt>
                <c:pt idx="4">
                  <c:v>11.87</c:v>
                </c:pt>
                <c:pt idx="5">
                  <c:v>10.5</c:v>
                </c:pt>
                <c:pt idx="6">
                  <c:v>11.209999999999999</c:v>
                </c:pt>
                <c:pt idx="7">
                  <c:v>11.24</c:v>
                </c:pt>
                <c:pt idx="8">
                  <c:v>10.41</c:v>
                </c:pt>
                <c:pt idx="9">
                  <c:v>11.43</c:v>
                </c:pt>
                <c:pt idx="10">
                  <c:v>11.299999999999999</c:v>
                </c:pt>
                <c:pt idx="11">
                  <c:v>11.569999999999999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D6-4423-A522-9C3D700EF50B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Grafico'!$CC$46:$CN$46</c:f>
              <c:numCache>
                <c:formatCode>General</c:formatCode>
                <c:ptCount val="12"/>
                <c:pt idx="0">
                  <c:v>12.01</c:v>
                </c:pt>
                <c:pt idx="1">
                  <c:v>12.08</c:v>
                </c:pt>
                <c:pt idx="2">
                  <c:v>12.16</c:v>
                </c:pt>
                <c:pt idx="3">
                  <c:v>10.24</c:v>
                </c:pt>
                <c:pt idx="4">
                  <c:v>12.26</c:v>
                </c:pt>
                <c:pt idx="5">
                  <c:v>12.14</c:v>
                </c:pt>
                <c:pt idx="6">
                  <c:v>11.84</c:v>
                </c:pt>
                <c:pt idx="7">
                  <c:v>11.92</c:v>
                </c:pt>
                <c:pt idx="8">
                  <c:v>11.56</c:v>
                </c:pt>
                <c:pt idx="9">
                  <c:v>2.63</c:v>
                </c:pt>
                <c:pt idx="10">
                  <c:v>11.39</c:v>
                </c:pt>
                <c:pt idx="11">
                  <c:v>11.39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ED6-4423-A522-9C3D700EF50B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Grafico'!$CO$46:$CZ$46</c:f>
              <c:numCache>
                <c:formatCode>General</c:formatCode>
                <c:ptCount val="12"/>
                <c:pt idx="0">
                  <c:v>11.93</c:v>
                </c:pt>
                <c:pt idx="1">
                  <c:v>12.06</c:v>
                </c:pt>
                <c:pt idx="3">
                  <c:v>12.31</c:v>
                </c:pt>
                <c:pt idx="4">
                  <c:v>12.28</c:v>
                </c:pt>
                <c:pt idx="5">
                  <c:v>12.16</c:v>
                </c:pt>
                <c:pt idx="6">
                  <c:v>12.01</c:v>
                </c:pt>
                <c:pt idx="7">
                  <c:v>12.48</c:v>
                </c:pt>
                <c:pt idx="8">
                  <c:v>11.83</c:v>
                </c:pt>
                <c:pt idx="9">
                  <c:v>10.459999999999999</c:v>
                </c:pt>
                <c:pt idx="10">
                  <c:v>11.43</c:v>
                </c:pt>
                <c:pt idx="11">
                  <c:v>11.64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ED6-4423-A522-9C3D700EF50B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Grafico'!$DA$46:$DL$46</c:f>
              <c:numCache>
                <c:formatCode>General</c:formatCode>
                <c:ptCount val="12"/>
                <c:pt idx="1">
                  <c:v>12.07</c:v>
                </c:pt>
                <c:pt idx="2">
                  <c:v>12.27</c:v>
                </c:pt>
                <c:pt idx="3">
                  <c:v>12.36</c:v>
                </c:pt>
                <c:pt idx="5">
                  <c:v>12.26</c:v>
                </c:pt>
                <c:pt idx="6">
                  <c:v>11.5</c:v>
                </c:pt>
                <c:pt idx="9">
                  <c:v>11.03</c:v>
                </c:pt>
                <c:pt idx="11">
                  <c:v>11.25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ED6-4423-A522-9C3D700EF50B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Grafico'!$DM$46:$DX$46</c:f>
              <c:numCache>
                <c:formatCode>General</c:formatCode>
                <c:ptCount val="12"/>
                <c:pt idx="3">
                  <c:v>11.99</c:v>
                </c:pt>
                <c:pt idx="6">
                  <c:v>11.36</c:v>
                </c:pt>
                <c:pt idx="7">
                  <c:v>11.6</c:v>
                </c:pt>
                <c:pt idx="8">
                  <c:v>10.94</c:v>
                </c:pt>
                <c:pt idx="9">
                  <c:v>10.89</c:v>
                </c:pt>
                <c:pt idx="10">
                  <c:v>11.33</c:v>
                </c:pt>
                <c:pt idx="11">
                  <c:v>11.64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ED6-4423-A522-9C3D700EF50B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Grafico'!$DY$46:$EJ$46</c:f>
              <c:numCache>
                <c:formatCode>General</c:formatCode>
                <c:ptCount val="12"/>
                <c:pt idx="0">
                  <c:v>11.98</c:v>
                </c:pt>
                <c:pt idx="1">
                  <c:v>12.11</c:v>
                </c:pt>
                <c:pt idx="3">
                  <c:v>12.25</c:v>
                </c:pt>
                <c:pt idx="4">
                  <c:v>11.56</c:v>
                </c:pt>
                <c:pt idx="6">
                  <c:v>10.65</c:v>
                </c:pt>
                <c:pt idx="7">
                  <c:v>11.2</c:v>
                </c:pt>
                <c:pt idx="8">
                  <c:v>11.25</c:v>
                </c:pt>
                <c:pt idx="10">
                  <c:v>11.25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ED6-4423-A522-9C3D700EF50B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Grafico'!$EK$46:$EV$46</c:f>
              <c:numCache>
                <c:formatCode>General</c:formatCode>
                <c:ptCount val="12"/>
                <c:pt idx="0">
                  <c:v>11.879999999999999</c:v>
                </c:pt>
                <c:pt idx="2">
                  <c:v>12.2</c:v>
                </c:pt>
                <c:pt idx="4">
                  <c:v>12.29</c:v>
                </c:pt>
                <c:pt idx="6">
                  <c:v>12.26</c:v>
                </c:pt>
                <c:pt idx="8">
                  <c:v>11.5</c:v>
                </c:pt>
                <c:pt idx="9">
                  <c:v>11.35</c:v>
                </c:pt>
                <c:pt idx="10">
                  <c:v>11.26</c:v>
                </c:pt>
                <c:pt idx="11">
                  <c:v>11.11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E-4987-878B-E90289673E97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Grafico'!$EW$46:$FH$46</c:f>
              <c:numCache>
                <c:formatCode>General</c:formatCode>
                <c:ptCount val="12"/>
                <c:pt idx="0">
                  <c:v>11.85</c:v>
                </c:pt>
                <c:pt idx="1">
                  <c:v>12.09</c:v>
                </c:pt>
                <c:pt idx="3">
                  <c:v>12.27</c:v>
                </c:pt>
                <c:pt idx="4">
                  <c:v>13.33</c:v>
                </c:pt>
                <c:pt idx="5">
                  <c:v>11.7</c:v>
                </c:pt>
                <c:pt idx="6">
                  <c:v>11.1</c:v>
                </c:pt>
                <c:pt idx="9">
                  <c:v>11.049999999999999</c:v>
                </c:pt>
                <c:pt idx="10">
                  <c:v>10.799999999999999</c:v>
                </c:pt>
                <c:pt idx="11">
                  <c:v>11.43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4B-4A01-83AE-BDABCDFB25EE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Grafico'!$FI$46:$FT$46</c:f>
              <c:numCache>
                <c:formatCode>General</c:formatCode>
                <c:ptCount val="12"/>
                <c:pt idx="1">
                  <c:v>11.92</c:v>
                </c:pt>
                <c:pt idx="2">
                  <c:v>12.17</c:v>
                </c:pt>
                <c:pt idx="3">
                  <c:v>12.24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B1-4E3E-8F48-98A73F1B2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29327"/>
        <c:axId val="1"/>
      </c:lineChart>
      <c:catAx>
        <c:axId val="105812932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2932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6.228373702422145E-2"/>
          <c:w val="0.12805304600082884"/>
          <c:h val="0.8247728221251495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MT-197 Luna y Sol 2004 S.A.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Grafico'!$N$48:$FL$48</c:f>
              <c:numCache>
                <c:formatCode>General</c:formatCode>
                <c:ptCount val="155"/>
                <c:pt idx="1">
                  <c:v>8.3000000000000007</c:v>
                </c:pt>
                <c:pt idx="2">
                  <c:v>8.0299999999999994</c:v>
                </c:pt>
                <c:pt idx="3">
                  <c:v>3.9</c:v>
                </c:pt>
                <c:pt idx="4">
                  <c:v>1.1599999999999999</c:v>
                </c:pt>
                <c:pt idx="5">
                  <c:v>2.5299999999999998</c:v>
                </c:pt>
                <c:pt idx="6">
                  <c:v>5.05</c:v>
                </c:pt>
                <c:pt idx="7">
                  <c:v>7.84</c:v>
                </c:pt>
                <c:pt idx="8">
                  <c:v>9.98</c:v>
                </c:pt>
                <c:pt idx="9">
                  <c:v>9.9499999999999993</c:v>
                </c:pt>
                <c:pt idx="10">
                  <c:v>10.78</c:v>
                </c:pt>
                <c:pt idx="11">
                  <c:v>10.53</c:v>
                </c:pt>
                <c:pt idx="12">
                  <c:v>2.38</c:v>
                </c:pt>
                <c:pt idx="13">
                  <c:v>1.7</c:v>
                </c:pt>
                <c:pt idx="14">
                  <c:v>2.3199999999999998</c:v>
                </c:pt>
                <c:pt idx="15">
                  <c:v>1.1100000000000001</c:v>
                </c:pt>
                <c:pt idx="16">
                  <c:v>0.4</c:v>
                </c:pt>
                <c:pt idx="17">
                  <c:v>1.72</c:v>
                </c:pt>
                <c:pt idx="18">
                  <c:v>3.34</c:v>
                </c:pt>
                <c:pt idx="19">
                  <c:v>5.64</c:v>
                </c:pt>
                <c:pt idx="21">
                  <c:v>8.92</c:v>
                </c:pt>
                <c:pt idx="22">
                  <c:v>9.86</c:v>
                </c:pt>
                <c:pt idx="23">
                  <c:v>10.33</c:v>
                </c:pt>
                <c:pt idx="24">
                  <c:v>9.4</c:v>
                </c:pt>
                <c:pt idx="25">
                  <c:v>9.41</c:v>
                </c:pt>
                <c:pt idx="26">
                  <c:v>10.199999999999999</c:v>
                </c:pt>
                <c:pt idx="27">
                  <c:v>5.84</c:v>
                </c:pt>
                <c:pt idx="28">
                  <c:v>1.1299999999999999</c:v>
                </c:pt>
                <c:pt idx="29">
                  <c:v>2.12</c:v>
                </c:pt>
                <c:pt idx="30">
                  <c:v>3.6</c:v>
                </c:pt>
                <c:pt idx="31">
                  <c:v>7.19</c:v>
                </c:pt>
                <c:pt idx="32">
                  <c:v>8.7799999999999994</c:v>
                </c:pt>
                <c:pt idx="33">
                  <c:v>9.8699999999999992</c:v>
                </c:pt>
                <c:pt idx="34">
                  <c:v>10.63</c:v>
                </c:pt>
                <c:pt idx="35">
                  <c:v>12.72</c:v>
                </c:pt>
                <c:pt idx="36">
                  <c:v>5.55</c:v>
                </c:pt>
                <c:pt idx="37">
                  <c:v>10.06</c:v>
                </c:pt>
                <c:pt idx="38">
                  <c:v>5.16</c:v>
                </c:pt>
                <c:pt idx="39">
                  <c:v>3.2</c:v>
                </c:pt>
                <c:pt idx="40">
                  <c:v>1.44</c:v>
                </c:pt>
                <c:pt idx="41" formatCode="0.00">
                  <c:v>1.8</c:v>
                </c:pt>
                <c:pt idx="42" formatCode="0.00">
                  <c:v>2.35</c:v>
                </c:pt>
                <c:pt idx="43">
                  <c:v>6.12</c:v>
                </c:pt>
                <c:pt idx="44">
                  <c:v>8</c:v>
                </c:pt>
                <c:pt idx="45">
                  <c:v>9.6999999999999993</c:v>
                </c:pt>
                <c:pt idx="46">
                  <c:v>10.56</c:v>
                </c:pt>
                <c:pt idx="47">
                  <c:v>11.65</c:v>
                </c:pt>
                <c:pt idx="48">
                  <c:v>6.54</c:v>
                </c:pt>
                <c:pt idx="49">
                  <c:v>2.65</c:v>
                </c:pt>
                <c:pt idx="50">
                  <c:v>1.98</c:v>
                </c:pt>
                <c:pt idx="51">
                  <c:v>0.92</c:v>
                </c:pt>
                <c:pt idx="52">
                  <c:v>0.61</c:v>
                </c:pt>
                <c:pt idx="53">
                  <c:v>1.86</c:v>
                </c:pt>
                <c:pt idx="54">
                  <c:v>1.45</c:v>
                </c:pt>
                <c:pt idx="56">
                  <c:v>6.23</c:v>
                </c:pt>
                <c:pt idx="57">
                  <c:v>8.34</c:v>
                </c:pt>
                <c:pt idx="58">
                  <c:v>9.86</c:v>
                </c:pt>
                <c:pt idx="59">
                  <c:v>3.8</c:v>
                </c:pt>
                <c:pt idx="60">
                  <c:v>0.84</c:v>
                </c:pt>
                <c:pt idx="61">
                  <c:v>1.1499999999999999</c:v>
                </c:pt>
                <c:pt idx="62">
                  <c:v>1.3</c:v>
                </c:pt>
                <c:pt idx="63">
                  <c:v>0.22</c:v>
                </c:pt>
                <c:pt idx="64">
                  <c:v>1.41</c:v>
                </c:pt>
                <c:pt idx="65">
                  <c:v>1.8</c:v>
                </c:pt>
                <c:pt idx="66">
                  <c:v>3.1799999999999997</c:v>
                </c:pt>
                <c:pt idx="67">
                  <c:v>6.57</c:v>
                </c:pt>
                <c:pt idx="68">
                  <c:v>8.1</c:v>
                </c:pt>
                <c:pt idx="69">
                  <c:v>9.41</c:v>
                </c:pt>
                <c:pt idx="70">
                  <c:v>10.130000000000001</c:v>
                </c:pt>
                <c:pt idx="71">
                  <c:v>10.94</c:v>
                </c:pt>
                <c:pt idx="72">
                  <c:v>9.16</c:v>
                </c:pt>
                <c:pt idx="73">
                  <c:v>7.36</c:v>
                </c:pt>
                <c:pt idx="74">
                  <c:v>4.72</c:v>
                </c:pt>
                <c:pt idx="75">
                  <c:v>2.75</c:v>
                </c:pt>
                <c:pt idx="76">
                  <c:v>-0.3</c:v>
                </c:pt>
                <c:pt idx="77">
                  <c:v>1.89</c:v>
                </c:pt>
                <c:pt idx="78">
                  <c:v>2.86</c:v>
                </c:pt>
                <c:pt idx="79">
                  <c:v>6.12</c:v>
                </c:pt>
                <c:pt idx="80">
                  <c:v>7.42</c:v>
                </c:pt>
                <c:pt idx="81">
                  <c:v>10.62</c:v>
                </c:pt>
                <c:pt idx="82">
                  <c:v>10.54</c:v>
                </c:pt>
                <c:pt idx="83">
                  <c:v>10.91</c:v>
                </c:pt>
                <c:pt idx="84">
                  <c:v>2.35</c:v>
                </c:pt>
                <c:pt idx="85">
                  <c:v>2.25</c:v>
                </c:pt>
                <c:pt idx="86">
                  <c:v>2.42</c:v>
                </c:pt>
                <c:pt idx="87">
                  <c:v>1.3099999999999998</c:v>
                </c:pt>
                <c:pt idx="88">
                  <c:v>-0.78</c:v>
                </c:pt>
                <c:pt idx="89">
                  <c:v>1.1199999999999999</c:v>
                </c:pt>
                <c:pt idx="90">
                  <c:v>2.83</c:v>
                </c:pt>
                <c:pt idx="91">
                  <c:v>5.42</c:v>
                </c:pt>
                <c:pt idx="92">
                  <c:v>6.7799999999999994</c:v>
                </c:pt>
                <c:pt idx="93">
                  <c:v>11.180000000000001</c:v>
                </c:pt>
                <c:pt idx="94">
                  <c:v>9.4400000000000013</c:v>
                </c:pt>
                <c:pt idx="95">
                  <c:v>10.32</c:v>
                </c:pt>
                <c:pt idx="96">
                  <c:v>7.1</c:v>
                </c:pt>
                <c:pt idx="98">
                  <c:v>0.86999999999999988</c:v>
                </c:pt>
                <c:pt idx="100">
                  <c:v>-0.10999999999999999</c:v>
                </c:pt>
                <c:pt idx="101">
                  <c:v>-0.78</c:v>
                </c:pt>
                <c:pt idx="103">
                  <c:v>4.17</c:v>
                </c:pt>
                <c:pt idx="104">
                  <c:v>6</c:v>
                </c:pt>
                <c:pt idx="105">
                  <c:v>7.3199999999999994</c:v>
                </c:pt>
                <c:pt idx="106">
                  <c:v>8.42</c:v>
                </c:pt>
                <c:pt idx="107">
                  <c:v>8.120000000000001</c:v>
                </c:pt>
                <c:pt idx="108">
                  <c:v>3.0199999999999996</c:v>
                </c:pt>
                <c:pt idx="109">
                  <c:v>1.04</c:v>
                </c:pt>
                <c:pt idx="110">
                  <c:v>0.60999999999999988</c:v>
                </c:pt>
                <c:pt idx="111">
                  <c:v>0</c:v>
                </c:pt>
                <c:pt idx="112">
                  <c:v>7.999999999999996E-2</c:v>
                </c:pt>
                <c:pt idx="113">
                  <c:v>1.1199999999999999</c:v>
                </c:pt>
                <c:pt idx="114">
                  <c:v>2.9699999999999998</c:v>
                </c:pt>
                <c:pt idx="116">
                  <c:v>7.5699999999999994</c:v>
                </c:pt>
                <c:pt idx="117">
                  <c:v>8.76</c:v>
                </c:pt>
                <c:pt idx="118">
                  <c:v>9.7200000000000006</c:v>
                </c:pt>
                <c:pt idx="119">
                  <c:v>2.04</c:v>
                </c:pt>
                <c:pt idx="120">
                  <c:v>0</c:v>
                </c:pt>
                <c:pt idx="121">
                  <c:v>0</c:v>
                </c:pt>
                <c:pt idx="122">
                  <c:v>0.6399999999999999</c:v>
                </c:pt>
                <c:pt idx="123">
                  <c:v>0.69</c:v>
                </c:pt>
                <c:pt idx="124">
                  <c:v>-0.29000000000000004</c:v>
                </c:pt>
                <c:pt idx="125">
                  <c:v>0.12</c:v>
                </c:pt>
                <c:pt idx="126">
                  <c:v>1.4600000000000002</c:v>
                </c:pt>
                <c:pt idx="127">
                  <c:v>4.38</c:v>
                </c:pt>
                <c:pt idx="128">
                  <c:v>6.52</c:v>
                </c:pt>
                <c:pt idx="129">
                  <c:v>7.88</c:v>
                </c:pt>
                <c:pt idx="130">
                  <c:v>8.76</c:v>
                </c:pt>
                <c:pt idx="131">
                  <c:v>2.3600000000000003</c:v>
                </c:pt>
                <c:pt idx="132">
                  <c:v>3.8499999999999996</c:v>
                </c:pt>
                <c:pt idx="133">
                  <c:v>1.1599999999999999</c:v>
                </c:pt>
                <c:pt idx="134">
                  <c:v>2.2000000000000002</c:v>
                </c:pt>
                <c:pt idx="135">
                  <c:v>1.2799999999999998</c:v>
                </c:pt>
                <c:pt idx="136">
                  <c:v>1.2200000000000002</c:v>
                </c:pt>
                <c:pt idx="137">
                  <c:v>0.57000000000000006</c:v>
                </c:pt>
                <c:pt idx="138">
                  <c:v>1.5100000000000002</c:v>
                </c:pt>
                <c:pt idx="139">
                  <c:v>4.32</c:v>
                </c:pt>
                <c:pt idx="140">
                  <c:v>6.2200000000000006</c:v>
                </c:pt>
                <c:pt idx="141">
                  <c:v>7.92</c:v>
                </c:pt>
                <c:pt idx="142">
                  <c:v>9.25</c:v>
                </c:pt>
                <c:pt idx="143">
                  <c:v>10.07</c:v>
                </c:pt>
                <c:pt idx="144">
                  <c:v>1.35</c:v>
                </c:pt>
                <c:pt idx="145">
                  <c:v>1.83</c:v>
                </c:pt>
                <c:pt idx="146">
                  <c:v>1.1099999999999999</c:v>
                </c:pt>
                <c:pt idx="147">
                  <c:v>1.0699999999999998</c:v>
                </c:pt>
                <c:pt idx="148">
                  <c:v>0.48</c:v>
                </c:pt>
                <c:pt idx="149">
                  <c:v>0</c:v>
                </c:pt>
                <c:pt idx="150">
                  <c:v>1.65</c:v>
                </c:pt>
                <c:pt idx="151">
                  <c:v>4.46</c:v>
                </c:pt>
                <c:pt idx="152">
                  <c:v>6.2600000000000007</c:v>
                </c:pt>
                <c:pt idx="153">
                  <c:v>7.7900000000000009</c:v>
                </c:pt>
                <c:pt idx="154">
                  <c:v>10.01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28-4C17-95AA-D38B5A74E8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25583"/>
        <c:axId val="1"/>
      </c:lineChart>
      <c:catAx>
        <c:axId val="10581255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2558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MT-197 Luna y Sol 2004 S.A.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Grafico'!$I$48:$T$48</c:f>
              <c:numCache>
                <c:formatCode>General</c:formatCode>
                <c:ptCount val="12"/>
                <c:pt idx="6">
                  <c:v>8.3000000000000007</c:v>
                </c:pt>
                <c:pt idx="7">
                  <c:v>8.0299999999999994</c:v>
                </c:pt>
                <c:pt idx="8">
                  <c:v>3.9</c:v>
                </c:pt>
                <c:pt idx="9">
                  <c:v>1.1599999999999999</c:v>
                </c:pt>
                <c:pt idx="10">
                  <c:v>2.5299999999999998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B7-4BB0-B644-84A067D1D1CD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Grafico'!$U$48:$AF$48</c:f>
              <c:numCache>
                <c:formatCode>General</c:formatCode>
                <c:ptCount val="12"/>
                <c:pt idx="0">
                  <c:v>7.84</c:v>
                </c:pt>
                <c:pt idx="1">
                  <c:v>9.98</c:v>
                </c:pt>
                <c:pt idx="2">
                  <c:v>9.9499999999999993</c:v>
                </c:pt>
                <c:pt idx="3">
                  <c:v>10.78</c:v>
                </c:pt>
                <c:pt idx="4">
                  <c:v>10.53</c:v>
                </c:pt>
                <c:pt idx="5">
                  <c:v>2.38</c:v>
                </c:pt>
                <c:pt idx="6">
                  <c:v>1.7</c:v>
                </c:pt>
                <c:pt idx="7">
                  <c:v>2.3199999999999998</c:v>
                </c:pt>
                <c:pt idx="8">
                  <c:v>1.1100000000000001</c:v>
                </c:pt>
                <c:pt idx="9">
                  <c:v>0.4</c:v>
                </c:pt>
                <c:pt idx="10">
                  <c:v>1.72</c:v>
                </c:pt>
                <c:pt idx="11">
                  <c:v>3.34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B7-4BB0-B644-84A067D1D1CD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Grafico'!$AG$48:$AR$48</c:f>
              <c:numCache>
                <c:formatCode>General</c:formatCode>
                <c:ptCount val="12"/>
                <c:pt idx="0">
                  <c:v>5.64</c:v>
                </c:pt>
                <c:pt idx="2">
                  <c:v>8.92</c:v>
                </c:pt>
                <c:pt idx="3">
                  <c:v>9.86</c:v>
                </c:pt>
                <c:pt idx="4">
                  <c:v>10.33</c:v>
                </c:pt>
                <c:pt idx="5">
                  <c:v>9.4</c:v>
                </c:pt>
                <c:pt idx="6">
                  <c:v>9.41</c:v>
                </c:pt>
                <c:pt idx="7">
                  <c:v>10.199999999999999</c:v>
                </c:pt>
                <c:pt idx="8">
                  <c:v>5.84</c:v>
                </c:pt>
                <c:pt idx="9">
                  <c:v>1.1299999999999999</c:v>
                </c:pt>
                <c:pt idx="10">
                  <c:v>2.12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B7-4BB0-B644-84A067D1D1CD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Grafico'!$AS$48:$BD$48</c:f>
              <c:numCache>
                <c:formatCode>General</c:formatCode>
                <c:ptCount val="12"/>
                <c:pt idx="0">
                  <c:v>7.19</c:v>
                </c:pt>
                <c:pt idx="1">
                  <c:v>8.7799999999999994</c:v>
                </c:pt>
                <c:pt idx="2">
                  <c:v>9.8699999999999992</c:v>
                </c:pt>
                <c:pt idx="3">
                  <c:v>10.63</c:v>
                </c:pt>
                <c:pt idx="4">
                  <c:v>12.72</c:v>
                </c:pt>
                <c:pt idx="5">
                  <c:v>5.55</c:v>
                </c:pt>
                <c:pt idx="6">
                  <c:v>10.06</c:v>
                </c:pt>
                <c:pt idx="7">
                  <c:v>5.16</c:v>
                </c:pt>
                <c:pt idx="8">
                  <c:v>3.2</c:v>
                </c:pt>
                <c:pt idx="9">
                  <c:v>1.44</c:v>
                </c:pt>
                <c:pt idx="10" formatCode="0.00">
                  <c:v>1.8</c:v>
                </c:pt>
                <c:pt idx="11" formatCode="0.00">
                  <c:v>2.35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4B7-4BB0-B644-84A067D1D1CD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Grafico'!$BE$48:$BP$48</c:f>
              <c:numCache>
                <c:formatCode>General</c:formatCode>
                <c:ptCount val="12"/>
                <c:pt idx="0">
                  <c:v>6.12</c:v>
                </c:pt>
                <c:pt idx="1">
                  <c:v>8</c:v>
                </c:pt>
                <c:pt idx="2">
                  <c:v>9.6999999999999993</c:v>
                </c:pt>
                <c:pt idx="3">
                  <c:v>10.56</c:v>
                </c:pt>
                <c:pt idx="4">
                  <c:v>11.65</c:v>
                </c:pt>
                <c:pt idx="5">
                  <c:v>6.54</c:v>
                </c:pt>
                <c:pt idx="6">
                  <c:v>2.65</c:v>
                </c:pt>
                <c:pt idx="7">
                  <c:v>1.98</c:v>
                </c:pt>
                <c:pt idx="8">
                  <c:v>0.92</c:v>
                </c:pt>
                <c:pt idx="9">
                  <c:v>0.61</c:v>
                </c:pt>
                <c:pt idx="10">
                  <c:v>1.86</c:v>
                </c:pt>
                <c:pt idx="11">
                  <c:v>1.45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4B7-4BB0-B644-84A067D1D1CD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Grafico'!$BQ$48:$CB$48</c:f>
              <c:numCache>
                <c:formatCode>General</c:formatCode>
                <c:ptCount val="12"/>
                <c:pt idx="1">
                  <c:v>6.23</c:v>
                </c:pt>
                <c:pt idx="2">
                  <c:v>8.34</c:v>
                </c:pt>
                <c:pt idx="3">
                  <c:v>9.86</c:v>
                </c:pt>
                <c:pt idx="4">
                  <c:v>3.8</c:v>
                </c:pt>
                <c:pt idx="5">
                  <c:v>0.84</c:v>
                </c:pt>
                <c:pt idx="6">
                  <c:v>1.1499999999999999</c:v>
                </c:pt>
                <c:pt idx="7">
                  <c:v>1.3</c:v>
                </c:pt>
                <c:pt idx="8">
                  <c:v>0.22</c:v>
                </c:pt>
                <c:pt idx="9">
                  <c:v>1.41</c:v>
                </c:pt>
                <c:pt idx="10">
                  <c:v>1.8</c:v>
                </c:pt>
                <c:pt idx="11">
                  <c:v>3.1799999999999997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4B7-4BB0-B644-84A067D1D1CD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Grafico'!$CC$48:$CN$48</c:f>
              <c:numCache>
                <c:formatCode>General</c:formatCode>
                <c:ptCount val="12"/>
                <c:pt idx="0">
                  <c:v>6.57</c:v>
                </c:pt>
                <c:pt idx="1">
                  <c:v>8.1</c:v>
                </c:pt>
                <c:pt idx="2">
                  <c:v>9.41</c:v>
                </c:pt>
                <c:pt idx="3">
                  <c:v>10.130000000000001</c:v>
                </c:pt>
                <c:pt idx="4">
                  <c:v>10.94</c:v>
                </c:pt>
                <c:pt idx="5">
                  <c:v>9.16</c:v>
                </c:pt>
                <c:pt idx="6">
                  <c:v>7.36</c:v>
                </c:pt>
                <c:pt idx="7">
                  <c:v>4.72</c:v>
                </c:pt>
                <c:pt idx="8">
                  <c:v>2.75</c:v>
                </c:pt>
                <c:pt idx="9">
                  <c:v>-0.3</c:v>
                </c:pt>
                <c:pt idx="10">
                  <c:v>1.89</c:v>
                </c:pt>
                <c:pt idx="11">
                  <c:v>2.86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4B7-4BB0-B644-84A067D1D1CD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Grafico'!$CO$48:$CZ$48</c:f>
              <c:numCache>
                <c:formatCode>General</c:formatCode>
                <c:ptCount val="12"/>
                <c:pt idx="0">
                  <c:v>6.12</c:v>
                </c:pt>
                <c:pt idx="1">
                  <c:v>7.42</c:v>
                </c:pt>
                <c:pt idx="2">
                  <c:v>10.62</c:v>
                </c:pt>
                <c:pt idx="3">
                  <c:v>10.54</c:v>
                </c:pt>
                <c:pt idx="4">
                  <c:v>10.91</c:v>
                </c:pt>
                <c:pt idx="5">
                  <c:v>2.35</c:v>
                </c:pt>
                <c:pt idx="6">
                  <c:v>2.25</c:v>
                </c:pt>
                <c:pt idx="7">
                  <c:v>2.42</c:v>
                </c:pt>
                <c:pt idx="8">
                  <c:v>1.3099999999999998</c:v>
                </c:pt>
                <c:pt idx="9">
                  <c:v>-0.78</c:v>
                </c:pt>
                <c:pt idx="10">
                  <c:v>1.1199999999999999</c:v>
                </c:pt>
                <c:pt idx="11">
                  <c:v>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4B7-4BB0-B644-84A067D1D1CD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Grafico'!$DA$48:$DL$48</c:f>
              <c:numCache>
                <c:formatCode>General</c:formatCode>
                <c:ptCount val="12"/>
                <c:pt idx="0">
                  <c:v>5.42</c:v>
                </c:pt>
                <c:pt idx="1">
                  <c:v>6.7799999999999994</c:v>
                </c:pt>
                <c:pt idx="2">
                  <c:v>11.180000000000001</c:v>
                </c:pt>
                <c:pt idx="3">
                  <c:v>9.4400000000000013</c:v>
                </c:pt>
                <c:pt idx="4">
                  <c:v>10.32</c:v>
                </c:pt>
                <c:pt idx="5">
                  <c:v>7.1</c:v>
                </c:pt>
                <c:pt idx="7">
                  <c:v>0.86999999999999988</c:v>
                </c:pt>
                <c:pt idx="9">
                  <c:v>-0.10999999999999999</c:v>
                </c:pt>
                <c:pt idx="10">
                  <c:v>-0.78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4B7-4BB0-B644-84A067D1D1CD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Grafico'!$DM$48:$DX$48</c:f>
              <c:numCache>
                <c:formatCode>General</c:formatCode>
                <c:ptCount val="12"/>
                <c:pt idx="0">
                  <c:v>4.17</c:v>
                </c:pt>
                <c:pt idx="1">
                  <c:v>6</c:v>
                </c:pt>
                <c:pt idx="2">
                  <c:v>7.3199999999999994</c:v>
                </c:pt>
                <c:pt idx="3">
                  <c:v>8.42</c:v>
                </c:pt>
                <c:pt idx="4">
                  <c:v>8.120000000000001</c:v>
                </c:pt>
                <c:pt idx="5">
                  <c:v>3.0199999999999996</c:v>
                </c:pt>
                <c:pt idx="6">
                  <c:v>1.04</c:v>
                </c:pt>
                <c:pt idx="7">
                  <c:v>0.60999999999999988</c:v>
                </c:pt>
                <c:pt idx="8">
                  <c:v>0</c:v>
                </c:pt>
                <c:pt idx="9">
                  <c:v>7.999999999999996E-2</c:v>
                </c:pt>
                <c:pt idx="10">
                  <c:v>1.1199999999999999</c:v>
                </c:pt>
                <c:pt idx="11">
                  <c:v>2.9699999999999998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4B7-4BB0-B644-84A067D1D1CD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Grafico'!$DY$48:$EJ$48</c:f>
              <c:numCache>
                <c:formatCode>General</c:formatCode>
                <c:ptCount val="12"/>
                <c:pt idx="1">
                  <c:v>7.5699999999999994</c:v>
                </c:pt>
                <c:pt idx="2">
                  <c:v>8.76</c:v>
                </c:pt>
                <c:pt idx="3">
                  <c:v>9.7200000000000006</c:v>
                </c:pt>
                <c:pt idx="4">
                  <c:v>2.04</c:v>
                </c:pt>
                <c:pt idx="5">
                  <c:v>0</c:v>
                </c:pt>
                <c:pt idx="6">
                  <c:v>0</c:v>
                </c:pt>
                <c:pt idx="7">
                  <c:v>0.6399999999999999</c:v>
                </c:pt>
                <c:pt idx="8">
                  <c:v>0.69</c:v>
                </c:pt>
                <c:pt idx="9">
                  <c:v>-0.29000000000000004</c:v>
                </c:pt>
                <c:pt idx="10">
                  <c:v>0.12</c:v>
                </c:pt>
                <c:pt idx="11">
                  <c:v>1.4600000000000002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4B7-4BB0-B644-84A067D1D1CD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Grafico'!$EK$48:$EV$48</c:f>
              <c:numCache>
                <c:formatCode>General</c:formatCode>
                <c:ptCount val="12"/>
                <c:pt idx="0">
                  <c:v>4.38</c:v>
                </c:pt>
                <c:pt idx="1">
                  <c:v>6.52</c:v>
                </c:pt>
                <c:pt idx="2">
                  <c:v>7.88</c:v>
                </c:pt>
                <c:pt idx="3">
                  <c:v>8.76</c:v>
                </c:pt>
                <c:pt idx="4">
                  <c:v>2.3600000000000003</c:v>
                </c:pt>
                <c:pt idx="5">
                  <c:v>3.8499999999999996</c:v>
                </c:pt>
                <c:pt idx="6">
                  <c:v>1.1599999999999999</c:v>
                </c:pt>
                <c:pt idx="7">
                  <c:v>2.2000000000000002</c:v>
                </c:pt>
                <c:pt idx="8">
                  <c:v>1.2799999999999998</c:v>
                </c:pt>
                <c:pt idx="9">
                  <c:v>1.2200000000000002</c:v>
                </c:pt>
                <c:pt idx="10">
                  <c:v>0.57000000000000006</c:v>
                </c:pt>
                <c:pt idx="11">
                  <c:v>1.5100000000000002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F4-4528-96DB-EE5A5725C199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Grafico'!$EW$48:$FH$48</c:f>
              <c:numCache>
                <c:formatCode>General</c:formatCode>
                <c:ptCount val="12"/>
                <c:pt idx="0">
                  <c:v>4.32</c:v>
                </c:pt>
                <c:pt idx="1">
                  <c:v>6.2200000000000006</c:v>
                </c:pt>
                <c:pt idx="2">
                  <c:v>7.92</c:v>
                </c:pt>
                <c:pt idx="3">
                  <c:v>9.25</c:v>
                </c:pt>
                <c:pt idx="4">
                  <c:v>10.07</c:v>
                </c:pt>
                <c:pt idx="5">
                  <c:v>1.35</c:v>
                </c:pt>
                <c:pt idx="6">
                  <c:v>1.83</c:v>
                </c:pt>
                <c:pt idx="7">
                  <c:v>1.1099999999999999</c:v>
                </c:pt>
                <c:pt idx="8">
                  <c:v>1.0699999999999998</c:v>
                </c:pt>
                <c:pt idx="9">
                  <c:v>0.48</c:v>
                </c:pt>
                <c:pt idx="10">
                  <c:v>0</c:v>
                </c:pt>
                <c:pt idx="11">
                  <c:v>1.65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92-4212-A2B3-B0BE73A4712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Grafico'!$FI$48:$FT$48</c:f>
              <c:numCache>
                <c:formatCode>General</c:formatCode>
                <c:ptCount val="12"/>
                <c:pt idx="0">
                  <c:v>4.46</c:v>
                </c:pt>
                <c:pt idx="1">
                  <c:v>6.2600000000000007</c:v>
                </c:pt>
                <c:pt idx="2">
                  <c:v>7.7900000000000009</c:v>
                </c:pt>
                <c:pt idx="3">
                  <c:v>10.01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FC-4B07-94F3-24E2E9205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50543"/>
        <c:axId val="1"/>
      </c:lineChart>
      <c:catAx>
        <c:axId val="105815054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5054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7.6124567474048443E-2"/>
          <c:w val="0.12805304600082884"/>
          <c:h val="0.8012156960945252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Antonio Vargas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Grafico'!$N$49:$FL$49</c:f>
              <c:numCache>
                <c:formatCode>General</c:formatCode>
                <c:ptCount val="155"/>
                <c:pt idx="6">
                  <c:v>7.29</c:v>
                </c:pt>
                <c:pt idx="7">
                  <c:v>8.6000000000000014</c:v>
                </c:pt>
                <c:pt idx="8">
                  <c:v>9.5500000000000007</c:v>
                </c:pt>
                <c:pt idx="9">
                  <c:v>10.17</c:v>
                </c:pt>
                <c:pt idx="10">
                  <c:v>11.010000000000002</c:v>
                </c:pt>
                <c:pt idx="11">
                  <c:v>11.010000000000002</c:v>
                </c:pt>
                <c:pt idx="12">
                  <c:v>4.3999999999999995</c:v>
                </c:pt>
                <c:pt idx="13">
                  <c:v>4.01</c:v>
                </c:pt>
                <c:pt idx="14">
                  <c:v>5.63</c:v>
                </c:pt>
                <c:pt idx="15">
                  <c:v>4.5999999999999996</c:v>
                </c:pt>
                <c:pt idx="16">
                  <c:v>2.92</c:v>
                </c:pt>
                <c:pt idx="17">
                  <c:v>5.4</c:v>
                </c:pt>
                <c:pt idx="18">
                  <c:v>6.93</c:v>
                </c:pt>
                <c:pt idx="19">
                  <c:v>7.6599999999999993</c:v>
                </c:pt>
                <c:pt idx="20">
                  <c:v>8.48</c:v>
                </c:pt>
                <c:pt idx="21">
                  <c:v>9.68</c:v>
                </c:pt>
                <c:pt idx="22">
                  <c:v>10.110000000000001</c:v>
                </c:pt>
                <c:pt idx="23">
                  <c:v>10.91</c:v>
                </c:pt>
                <c:pt idx="24">
                  <c:v>9.91</c:v>
                </c:pt>
                <c:pt idx="26">
                  <c:v>11.010000000000002</c:v>
                </c:pt>
                <c:pt idx="27">
                  <c:v>7.7499999999999991</c:v>
                </c:pt>
                <c:pt idx="28">
                  <c:v>2.86</c:v>
                </c:pt>
                <c:pt idx="29">
                  <c:v>4.6100000000000003</c:v>
                </c:pt>
                <c:pt idx="30">
                  <c:v>6.38</c:v>
                </c:pt>
                <c:pt idx="31">
                  <c:v>8.0300000000000011</c:v>
                </c:pt>
                <c:pt idx="32">
                  <c:v>8.91</c:v>
                </c:pt>
                <c:pt idx="33">
                  <c:v>9.65</c:v>
                </c:pt>
                <c:pt idx="34">
                  <c:v>10.64</c:v>
                </c:pt>
                <c:pt idx="35">
                  <c:v>13.01</c:v>
                </c:pt>
                <c:pt idx="36">
                  <c:v>11.07</c:v>
                </c:pt>
                <c:pt idx="37">
                  <c:v>10.94</c:v>
                </c:pt>
                <c:pt idx="38">
                  <c:v>8.3800000000000008</c:v>
                </c:pt>
                <c:pt idx="39">
                  <c:v>5.75</c:v>
                </c:pt>
                <c:pt idx="40">
                  <c:v>6.4</c:v>
                </c:pt>
                <c:pt idx="41" formatCode="0.00">
                  <c:v>5.28</c:v>
                </c:pt>
                <c:pt idx="42" formatCode="0.00">
                  <c:v>5.92</c:v>
                </c:pt>
                <c:pt idx="43">
                  <c:v>7.64</c:v>
                </c:pt>
                <c:pt idx="44">
                  <c:v>8.4700000000000006</c:v>
                </c:pt>
                <c:pt idx="45">
                  <c:v>9.57</c:v>
                </c:pt>
                <c:pt idx="46">
                  <c:v>10.430000000000001</c:v>
                </c:pt>
                <c:pt idx="47">
                  <c:v>11.200000000000001</c:v>
                </c:pt>
                <c:pt idx="48">
                  <c:v>9.39</c:v>
                </c:pt>
                <c:pt idx="49">
                  <c:v>5.9399999999999995</c:v>
                </c:pt>
                <c:pt idx="50">
                  <c:v>6.37</c:v>
                </c:pt>
                <c:pt idx="51">
                  <c:v>2.8699999999999997</c:v>
                </c:pt>
                <c:pt idx="52">
                  <c:v>3.53</c:v>
                </c:pt>
                <c:pt idx="53">
                  <c:v>5.1099999999999994</c:v>
                </c:pt>
                <c:pt idx="54">
                  <c:v>5.92</c:v>
                </c:pt>
                <c:pt idx="56">
                  <c:v>7.97</c:v>
                </c:pt>
                <c:pt idx="57">
                  <c:v>8.870000000000001</c:v>
                </c:pt>
                <c:pt idx="58">
                  <c:v>9.66</c:v>
                </c:pt>
                <c:pt idx="59">
                  <c:v>8.3500000000000014</c:v>
                </c:pt>
                <c:pt idx="60">
                  <c:v>2.23</c:v>
                </c:pt>
                <c:pt idx="61">
                  <c:v>3.8199999999999994</c:v>
                </c:pt>
                <c:pt idx="62">
                  <c:v>4.33</c:v>
                </c:pt>
                <c:pt idx="63">
                  <c:v>3.0599999999999996</c:v>
                </c:pt>
                <c:pt idx="64">
                  <c:v>4.79</c:v>
                </c:pt>
                <c:pt idx="65">
                  <c:v>5.78</c:v>
                </c:pt>
                <c:pt idx="66">
                  <c:v>6.97</c:v>
                </c:pt>
                <c:pt idx="67">
                  <c:v>5.0599999999999996</c:v>
                </c:pt>
                <c:pt idx="68">
                  <c:v>8.65</c:v>
                </c:pt>
                <c:pt idx="69">
                  <c:v>9.34</c:v>
                </c:pt>
                <c:pt idx="70">
                  <c:v>10.210000000000001</c:v>
                </c:pt>
                <c:pt idx="71">
                  <c:v>10.860000000000001</c:v>
                </c:pt>
                <c:pt idx="72">
                  <c:v>10.55</c:v>
                </c:pt>
                <c:pt idx="73">
                  <c:v>2.63</c:v>
                </c:pt>
                <c:pt idx="74">
                  <c:v>7.25</c:v>
                </c:pt>
                <c:pt idx="75">
                  <c:v>6.6899999999999995</c:v>
                </c:pt>
                <c:pt idx="76">
                  <c:v>6.6899999999999995</c:v>
                </c:pt>
                <c:pt idx="77">
                  <c:v>4.75</c:v>
                </c:pt>
                <c:pt idx="78">
                  <c:v>7.35</c:v>
                </c:pt>
                <c:pt idx="79">
                  <c:v>8.06</c:v>
                </c:pt>
                <c:pt idx="80">
                  <c:v>8.620000000000001</c:v>
                </c:pt>
                <c:pt idx="81">
                  <c:v>9.64</c:v>
                </c:pt>
                <c:pt idx="82">
                  <c:v>10.38</c:v>
                </c:pt>
                <c:pt idx="83">
                  <c:v>11.020000000000001</c:v>
                </c:pt>
                <c:pt idx="84">
                  <c:v>8.64</c:v>
                </c:pt>
                <c:pt idx="85">
                  <c:v>7.56</c:v>
                </c:pt>
                <c:pt idx="86">
                  <c:v>6.03</c:v>
                </c:pt>
                <c:pt idx="87">
                  <c:v>6.62</c:v>
                </c:pt>
                <c:pt idx="88">
                  <c:v>2.2599999999999998</c:v>
                </c:pt>
                <c:pt idx="89">
                  <c:v>5.49</c:v>
                </c:pt>
                <c:pt idx="90">
                  <c:v>6.8999999999999995</c:v>
                </c:pt>
                <c:pt idx="91">
                  <c:v>8.07</c:v>
                </c:pt>
                <c:pt idx="92">
                  <c:v>8.7700000000000014</c:v>
                </c:pt>
                <c:pt idx="93">
                  <c:v>9.0500000000000007</c:v>
                </c:pt>
                <c:pt idx="94">
                  <c:v>10.450000000000001</c:v>
                </c:pt>
                <c:pt idx="95">
                  <c:v>11.17</c:v>
                </c:pt>
                <c:pt idx="96">
                  <c:v>11.59</c:v>
                </c:pt>
                <c:pt idx="97">
                  <c:v>4.78</c:v>
                </c:pt>
                <c:pt idx="98">
                  <c:v>3.8099999999999996</c:v>
                </c:pt>
                <c:pt idx="99">
                  <c:v>4.589999999999999</c:v>
                </c:pt>
                <c:pt idx="100">
                  <c:v>3.5</c:v>
                </c:pt>
                <c:pt idx="101">
                  <c:v>2.71</c:v>
                </c:pt>
                <c:pt idx="102">
                  <c:v>4.1499999999999995</c:v>
                </c:pt>
                <c:pt idx="103">
                  <c:v>7.18</c:v>
                </c:pt>
                <c:pt idx="104">
                  <c:v>8.0300000000000011</c:v>
                </c:pt>
                <c:pt idx="105">
                  <c:v>8.73</c:v>
                </c:pt>
                <c:pt idx="106">
                  <c:v>8.8500000000000014</c:v>
                </c:pt>
                <c:pt idx="107">
                  <c:v>8.5300000000000011</c:v>
                </c:pt>
                <c:pt idx="108">
                  <c:v>7.21</c:v>
                </c:pt>
                <c:pt idx="109">
                  <c:v>3.92</c:v>
                </c:pt>
                <c:pt idx="110">
                  <c:v>4.59</c:v>
                </c:pt>
                <c:pt idx="111">
                  <c:v>3.2399999999999998</c:v>
                </c:pt>
                <c:pt idx="112">
                  <c:v>3.5999999999999996</c:v>
                </c:pt>
                <c:pt idx="113">
                  <c:v>5.33</c:v>
                </c:pt>
                <c:pt idx="114">
                  <c:v>7.06</c:v>
                </c:pt>
                <c:pt idx="115">
                  <c:v>8.1900000000000013</c:v>
                </c:pt>
                <c:pt idx="116">
                  <c:v>8.91</c:v>
                </c:pt>
                <c:pt idx="117">
                  <c:v>10.58</c:v>
                </c:pt>
                <c:pt idx="118">
                  <c:v>13.31</c:v>
                </c:pt>
                <c:pt idx="119">
                  <c:v>7.8500000000000005</c:v>
                </c:pt>
                <c:pt idx="120">
                  <c:v>2.9099999999999997</c:v>
                </c:pt>
                <c:pt idx="121">
                  <c:v>2.76</c:v>
                </c:pt>
                <c:pt idx="122">
                  <c:v>4.2</c:v>
                </c:pt>
                <c:pt idx="123">
                  <c:v>4.58</c:v>
                </c:pt>
                <c:pt idx="124">
                  <c:v>3.55</c:v>
                </c:pt>
                <c:pt idx="125">
                  <c:v>4.25</c:v>
                </c:pt>
                <c:pt idx="126">
                  <c:v>6.38</c:v>
                </c:pt>
                <c:pt idx="127">
                  <c:v>7.72</c:v>
                </c:pt>
                <c:pt idx="128">
                  <c:v>8.34</c:v>
                </c:pt>
                <c:pt idx="129">
                  <c:v>9.4</c:v>
                </c:pt>
                <c:pt idx="130">
                  <c:v>9.8500000000000014</c:v>
                </c:pt>
                <c:pt idx="131">
                  <c:v>10.31</c:v>
                </c:pt>
                <c:pt idx="132">
                  <c:v>9.5400000000000009</c:v>
                </c:pt>
                <c:pt idx="133">
                  <c:v>5.54</c:v>
                </c:pt>
                <c:pt idx="134">
                  <c:v>5.2299999999999995</c:v>
                </c:pt>
                <c:pt idx="135">
                  <c:v>5</c:v>
                </c:pt>
                <c:pt idx="136">
                  <c:v>4.72</c:v>
                </c:pt>
                <c:pt idx="137">
                  <c:v>4.6499999999999995</c:v>
                </c:pt>
                <c:pt idx="138">
                  <c:v>5.14</c:v>
                </c:pt>
                <c:pt idx="139">
                  <c:v>7.53</c:v>
                </c:pt>
                <c:pt idx="140">
                  <c:v>8.25</c:v>
                </c:pt>
                <c:pt idx="141">
                  <c:v>9.1900000000000013</c:v>
                </c:pt>
                <c:pt idx="142">
                  <c:v>9.89</c:v>
                </c:pt>
                <c:pt idx="143">
                  <c:v>10.71</c:v>
                </c:pt>
                <c:pt idx="144">
                  <c:v>8.64</c:v>
                </c:pt>
                <c:pt idx="145">
                  <c:v>4.01</c:v>
                </c:pt>
                <c:pt idx="146">
                  <c:v>4.3199999999999994</c:v>
                </c:pt>
                <c:pt idx="147">
                  <c:v>4.54</c:v>
                </c:pt>
                <c:pt idx="148">
                  <c:v>3.6499999999999995</c:v>
                </c:pt>
                <c:pt idx="149">
                  <c:v>3.34</c:v>
                </c:pt>
                <c:pt idx="150">
                  <c:v>5.85</c:v>
                </c:pt>
                <c:pt idx="151">
                  <c:v>7.5699999999999994</c:v>
                </c:pt>
                <c:pt idx="152">
                  <c:v>8.2100000000000009</c:v>
                </c:pt>
                <c:pt idx="153">
                  <c:v>8.89</c:v>
                </c:pt>
                <c:pt idx="154">
                  <c:v>9.6300000000000008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D-4534-853B-70DFCA176C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4719"/>
        <c:axId val="1"/>
      </c:lineChart>
      <c:catAx>
        <c:axId val="105814471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47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Antonio Vargas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Grafico'!$I$49:$T$49</c:f>
              <c:numCache>
                <c:formatCode>General</c:formatCode>
                <c:ptCount val="12"/>
                <c:pt idx="11">
                  <c:v>7.29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0-4163-9994-2C0CBF775FFB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Grafico'!$U$49:$AF$49</c:f>
              <c:numCache>
                <c:formatCode>General</c:formatCode>
                <c:ptCount val="12"/>
                <c:pt idx="0">
                  <c:v>8.6000000000000014</c:v>
                </c:pt>
                <c:pt idx="1">
                  <c:v>9.5500000000000007</c:v>
                </c:pt>
                <c:pt idx="2">
                  <c:v>10.17</c:v>
                </c:pt>
                <c:pt idx="3">
                  <c:v>11.010000000000002</c:v>
                </c:pt>
                <c:pt idx="4">
                  <c:v>11.010000000000002</c:v>
                </c:pt>
                <c:pt idx="5">
                  <c:v>4.3999999999999995</c:v>
                </c:pt>
                <c:pt idx="6">
                  <c:v>4.01</c:v>
                </c:pt>
                <c:pt idx="7">
                  <c:v>5.63</c:v>
                </c:pt>
                <c:pt idx="8">
                  <c:v>4.5999999999999996</c:v>
                </c:pt>
                <c:pt idx="9">
                  <c:v>2.92</c:v>
                </c:pt>
                <c:pt idx="10">
                  <c:v>5.4</c:v>
                </c:pt>
                <c:pt idx="11">
                  <c:v>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80-4163-9994-2C0CBF775FFB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Grafico'!$AG$49:$AR$49</c:f>
              <c:numCache>
                <c:formatCode>General</c:formatCode>
                <c:ptCount val="12"/>
                <c:pt idx="0">
                  <c:v>7.6599999999999993</c:v>
                </c:pt>
                <c:pt idx="1">
                  <c:v>8.48</c:v>
                </c:pt>
                <c:pt idx="2">
                  <c:v>9.68</c:v>
                </c:pt>
                <c:pt idx="3">
                  <c:v>10.110000000000001</c:v>
                </c:pt>
                <c:pt idx="4">
                  <c:v>10.91</c:v>
                </c:pt>
                <c:pt idx="5">
                  <c:v>9.91</c:v>
                </c:pt>
                <c:pt idx="7">
                  <c:v>11.010000000000002</c:v>
                </c:pt>
                <c:pt idx="8">
                  <c:v>7.7499999999999991</c:v>
                </c:pt>
                <c:pt idx="9">
                  <c:v>2.86</c:v>
                </c:pt>
                <c:pt idx="10">
                  <c:v>4.6100000000000003</c:v>
                </c:pt>
                <c:pt idx="11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80-4163-9994-2C0CBF775FF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Grafico'!$AS$49:$BD$49</c:f>
              <c:numCache>
                <c:formatCode>General</c:formatCode>
                <c:ptCount val="12"/>
                <c:pt idx="0">
                  <c:v>8.0300000000000011</c:v>
                </c:pt>
                <c:pt idx="1">
                  <c:v>8.91</c:v>
                </c:pt>
                <c:pt idx="2">
                  <c:v>9.65</c:v>
                </c:pt>
                <c:pt idx="3">
                  <c:v>10.64</c:v>
                </c:pt>
                <c:pt idx="4">
                  <c:v>13.01</c:v>
                </c:pt>
                <c:pt idx="5">
                  <c:v>11.07</c:v>
                </c:pt>
                <c:pt idx="6">
                  <c:v>10.94</c:v>
                </c:pt>
                <c:pt idx="7">
                  <c:v>8.3800000000000008</c:v>
                </c:pt>
                <c:pt idx="8">
                  <c:v>5.75</c:v>
                </c:pt>
                <c:pt idx="9">
                  <c:v>6.4</c:v>
                </c:pt>
                <c:pt idx="10" formatCode="0.00">
                  <c:v>5.28</c:v>
                </c:pt>
                <c:pt idx="11" formatCode="0.00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80-4163-9994-2C0CBF775FFB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Grafico'!$BE$49:$BP$49</c:f>
              <c:numCache>
                <c:formatCode>General</c:formatCode>
                <c:ptCount val="12"/>
                <c:pt idx="0">
                  <c:v>7.64</c:v>
                </c:pt>
                <c:pt idx="1">
                  <c:v>8.4700000000000006</c:v>
                </c:pt>
                <c:pt idx="2">
                  <c:v>9.57</c:v>
                </c:pt>
                <c:pt idx="3">
                  <c:v>10.430000000000001</c:v>
                </c:pt>
                <c:pt idx="4">
                  <c:v>11.200000000000001</c:v>
                </c:pt>
                <c:pt idx="5">
                  <c:v>9.39</c:v>
                </c:pt>
                <c:pt idx="6">
                  <c:v>5.9399999999999995</c:v>
                </c:pt>
                <c:pt idx="7">
                  <c:v>6.37</c:v>
                </c:pt>
                <c:pt idx="8">
                  <c:v>2.8699999999999997</c:v>
                </c:pt>
                <c:pt idx="9">
                  <c:v>3.53</c:v>
                </c:pt>
                <c:pt idx="10">
                  <c:v>5.1099999999999994</c:v>
                </c:pt>
                <c:pt idx="11">
                  <c:v>5.92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80-4163-9994-2C0CBF775FFB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Grafico'!$BQ$49:$CB$49</c:f>
              <c:numCache>
                <c:formatCode>General</c:formatCode>
                <c:ptCount val="12"/>
                <c:pt idx="1">
                  <c:v>7.97</c:v>
                </c:pt>
                <c:pt idx="2">
                  <c:v>8.870000000000001</c:v>
                </c:pt>
                <c:pt idx="3">
                  <c:v>9.66</c:v>
                </c:pt>
                <c:pt idx="4">
                  <c:v>8.3500000000000014</c:v>
                </c:pt>
                <c:pt idx="5">
                  <c:v>2.23</c:v>
                </c:pt>
                <c:pt idx="6">
                  <c:v>3.8199999999999994</c:v>
                </c:pt>
                <c:pt idx="7">
                  <c:v>4.33</c:v>
                </c:pt>
                <c:pt idx="8">
                  <c:v>3.0599999999999996</c:v>
                </c:pt>
                <c:pt idx="9">
                  <c:v>4.79</c:v>
                </c:pt>
                <c:pt idx="10">
                  <c:v>5.78</c:v>
                </c:pt>
                <c:pt idx="11">
                  <c:v>6.97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80-4163-9994-2C0CBF775FFB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Grafico'!$CC$49:$CN$49</c:f>
              <c:numCache>
                <c:formatCode>General</c:formatCode>
                <c:ptCount val="12"/>
                <c:pt idx="0">
                  <c:v>5.0599999999999996</c:v>
                </c:pt>
                <c:pt idx="1">
                  <c:v>8.65</c:v>
                </c:pt>
                <c:pt idx="2">
                  <c:v>9.34</c:v>
                </c:pt>
                <c:pt idx="3">
                  <c:v>10.210000000000001</c:v>
                </c:pt>
                <c:pt idx="4">
                  <c:v>10.860000000000001</c:v>
                </c:pt>
                <c:pt idx="5">
                  <c:v>10.55</c:v>
                </c:pt>
                <c:pt idx="6">
                  <c:v>2.63</c:v>
                </c:pt>
                <c:pt idx="7">
                  <c:v>7.25</c:v>
                </c:pt>
                <c:pt idx="8">
                  <c:v>6.6899999999999995</c:v>
                </c:pt>
                <c:pt idx="9">
                  <c:v>6.6899999999999995</c:v>
                </c:pt>
                <c:pt idx="10">
                  <c:v>4.75</c:v>
                </c:pt>
                <c:pt idx="11">
                  <c:v>7.35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380-4163-9994-2C0CBF775FFB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Grafico'!$CO$49:$CZ$49</c:f>
              <c:numCache>
                <c:formatCode>General</c:formatCode>
                <c:ptCount val="12"/>
                <c:pt idx="0">
                  <c:v>8.06</c:v>
                </c:pt>
                <c:pt idx="1">
                  <c:v>8.620000000000001</c:v>
                </c:pt>
                <c:pt idx="2">
                  <c:v>9.64</c:v>
                </c:pt>
                <c:pt idx="3">
                  <c:v>10.38</c:v>
                </c:pt>
                <c:pt idx="4">
                  <c:v>11.020000000000001</c:v>
                </c:pt>
                <c:pt idx="5">
                  <c:v>8.64</c:v>
                </c:pt>
                <c:pt idx="6">
                  <c:v>7.56</c:v>
                </c:pt>
                <c:pt idx="7">
                  <c:v>6.03</c:v>
                </c:pt>
                <c:pt idx="8">
                  <c:v>6.62</c:v>
                </c:pt>
                <c:pt idx="9">
                  <c:v>2.2599999999999998</c:v>
                </c:pt>
                <c:pt idx="10">
                  <c:v>5.49</c:v>
                </c:pt>
                <c:pt idx="11">
                  <c:v>6.8999999999999995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380-4163-9994-2C0CBF775FFB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Grafico'!$DA$49:$DL$49</c:f>
              <c:numCache>
                <c:formatCode>General</c:formatCode>
                <c:ptCount val="12"/>
                <c:pt idx="0">
                  <c:v>8.07</c:v>
                </c:pt>
                <c:pt idx="1">
                  <c:v>8.7700000000000014</c:v>
                </c:pt>
                <c:pt idx="2">
                  <c:v>9.0500000000000007</c:v>
                </c:pt>
                <c:pt idx="3">
                  <c:v>10.450000000000001</c:v>
                </c:pt>
                <c:pt idx="4">
                  <c:v>11.17</c:v>
                </c:pt>
                <c:pt idx="5">
                  <c:v>11.59</c:v>
                </c:pt>
                <c:pt idx="6">
                  <c:v>4.78</c:v>
                </c:pt>
                <c:pt idx="7">
                  <c:v>3.8099999999999996</c:v>
                </c:pt>
                <c:pt idx="8">
                  <c:v>4.589999999999999</c:v>
                </c:pt>
                <c:pt idx="9">
                  <c:v>3.5</c:v>
                </c:pt>
                <c:pt idx="10">
                  <c:v>2.71</c:v>
                </c:pt>
                <c:pt idx="11">
                  <c:v>4.1499999999999995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380-4163-9994-2C0CBF775FFB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Grafico'!$DM$49:$DX$49</c:f>
              <c:numCache>
                <c:formatCode>General</c:formatCode>
                <c:ptCount val="12"/>
                <c:pt idx="0">
                  <c:v>7.18</c:v>
                </c:pt>
                <c:pt idx="1">
                  <c:v>8.0300000000000011</c:v>
                </c:pt>
                <c:pt idx="2">
                  <c:v>8.73</c:v>
                </c:pt>
                <c:pt idx="3">
                  <c:v>8.8500000000000014</c:v>
                </c:pt>
                <c:pt idx="4">
                  <c:v>8.5300000000000011</c:v>
                </c:pt>
                <c:pt idx="5">
                  <c:v>7.21</c:v>
                </c:pt>
                <c:pt idx="6">
                  <c:v>3.92</c:v>
                </c:pt>
                <c:pt idx="7">
                  <c:v>4.59</c:v>
                </c:pt>
                <c:pt idx="8">
                  <c:v>3.2399999999999998</c:v>
                </c:pt>
                <c:pt idx="9">
                  <c:v>3.5999999999999996</c:v>
                </c:pt>
                <c:pt idx="10">
                  <c:v>5.33</c:v>
                </c:pt>
                <c:pt idx="11">
                  <c:v>7.06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380-4163-9994-2C0CBF775FFB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Grafico'!$DY$49:$EJ$49</c:f>
              <c:numCache>
                <c:formatCode>General</c:formatCode>
                <c:ptCount val="12"/>
                <c:pt idx="0">
                  <c:v>8.1900000000000013</c:v>
                </c:pt>
                <c:pt idx="1">
                  <c:v>8.91</c:v>
                </c:pt>
                <c:pt idx="2">
                  <c:v>10.58</c:v>
                </c:pt>
                <c:pt idx="3">
                  <c:v>13.31</c:v>
                </c:pt>
                <c:pt idx="4">
                  <c:v>7.8500000000000005</c:v>
                </c:pt>
                <c:pt idx="5">
                  <c:v>2.9099999999999997</c:v>
                </c:pt>
                <c:pt idx="6">
                  <c:v>2.76</c:v>
                </c:pt>
                <c:pt idx="7">
                  <c:v>4.2</c:v>
                </c:pt>
                <c:pt idx="8">
                  <c:v>4.58</c:v>
                </c:pt>
                <c:pt idx="9">
                  <c:v>3.55</c:v>
                </c:pt>
                <c:pt idx="10">
                  <c:v>4.25</c:v>
                </c:pt>
                <c:pt idx="11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380-4163-9994-2C0CBF775FFB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Grafico'!$EK$49:$EV$49</c:f>
              <c:numCache>
                <c:formatCode>General</c:formatCode>
                <c:ptCount val="12"/>
                <c:pt idx="0">
                  <c:v>7.72</c:v>
                </c:pt>
                <c:pt idx="1">
                  <c:v>8.34</c:v>
                </c:pt>
                <c:pt idx="2">
                  <c:v>9.4</c:v>
                </c:pt>
                <c:pt idx="3">
                  <c:v>9.8500000000000014</c:v>
                </c:pt>
                <c:pt idx="4">
                  <c:v>10.31</c:v>
                </c:pt>
                <c:pt idx="5">
                  <c:v>9.5400000000000009</c:v>
                </c:pt>
                <c:pt idx="6">
                  <c:v>5.54</c:v>
                </c:pt>
                <c:pt idx="7">
                  <c:v>5.2299999999999995</c:v>
                </c:pt>
                <c:pt idx="8">
                  <c:v>5</c:v>
                </c:pt>
                <c:pt idx="9">
                  <c:v>4.72</c:v>
                </c:pt>
                <c:pt idx="10">
                  <c:v>4.6499999999999995</c:v>
                </c:pt>
                <c:pt idx="11">
                  <c:v>5.14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9-4DC0-8BEF-04656314133A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Grafico'!$EW$49:$FH$49</c:f>
              <c:numCache>
                <c:formatCode>General</c:formatCode>
                <c:ptCount val="12"/>
                <c:pt idx="0">
                  <c:v>7.53</c:v>
                </c:pt>
                <c:pt idx="1">
                  <c:v>8.25</c:v>
                </c:pt>
                <c:pt idx="2">
                  <c:v>9.1900000000000013</c:v>
                </c:pt>
                <c:pt idx="3">
                  <c:v>9.89</c:v>
                </c:pt>
                <c:pt idx="4">
                  <c:v>10.71</c:v>
                </c:pt>
                <c:pt idx="5">
                  <c:v>8.64</c:v>
                </c:pt>
                <c:pt idx="6">
                  <c:v>4.01</c:v>
                </c:pt>
                <c:pt idx="7">
                  <c:v>4.3199999999999994</c:v>
                </c:pt>
                <c:pt idx="8">
                  <c:v>4.54</c:v>
                </c:pt>
                <c:pt idx="9">
                  <c:v>3.6499999999999995</c:v>
                </c:pt>
                <c:pt idx="10">
                  <c:v>3.34</c:v>
                </c:pt>
                <c:pt idx="11">
                  <c:v>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AF-4C5B-A068-03CAA03A0426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Grafico'!$FI$49:$FT$49</c:f>
              <c:numCache>
                <c:formatCode>General</c:formatCode>
                <c:ptCount val="12"/>
                <c:pt idx="0">
                  <c:v>7.5699999999999994</c:v>
                </c:pt>
                <c:pt idx="1">
                  <c:v>8.2100000000000009</c:v>
                </c:pt>
                <c:pt idx="2">
                  <c:v>8.89</c:v>
                </c:pt>
                <c:pt idx="3">
                  <c:v>9.6300000000000008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DB-4A5B-9A28-9EF953A3A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6399"/>
        <c:axId val="1"/>
      </c:lineChart>
      <c:catAx>
        <c:axId val="105813639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639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1.7301038062283738E-2"/>
          <c:w val="0.12805304600082884"/>
          <c:h val="0.7823699952700259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Costeña Proyecto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Grafico'!$N$51:$FL$51</c:f>
              <c:numCache>
                <c:formatCode>General</c:formatCode>
                <c:ptCount val="155"/>
                <c:pt idx="10">
                  <c:v>7.9200000000000008</c:v>
                </c:pt>
                <c:pt idx="11">
                  <c:v>7.97</c:v>
                </c:pt>
                <c:pt idx="12">
                  <c:v>7.36</c:v>
                </c:pt>
                <c:pt idx="13">
                  <c:v>6.4</c:v>
                </c:pt>
                <c:pt idx="14">
                  <c:v>5.42</c:v>
                </c:pt>
                <c:pt idx="15">
                  <c:v>3.5500000000000003</c:v>
                </c:pt>
                <c:pt idx="16">
                  <c:v>2.83</c:v>
                </c:pt>
                <c:pt idx="17">
                  <c:v>3.75</c:v>
                </c:pt>
                <c:pt idx="23">
                  <c:v>7.53</c:v>
                </c:pt>
                <c:pt idx="24">
                  <c:v>7.6000000000000005</c:v>
                </c:pt>
                <c:pt idx="25">
                  <c:v>7.78</c:v>
                </c:pt>
                <c:pt idx="26">
                  <c:v>8.2199999999999989</c:v>
                </c:pt>
                <c:pt idx="27">
                  <c:v>6.46</c:v>
                </c:pt>
                <c:pt idx="28">
                  <c:v>4.3</c:v>
                </c:pt>
                <c:pt idx="29">
                  <c:v>3.7</c:v>
                </c:pt>
                <c:pt idx="30">
                  <c:v>4.33</c:v>
                </c:pt>
                <c:pt idx="34">
                  <c:v>7.8999999999999995</c:v>
                </c:pt>
                <c:pt idx="35">
                  <c:v>9.58</c:v>
                </c:pt>
                <c:pt idx="36">
                  <c:v>7.81</c:v>
                </c:pt>
                <c:pt idx="37">
                  <c:v>8.51</c:v>
                </c:pt>
                <c:pt idx="38">
                  <c:v>8.42</c:v>
                </c:pt>
                <c:pt idx="39">
                  <c:v>8.0499999999999989</c:v>
                </c:pt>
                <c:pt idx="40">
                  <c:v>7.65</c:v>
                </c:pt>
                <c:pt idx="41" formatCode="0.00">
                  <c:v>6.28</c:v>
                </c:pt>
                <c:pt idx="42" formatCode="0.00">
                  <c:v>5.3</c:v>
                </c:pt>
                <c:pt idx="45">
                  <c:v>7.1000000000000005</c:v>
                </c:pt>
                <c:pt idx="46">
                  <c:v>8.51</c:v>
                </c:pt>
                <c:pt idx="47">
                  <c:v>8.27</c:v>
                </c:pt>
                <c:pt idx="48">
                  <c:v>6.07</c:v>
                </c:pt>
                <c:pt idx="49">
                  <c:v>9.6</c:v>
                </c:pt>
                <c:pt idx="50">
                  <c:v>5.75</c:v>
                </c:pt>
                <c:pt idx="51">
                  <c:v>3.2800000000000002</c:v>
                </c:pt>
                <c:pt idx="52">
                  <c:v>2.77</c:v>
                </c:pt>
                <c:pt idx="53">
                  <c:v>3.45</c:v>
                </c:pt>
                <c:pt idx="54">
                  <c:v>3.3400000000000003</c:v>
                </c:pt>
                <c:pt idx="56">
                  <c:v>16.419999999999998</c:v>
                </c:pt>
                <c:pt idx="58">
                  <c:v>6.67</c:v>
                </c:pt>
                <c:pt idx="60">
                  <c:v>2.46</c:v>
                </c:pt>
                <c:pt idx="61">
                  <c:v>3.04</c:v>
                </c:pt>
                <c:pt idx="62">
                  <c:v>3.2800000000000002</c:v>
                </c:pt>
                <c:pt idx="63">
                  <c:v>2.7</c:v>
                </c:pt>
                <c:pt idx="64">
                  <c:v>2.8400000000000003</c:v>
                </c:pt>
                <c:pt idx="65">
                  <c:v>3.31</c:v>
                </c:pt>
                <c:pt idx="67">
                  <c:v>15.17</c:v>
                </c:pt>
                <c:pt idx="71">
                  <c:v>8.01</c:v>
                </c:pt>
                <c:pt idx="74">
                  <c:v>6.13</c:v>
                </c:pt>
                <c:pt idx="76">
                  <c:v>2.4500000000000002</c:v>
                </c:pt>
                <c:pt idx="77">
                  <c:v>3.56</c:v>
                </c:pt>
                <c:pt idx="78">
                  <c:v>4.55</c:v>
                </c:pt>
                <c:pt idx="80">
                  <c:v>17.68</c:v>
                </c:pt>
                <c:pt idx="83">
                  <c:v>7.97</c:v>
                </c:pt>
                <c:pt idx="84">
                  <c:v>6.79</c:v>
                </c:pt>
                <c:pt idx="85">
                  <c:v>6.3</c:v>
                </c:pt>
                <c:pt idx="86">
                  <c:v>5.37</c:v>
                </c:pt>
                <c:pt idx="87">
                  <c:v>5.1400000000000006</c:v>
                </c:pt>
                <c:pt idx="88">
                  <c:v>2.3800000000000003</c:v>
                </c:pt>
                <c:pt idx="89">
                  <c:v>3.6</c:v>
                </c:pt>
                <c:pt idx="90">
                  <c:v>4.12</c:v>
                </c:pt>
                <c:pt idx="94">
                  <c:v>7.86</c:v>
                </c:pt>
                <c:pt idx="95">
                  <c:v>7.86</c:v>
                </c:pt>
                <c:pt idx="96">
                  <c:v>7.37</c:v>
                </c:pt>
                <c:pt idx="97">
                  <c:v>4.55</c:v>
                </c:pt>
                <c:pt idx="98">
                  <c:v>3.12</c:v>
                </c:pt>
                <c:pt idx="99">
                  <c:v>2.5500000000000016</c:v>
                </c:pt>
                <c:pt idx="100">
                  <c:v>2.98</c:v>
                </c:pt>
                <c:pt idx="101">
                  <c:v>2.0700000000000003</c:v>
                </c:pt>
                <c:pt idx="106">
                  <c:v>6.74</c:v>
                </c:pt>
                <c:pt idx="107">
                  <c:v>6.7299999999999995</c:v>
                </c:pt>
                <c:pt idx="108">
                  <c:v>5.04</c:v>
                </c:pt>
                <c:pt idx="109">
                  <c:v>3.5700000000000003</c:v>
                </c:pt>
                <c:pt idx="110">
                  <c:v>2.98</c:v>
                </c:pt>
                <c:pt idx="111">
                  <c:v>2.9000000000000004</c:v>
                </c:pt>
                <c:pt idx="112">
                  <c:v>3.6</c:v>
                </c:pt>
                <c:pt idx="113">
                  <c:v>3.4000000000000004</c:v>
                </c:pt>
                <c:pt idx="114">
                  <c:v>4.57</c:v>
                </c:pt>
                <c:pt idx="115">
                  <c:v>5.94</c:v>
                </c:pt>
                <c:pt idx="116">
                  <c:v>17.919999999999998</c:v>
                </c:pt>
                <c:pt idx="119">
                  <c:v>5.41</c:v>
                </c:pt>
                <c:pt idx="120">
                  <c:v>2.64</c:v>
                </c:pt>
                <c:pt idx="121">
                  <c:v>2.4400000000000004</c:v>
                </c:pt>
                <c:pt idx="122">
                  <c:v>3</c:v>
                </c:pt>
                <c:pt idx="123">
                  <c:v>3.06</c:v>
                </c:pt>
                <c:pt idx="124">
                  <c:v>2.1500000000000004</c:v>
                </c:pt>
                <c:pt idx="125">
                  <c:v>3.0100000000000002</c:v>
                </c:pt>
                <c:pt idx="126">
                  <c:v>3.66</c:v>
                </c:pt>
                <c:pt idx="131">
                  <c:v>7.97</c:v>
                </c:pt>
                <c:pt idx="132">
                  <c:v>5.33</c:v>
                </c:pt>
                <c:pt idx="133">
                  <c:v>4.22</c:v>
                </c:pt>
                <c:pt idx="134">
                  <c:v>4.57</c:v>
                </c:pt>
                <c:pt idx="135">
                  <c:v>3.54</c:v>
                </c:pt>
                <c:pt idx="142">
                  <c:v>7.24</c:v>
                </c:pt>
                <c:pt idx="143">
                  <c:v>7.48</c:v>
                </c:pt>
                <c:pt idx="144">
                  <c:v>3.16</c:v>
                </c:pt>
                <c:pt idx="145">
                  <c:v>3.3400000000000003</c:v>
                </c:pt>
                <c:pt idx="146">
                  <c:v>3.2</c:v>
                </c:pt>
                <c:pt idx="147">
                  <c:v>2.8400000000000003</c:v>
                </c:pt>
                <c:pt idx="148">
                  <c:v>2.98</c:v>
                </c:pt>
                <c:pt idx="149">
                  <c:v>2.79</c:v>
                </c:pt>
                <c:pt idx="150">
                  <c:v>3.5</c:v>
                </c:pt>
                <c:pt idx="153">
                  <c:v>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17-4AA4-B5FA-848DF74263D0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Grafico'!$N$52:$FL$52</c:f>
              <c:numCache>
                <c:formatCode>General</c:formatCode>
                <c:ptCount val="155"/>
                <c:pt idx="9">
                  <c:v>15.8</c:v>
                </c:pt>
                <c:pt idx="18">
                  <c:v>16.399999999999999</c:v>
                </c:pt>
                <c:pt idx="19">
                  <c:v>17.12</c:v>
                </c:pt>
                <c:pt idx="20">
                  <c:v>20.38</c:v>
                </c:pt>
                <c:pt idx="21">
                  <c:v>14.94</c:v>
                </c:pt>
                <c:pt idx="22">
                  <c:v>17.16</c:v>
                </c:pt>
                <c:pt idx="31">
                  <c:v>19.14</c:v>
                </c:pt>
                <c:pt idx="32">
                  <c:v>14.799999999999999</c:v>
                </c:pt>
                <c:pt idx="43">
                  <c:v>15.41</c:v>
                </c:pt>
                <c:pt idx="44">
                  <c:v>17.399999999999999</c:v>
                </c:pt>
                <c:pt idx="57">
                  <c:v>16.779999999999998</c:v>
                </c:pt>
                <c:pt idx="59">
                  <c:v>8.0699999999999985</c:v>
                </c:pt>
                <c:pt idx="66">
                  <c:v>10.099999999999998</c:v>
                </c:pt>
                <c:pt idx="68">
                  <c:v>21.06</c:v>
                </c:pt>
                <c:pt idx="72">
                  <c:v>7.63</c:v>
                </c:pt>
                <c:pt idx="73">
                  <c:v>15.41</c:v>
                </c:pt>
                <c:pt idx="79">
                  <c:v>15.559999999999999</c:v>
                </c:pt>
                <c:pt idx="81">
                  <c:v>18.05</c:v>
                </c:pt>
                <c:pt idx="82">
                  <c:v>22.02</c:v>
                </c:pt>
                <c:pt idx="91">
                  <c:v>14.1</c:v>
                </c:pt>
                <c:pt idx="92">
                  <c:v>14.59</c:v>
                </c:pt>
                <c:pt idx="93">
                  <c:v>21.23</c:v>
                </c:pt>
                <c:pt idx="102">
                  <c:v>13.51</c:v>
                </c:pt>
                <c:pt idx="103">
                  <c:v>9.7299999999999986</c:v>
                </c:pt>
                <c:pt idx="104">
                  <c:v>18.38</c:v>
                </c:pt>
                <c:pt idx="105">
                  <c:v>23.02</c:v>
                </c:pt>
                <c:pt idx="117">
                  <c:v>21.86</c:v>
                </c:pt>
                <c:pt idx="118">
                  <c:v>22.37</c:v>
                </c:pt>
                <c:pt idx="127">
                  <c:v>20.8</c:v>
                </c:pt>
                <c:pt idx="128">
                  <c:v>15.919999999999998</c:v>
                </c:pt>
                <c:pt idx="129">
                  <c:v>25.759999999999998</c:v>
                </c:pt>
                <c:pt idx="130">
                  <c:v>19.45</c:v>
                </c:pt>
                <c:pt idx="136">
                  <c:v>14.01</c:v>
                </c:pt>
                <c:pt idx="137">
                  <c:v>3.1500000000000004</c:v>
                </c:pt>
                <c:pt idx="138">
                  <c:v>3.6700000000000004</c:v>
                </c:pt>
                <c:pt idx="139">
                  <c:v>13.969999999999999</c:v>
                </c:pt>
                <c:pt idx="140">
                  <c:v>19</c:v>
                </c:pt>
                <c:pt idx="141">
                  <c:v>20.96</c:v>
                </c:pt>
                <c:pt idx="151">
                  <c:v>14.66</c:v>
                </c:pt>
                <c:pt idx="152">
                  <c:v>14.649999999999999</c:v>
                </c:pt>
                <c:pt idx="154">
                  <c:v>14.92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17-4AA4-B5FA-848DF74263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51375"/>
        <c:axId val="1"/>
      </c:lineChart>
      <c:catAx>
        <c:axId val="105815137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513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Costeña Proyecto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Grafico'!$I$51:$T$51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65-4AB5-AA2A-E140649209C3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Grafico'!$U$51:$AF$51</c:f>
              <c:numCache>
                <c:formatCode>General</c:formatCode>
                <c:ptCount val="12"/>
                <c:pt idx="3">
                  <c:v>7.9200000000000008</c:v>
                </c:pt>
                <c:pt idx="4">
                  <c:v>7.97</c:v>
                </c:pt>
                <c:pt idx="5">
                  <c:v>7.36</c:v>
                </c:pt>
                <c:pt idx="6">
                  <c:v>6.4</c:v>
                </c:pt>
                <c:pt idx="7">
                  <c:v>5.42</c:v>
                </c:pt>
                <c:pt idx="8">
                  <c:v>3.5500000000000003</c:v>
                </c:pt>
                <c:pt idx="9">
                  <c:v>2.83</c:v>
                </c:pt>
                <c:pt idx="10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65-4AB5-AA2A-E140649209C3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Grafico'!$AG$51:$AR$51</c:f>
              <c:numCache>
                <c:formatCode>General</c:formatCode>
                <c:ptCount val="12"/>
                <c:pt idx="4">
                  <c:v>7.53</c:v>
                </c:pt>
                <c:pt idx="5">
                  <c:v>7.6000000000000005</c:v>
                </c:pt>
                <c:pt idx="6">
                  <c:v>7.78</c:v>
                </c:pt>
                <c:pt idx="7">
                  <c:v>8.2199999999999989</c:v>
                </c:pt>
                <c:pt idx="8">
                  <c:v>6.46</c:v>
                </c:pt>
                <c:pt idx="9">
                  <c:v>4.3</c:v>
                </c:pt>
                <c:pt idx="10">
                  <c:v>3.7</c:v>
                </c:pt>
                <c:pt idx="11">
                  <c:v>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65-4AB5-AA2A-E140649209C3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Grafico'!$AS$51:$BD$51</c:f>
              <c:numCache>
                <c:formatCode>General</c:formatCode>
                <c:ptCount val="12"/>
                <c:pt idx="3">
                  <c:v>7.8999999999999995</c:v>
                </c:pt>
                <c:pt idx="4">
                  <c:v>9.58</c:v>
                </c:pt>
                <c:pt idx="5">
                  <c:v>7.81</c:v>
                </c:pt>
                <c:pt idx="6">
                  <c:v>8.51</c:v>
                </c:pt>
                <c:pt idx="7">
                  <c:v>8.42</c:v>
                </c:pt>
                <c:pt idx="8">
                  <c:v>8.0499999999999989</c:v>
                </c:pt>
                <c:pt idx="9">
                  <c:v>7.65</c:v>
                </c:pt>
                <c:pt idx="10" formatCode="0.00">
                  <c:v>6.28</c:v>
                </c:pt>
                <c:pt idx="11" formatCode="0.00">
                  <c:v>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65-4AB5-AA2A-E140649209C3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Grafico'!$BE$51:$BP$51</c:f>
              <c:numCache>
                <c:formatCode>General</c:formatCode>
                <c:ptCount val="12"/>
                <c:pt idx="2">
                  <c:v>7.1000000000000005</c:v>
                </c:pt>
                <c:pt idx="3">
                  <c:v>8.51</c:v>
                </c:pt>
                <c:pt idx="4">
                  <c:v>8.27</c:v>
                </c:pt>
                <c:pt idx="5">
                  <c:v>6.07</c:v>
                </c:pt>
                <c:pt idx="6">
                  <c:v>9.6</c:v>
                </c:pt>
                <c:pt idx="7">
                  <c:v>5.75</c:v>
                </c:pt>
                <c:pt idx="8">
                  <c:v>3.2800000000000002</c:v>
                </c:pt>
                <c:pt idx="9">
                  <c:v>2.77</c:v>
                </c:pt>
                <c:pt idx="10">
                  <c:v>3.45</c:v>
                </c:pt>
                <c:pt idx="11">
                  <c:v>3.3400000000000003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65-4AB5-AA2A-E140649209C3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Grafico'!$BQ$51:$CB$51</c:f>
              <c:numCache>
                <c:formatCode>General</c:formatCode>
                <c:ptCount val="12"/>
                <c:pt idx="1">
                  <c:v>16.419999999999998</c:v>
                </c:pt>
                <c:pt idx="3">
                  <c:v>6.67</c:v>
                </c:pt>
                <c:pt idx="5">
                  <c:v>2.46</c:v>
                </c:pt>
                <c:pt idx="6">
                  <c:v>3.04</c:v>
                </c:pt>
                <c:pt idx="7">
                  <c:v>3.2800000000000002</c:v>
                </c:pt>
                <c:pt idx="8">
                  <c:v>2.7</c:v>
                </c:pt>
                <c:pt idx="9">
                  <c:v>2.8400000000000003</c:v>
                </c:pt>
                <c:pt idx="10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065-4AB5-AA2A-E140649209C3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Grafico'!$CC$51:$CN$51</c:f>
              <c:numCache>
                <c:formatCode>General</c:formatCode>
                <c:ptCount val="12"/>
                <c:pt idx="0">
                  <c:v>15.17</c:v>
                </c:pt>
                <c:pt idx="4">
                  <c:v>8.01</c:v>
                </c:pt>
                <c:pt idx="7">
                  <c:v>6.13</c:v>
                </c:pt>
                <c:pt idx="9">
                  <c:v>2.4500000000000002</c:v>
                </c:pt>
                <c:pt idx="10">
                  <c:v>3.56</c:v>
                </c:pt>
                <c:pt idx="11">
                  <c:v>4.55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065-4AB5-AA2A-E140649209C3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Grafico'!$CO$51:$CZ$51</c:f>
              <c:numCache>
                <c:formatCode>General</c:formatCode>
                <c:ptCount val="12"/>
                <c:pt idx="1">
                  <c:v>17.68</c:v>
                </c:pt>
                <c:pt idx="4">
                  <c:v>7.97</c:v>
                </c:pt>
                <c:pt idx="5">
                  <c:v>6.79</c:v>
                </c:pt>
                <c:pt idx="6">
                  <c:v>6.3</c:v>
                </c:pt>
                <c:pt idx="7">
                  <c:v>5.37</c:v>
                </c:pt>
                <c:pt idx="8">
                  <c:v>5.1400000000000006</c:v>
                </c:pt>
                <c:pt idx="9">
                  <c:v>2.3800000000000003</c:v>
                </c:pt>
                <c:pt idx="10">
                  <c:v>3.6</c:v>
                </c:pt>
                <c:pt idx="11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065-4AB5-AA2A-E140649209C3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Grafico'!$DA$51:$DL$51</c:f>
              <c:numCache>
                <c:formatCode>General</c:formatCode>
                <c:ptCount val="12"/>
                <c:pt idx="3">
                  <c:v>7.86</c:v>
                </c:pt>
                <c:pt idx="4">
                  <c:v>7.86</c:v>
                </c:pt>
                <c:pt idx="5">
                  <c:v>7.37</c:v>
                </c:pt>
                <c:pt idx="6">
                  <c:v>4.55</c:v>
                </c:pt>
                <c:pt idx="7">
                  <c:v>3.12</c:v>
                </c:pt>
                <c:pt idx="8">
                  <c:v>2.5500000000000016</c:v>
                </c:pt>
                <c:pt idx="9">
                  <c:v>2.98</c:v>
                </c:pt>
                <c:pt idx="10">
                  <c:v>2.0700000000000003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65-4AB5-AA2A-E140649209C3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Grafico'!$DM$51:$DX$51</c:f>
              <c:numCache>
                <c:formatCode>General</c:formatCode>
                <c:ptCount val="12"/>
                <c:pt idx="3">
                  <c:v>6.74</c:v>
                </c:pt>
                <c:pt idx="4">
                  <c:v>6.7299999999999995</c:v>
                </c:pt>
                <c:pt idx="5">
                  <c:v>5.04</c:v>
                </c:pt>
                <c:pt idx="6">
                  <c:v>3.5700000000000003</c:v>
                </c:pt>
                <c:pt idx="7">
                  <c:v>2.98</c:v>
                </c:pt>
                <c:pt idx="8">
                  <c:v>2.9000000000000004</c:v>
                </c:pt>
                <c:pt idx="9">
                  <c:v>3.6</c:v>
                </c:pt>
                <c:pt idx="10">
                  <c:v>3.4000000000000004</c:v>
                </c:pt>
                <c:pt idx="11">
                  <c:v>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065-4AB5-AA2A-E140649209C3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Grafico'!$DY$51:$EJ$51</c:f>
              <c:numCache>
                <c:formatCode>General</c:formatCode>
                <c:ptCount val="12"/>
                <c:pt idx="0">
                  <c:v>5.94</c:v>
                </c:pt>
                <c:pt idx="1">
                  <c:v>17.919999999999998</c:v>
                </c:pt>
                <c:pt idx="4">
                  <c:v>5.41</c:v>
                </c:pt>
                <c:pt idx="5">
                  <c:v>2.64</c:v>
                </c:pt>
                <c:pt idx="6">
                  <c:v>2.4400000000000004</c:v>
                </c:pt>
                <c:pt idx="7">
                  <c:v>3</c:v>
                </c:pt>
                <c:pt idx="8">
                  <c:v>3.06</c:v>
                </c:pt>
                <c:pt idx="9">
                  <c:v>2.1500000000000004</c:v>
                </c:pt>
                <c:pt idx="10">
                  <c:v>3.0100000000000002</c:v>
                </c:pt>
                <c:pt idx="11">
                  <c:v>3.66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065-4AB5-AA2A-E140649209C3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Grafico'!$EK$51:$EV$51</c:f>
              <c:numCache>
                <c:formatCode>General</c:formatCode>
                <c:ptCount val="12"/>
                <c:pt idx="4">
                  <c:v>7.97</c:v>
                </c:pt>
                <c:pt idx="5">
                  <c:v>5.33</c:v>
                </c:pt>
                <c:pt idx="6">
                  <c:v>4.22</c:v>
                </c:pt>
                <c:pt idx="7">
                  <c:v>4.57</c:v>
                </c:pt>
                <c:pt idx="8">
                  <c:v>3.54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27-411F-8E50-E140377D9AF8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Grafico'!$EW$51:$FH$51</c:f>
              <c:numCache>
                <c:formatCode>General</c:formatCode>
                <c:ptCount val="12"/>
                <c:pt idx="3">
                  <c:v>7.24</c:v>
                </c:pt>
                <c:pt idx="4">
                  <c:v>7.48</c:v>
                </c:pt>
                <c:pt idx="5">
                  <c:v>3.16</c:v>
                </c:pt>
                <c:pt idx="6">
                  <c:v>3.3400000000000003</c:v>
                </c:pt>
                <c:pt idx="7">
                  <c:v>3.2</c:v>
                </c:pt>
                <c:pt idx="8">
                  <c:v>2.8400000000000003</c:v>
                </c:pt>
                <c:pt idx="9">
                  <c:v>2.98</c:v>
                </c:pt>
                <c:pt idx="10">
                  <c:v>2.79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89-47A1-9316-C3D62818E2E7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Grafico'!$FI$51:$FT$51</c:f>
              <c:numCache>
                <c:formatCode>General</c:formatCode>
                <c:ptCount val="12"/>
                <c:pt idx="2">
                  <c:v>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90-4777-9297-7C73EDCD5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50959"/>
        <c:axId val="1"/>
      </c:lineChart>
      <c:catAx>
        <c:axId val="10581509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509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91841644794397"/>
          <c:y val="3.1141868512110725E-2"/>
          <c:w val="0.12805304600082884"/>
          <c:h val="0.81534997171289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Grafico'!$BT$2:$FL$2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Grafico'!$BT$54:$FL$54</c:f>
              <c:numCache>
                <c:formatCode>General</c:formatCode>
                <c:ptCount val="97"/>
                <c:pt idx="0">
                  <c:v>10.78</c:v>
                </c:pt>
                <c:pt idx="1">
                  <c:v>9.9</c:v>
                </c:pt>
                <c:pt idx="2">
                  <c:v>4.47</c:v>
                </c:pt>
                <c:pt idx="3">
                  <c:v>4.53</c:v>
                </c:pt>
                <c:pt idx="4">
                  <c:v>4.8499999999999996</c:v>
                </c:pt>
                <c:pt idx="5">
                  <c:v>4.09</c:v>
                </c:pt>
                <c:pt idx="6">
                  <c:v>4.1399999999999997</c:v>
                </c:pt>
                <c:pt idx="7">
                  <c:v>4.8099999999999996</c:v>
                </c:pt>
                <c:pt idx="8">
                  <c:v>5.52</c:v>
                </c:pt>
                <c:pt idx="9">
                  <c:v>7.2899999999999991</c:v>
                </c:pt>
                <c:pt idx="10">
                  <c:v>9.0299999999999994</c:v>
                </c:pt>
                <c:pt idx="11">
                  <c:v>10.62</c:v>
                </c:pt>
                <c:pt idx="12">
                  <c:v>11.78</c:v>
                </c:pt>
                <c:pt idx="13">
                  <c:v>12.29</c:v>
                </c:pt>
                <c:pt idx="14">
                  <c:v>10.63</c:v>
                </c:pt>
                <c:pt idx="15">
                  <c:v>6.7</c:v>
                </c:pt>
                <c:pt idx="16">
                  <c:v>6.15</c:v>
                </c:pt>
                <c:pt idx="17">
                  <c:v>5.8</c:v>
                </c:pt>
                <c:pt idx="18">
                  <c:v>3.3600000000000003</c:v>
                </c:pt>
                <c:pt idx="19">
                  <c:v>5.27</c:v>
                </c:pt>
                <c:pt idx="20">
                  <c:v>5.79</c:v>
                </c:pt>
                <c:pt idx="21">
                  <c:v>7.3900000000000006</c:v>
                </c:pt>
                <c:pt idx="25">
                  <c:v>12.12</c:v>
                </c:pt>
                <c:pt idx="63">
                  <c:v>3.95</c:v>
                </c:pt>
                <c:pt idx="64">
                  <c:v>4.55</c:v>
                </c:pt>
                <c:pt idx="65">
                  <c:v>4.22</c:v>
                </c:pt>
                <c:pt idx="67">
                  <c:v>3.8899999999999997</c:v>
                </c:pt>
                <c:pt idx="68">
                  <c:v>6.26</c:v>
                </c:pt>
                <c:pt idx="70">
                  <c:v>9.35</c:v>
                </c:pt>
                <c:pt idx="71">
                  <c:v>10.4</c:v>
                </c:pt>
                <c:pt idx="77">
                  <c:v>5.83</c:v>
                </c:pt>
                <c:pt idx="78">
                  <c:v>5.48</c:v>
                </c:pt>
                <c:pt idx="81">
                  <c:v>6.68</c:v>
                </c:pt>
                <c:pt idx="82">
                  <c:v>6.62</c:v>
                </c:pt>
                <c:pt idx="85">
                  <c:v>11.93</c:v>
                </c:pt>
                <c:pt idx="86">
                  <c:v>7.9499999999999993</c:v>
                </c:pt>
                <c:pt idx="87">
                  <c:v>6.42</c:v>
                </c:pt>
                <c:pt idx="88">
                  <c:v>6.01</c:v>
                </c:pt>
                <c:pt idx="89">
                  <c:v>5.77</c:v>
                </c:pt>
                <c:pt idx="90">
                  <c:v>5.57</c:v>
                </c:pt>
                <c:pt idx="91">
                  <c:v>5.48</c:v>
                </c:pt>
                <c:pt idx="92">
                  <c:v>5.44</c:v>
                </c:pt>
                <c:pt idx="93">
                  <c:v>7.3000000000000007</c:v>
                </c:pt>
                <c:pt idx="94">
                  <c:v>8.3000000000000007</c:v>
                </c:pt>
                <c:pt idx="96">
                  <c:v>10.66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30-4DF2-BFD5-777DEFC6565A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Grafico'!$BT$2:$FL$2</c:f>
              <c:numCache>
                <c:formatCode>mmm\-yy</c:formatCode>
                <c:ptCount val="97"/>
                <c:pt idx="0">
                  <c:v>42826</c:v>
                </c:pt>
                <c:pt idx="1">
                  <c:v>42856</c:v>
                </c:pt>
                <c:pt idx="2">
                  <c:v>42887</c:v>
                </c:pt>
                <c:pt idx="3">
                  <c:v>42917</c:v>
                </c:pt>
                <c:pt idx="4">
                  <c:v>42948</c:v>
                </c:pt>
                <c:pt idx="5">
                  <c:v>42979</c:v>
                </c:pt>
                <c:pt idx="6">
                  <c:v>43009</c:v>
                </c:pt>
                <c:pt idx="7">
                  <c:v>43040</c:v>
                </c:pt>
                <c:pt idx="8">
                  <c:v>43070</c:v>
                </c:pt>
                <c:pt idx="9">
                  <c:v>43101</c:v>
                </c:pt>
                <c:pt idx="10">
                  <c:v>43132</c:v>
                </c:pt>
                <c:pt idx="11">
                  <c:v>43160</c:v>
                </c:pt>
                <c:pt idx="12">
                  <c:v>43191</c:v>
                </c:pt>
                <c:pt idx="13">
                  <c:v>43221</c:v>
                </c:pt>
                <c:pt idx="14">
                  <c:v>43252</c:v>
                </c:pt>
                <c:pt idx="15">
                  <c:v>43282</c:v>
                </c:pt>
                <c:pt idx="16">
                  <c:v>43313</c:v>
                </c:pt>
                <c:pt idx="17">
                  <c:v>43344</c:v>
                </c:pt>
                <c:pt idx="18">
                  <c:v>43374</c:v>
                </c:pt>
                <c:pt idx="19">
                  <c:v>43405</c:v>
                </c:pt>
                <c:pt idx="20">
                  <c:v>43435</c:v>
                </c:pt>
                <c:pt idx="21">
                  <c:v>43466</c:v>
                </c:pt>
                <c:pt idx="22">
                  <c:v>43497</c:v>
                </c:pt>
                <c:pt idx="23">
                  <c:v>43525</c:v>
                </c:pt>
                <c:pt idx="24">
                  <c:v>43556</c:v>
                </c:pt>
                <c:pt idx="25">
                  <c:v>43586</c:v>
                </c:pt>
                <c:pt idx="26">
                  <c:v>43617</c:v>
                </c:pt>
                <c:pt idx="27">
                  <c:v>43647</c:v>
                </c:pt>
                <c:pt idx="28">
                  <c:v>43678</c:v>
                </c:pt>
                <c:pt idx="29">
                  <c:v>43709</c:v>
                </c:pt>
                <c:pt idx="30">
                  <c:v>43739</c:v>
                </c:pt>
                <c:pt idx="31">
                  <c:v>43770</c:v>
                </c:pt>
                <c:pt idx="32">
                  <c:v>43800</c:v>
                </c:pt>
                <c:pt idx="33">
                  <c:v>43831</c:v>
                </c:pt>
                <c:pt idx="34">
                  <c:v>43862</c:v>
                </c:pt>
                <c:pt idx="35">
                  <c:v>43891</c:v>
                </c:pt>
                <c:pt idx="36">
                  <c:v>43922</c:v>
                </c:pt>
                <c:pt idx="37">
                  <c:v>43952</c:v>
                </c:pt>
                <c:pt idx="38">
                  <c:v>43983</c:v>
                </c:pt>
                <c:pt idx="39">
                  <c:v>44013</c:v>
                </c:pt>
                <c:pt idx="40">
                  <c:v>44044</c:v>
                </c:pt>
                <c:pt idx="41">
                  <c:v>44075</c:v>
                </c:pt>
                <c:pt idx="42">
                  <c:v>44105</c:v>
                </c:pt>
                <c:pt idx="43">
                  <c:v>44136</c:v>
                </c:pt>
                <c:pt idx="44">
                  <c:v>44166</c:v>
                </c:pt>
                <c:pt idx="45">
                  <c:v>44197</c:v>
                </c:pt>
                <c:pt idx="46">
                  <c:v>44228</c:v>
                </c:pt>
                <c:pt idx="47">
                  <c:v>44256</c:v>
                </c:pt>
                <c:pt idx="48">
                  <c:v>44287</c:v>
                </c:pt>
                <c:pt idx="49">
                  <c:v>44317</c:v>
                </c:pt>
                <c:pt idx="50">
                  <c:v>44348</c:v>
                </c:pt>
                <c:pt idx="51">
                  <c:v>44378</c:v>
                </c:pt>
                <c:pt idx="52">
                  <c:v>44409</c:v>
                </c:pt>
                <c:pt idx="53">
                  <c:v>44440</c:v>
                </c:pt>
                <c:pt idx="54">
                  <c:v>44470</c:v>
                </c:pt>
                <c:pt idx="55">
                  <c:v>44501</c:v>
                </c:pt>
                <c:pt idx="56">
                  <c:v>44531</c:v>
                </c:pt>
                <c:pt idx="57">
                  <c:v>44562</c:v>
                </c:pt>
                <c:pt idx="58">
                  <c:v>44593</c:v>
                </c:pt>
                <c:pt idx="59">
                  <c:v>44621</c:v>
                </c:pt>
                <c:pt idx="60">
                  <c:v>44652</c:v>
                </c:pt>
                <c:pt idx="61">
                  <c:v>44682</c:v>
                </c:pt>
                <c:pt idx="62">
                  <c:v>44713</c:v>
                </c:pt>
                <c:pt idx="63">
                  <c:v>44743</c:v>
                </c:pt>
                <c:pt idx="64">
                  <c:v>44774</c:v>
                </c:pt>
                <c:pt idx="65">
                  <c:v>44805</c:v>
                </c:pt>
                <c:pt idx="66">
                  <c:v>44835</c:v>
                </c:pt>
                <c:pt idx="67">
                  <c:v>44866</c:v>
                </c:pt>
                <c:pt idx="68">
                  <c:v>44896</c:v>
                </c:pt>
                <c:pt idx="69">
                  <c:v>44927</c:v>
                </c:pt>
                <c:pt idx="70">
                  <c:v>44958</c:v>
                </c:pt>
                <c:pt idx="71">
                  <c:v>44986</c:v>
                </c:pt>
                <c:pt idx="72">
                  <c:v>45017</c:v>
                </c:pt>
                <c:pt idx="73">
                  <c:v>45047</c:v>
                </c:pt>
                <c:pt idx="74">
                  <c:v>45078</c:v>
                </c:pt>
                <c:pt idx="75">
                  <c:v>45108</c:v>
                </c:pt>
                <c:pt idx="76">
                  <c:v>45139</c:v>
                </c:pt>
                <c:pt idx="77">
                  <c:v>45170</c:v>
                </c:pt>
                <c:pt idx="78">
                  <c:v>45200</c:v>
                </c:pt>
                <c:pt idx="79">
                  <c:v>45231</c:v>
                </c:pt>
                <c:pt idx="80">
                  <c:v>45261</c:v>
                </c:pt>
                <c:pt idx="81">
                  <c:v>45292</c:v>
                </c:pt>
                <c:pt idx="82">
                  <c:v>45323</c:v>
                </c:pt>
                <c:pt idx="83">
                  <c:v>45352</c:v>
                </c:pt>
                <c:pt idx="84">
                  <c:v>45383</c:v>
                </c:pt>
                <c:pt idx="85">
                  <c:v>45413</c:v>
                </c:pt>
                <c:pt idx="86">
                  <c:v>45444</c:v>
                </c:pt>
                <c:pt idx="87">
                  <c:v>45474</c:v>
                </c:pt>
                <c:pt idx="88">
                  <c:v>45505</c:v>
                </c:pt>
                <c:pt idx="89">
                  <c:v>45536</c:v>
                </c:pt>
                <c:pt idx="90">
                  <c:v>45566</c:v>
                </c:pt>
                <c:pt idx="91">
                  <c:v>45597</c:v>
                </c:pt>
                <c:pt idx="92">
                  <c:v>45627</c:v>
                </c:pt>
                <c:pt idx="93">
                  <c:v>45658</c:v>
                </c:pt>
                <c:pt idx="94">
                  <c:v>45689</c:v>
                </c:pt>
                <c:pt idx="95">
                  <c:v>45717</c:v>
                </c:pt>
                <c:pt idx="96">
                  <c:v>45748</c:v>
                </c:pt>
              </c:numCache>
            </c:numRef>
          </c:cat>
          <c:val>
            <c:numRef>
              <c:f>'Datos Grafico'!$BT$55:$FL$55</c:f>
              <c:numCache>
                <c:formatCode>General</c:formatCode>
                <c:ptCount val="97"/>
                <c:pt idx="22">
                  <c:v>9.98</c:v>
                </c:pt>
                <c:pt idx="23">
                  <c:v>13.07</c:v>
                </c:pt>
                <c:pt idx="24">
                  <c:v>12.44</c:v>
                </c:pt>
                <c:pt idx="26">
                  <c:v>10.1</c:v>
                </c:pt>
                <c:pt idx="27">
                  <c:v>8.73</c:v>
                </c:pt>
                <c:pt idx="29">
                  <c:v>5.68</c:v>
                </c:pt>
                <c:pt idx="30">
                  <c:v>4.38</c:v>
                </c:pt>
                <c:pt idx="31">
                  <c:v>5.76</c:v>
                </c:pt>
                <c:pt idx="32">
                  <c:v>5.83</c:v>
                </c:pt>
                <c:pt idx="33">
                  <c:v>7.58</c:v>
                </c:pt>
                <c:pt idx="35">
                  <c:v>11.73</c:v>
                </c:pt>
                <c:pt idx="36">
                  <c:v>12.45</c:v>
                </c:pt>
                <c:pt idx="37">
                  <c:v>12.93</c:v>
                </c:pt>
                <c:pt idx="38">
                  <c:v>13.05</c:v>
                </c:pt>
                <c:pt idx="39">
                  <c:v>9.02</c:v>
                </c:pt>
                <c:pt idx="40">
                  <c:v>6.12</c:v>
                </c:pt>
                <c:pt idx="41">
                  <c:v>5.0300000000000011</c:v>
                </c:pt>
                <c:pt idx="42">
                  <c:v>4.76</c:v>
                </c:pt>
                <c:pt idx="43">
                  <c:v>3.75</c:v>
                </c:pt>
                <c:pt idx="45">
                  <c:v>6.59</c:v>
                </c:pt>
                <c:pt idx="47">
                  <c:v>10.45</c:v>
                </c:pt>
                <c:pt idx="48">
                  <c:v>10.87</c:v>
                </c:pt>
                <c:pt idx="49">
                  <c:v>11.11</c:v>
                </c:pt>
                <c:pt idx="50">
                  <c:v>9.2899999999999991</c:v>
                </c:pt>
                <c:pt idx="51">
                  <c:v>6.15</c:v>
                </c:pt>
                <c:pt idx="52">
                  <c:v>5.12</c:v>
                </c:pt>
                <c:pt idx="53">
                  <c:v>4.97</c:v>
                </c:pt>
                <c:pt idx="54">
                  <c:v>5.0599999999999996</c:v>
                </c:pt>
                <c:pt idx="55">
                  <c:v>5.78</c:v>
                </c:pt>
                <c:pt idx="56">
                  <c:v>6.33</c:v>
                </c:pt>
                <c:pt idx="57">
                  <c:v>7.99</c:v>
                </c:pt>
                <c:pt idx="58">
                  <c:v>9.61</c:v>
                </c:pt>
                <c:pt idx="59">
                  <c:v>12.15</c:v>
                </c:pt>
                <c:pt idx="60">
                  <c:v>12.2</c:v>
                </c:pt>
                <c:pt idx="61">
                  <c:v>7.57</c:v>
                </c:pt>
                <c:pt idx="62">
                  <c:v>5.21</c:v>
                </c:pt>
                <c:pt idx="66">
                  <c:v>5.15</c:v>
                </c:pt>
                <c:pt idx="69">
                  <c:v>7.3000000000000007</c:v>
                </c:pt>
                <c:pt idx="72">
                  <c:v>11.42</c:v>
                </c:pt>
                <c:pt idx="73">
                  <c:v>12.1</c:v>
                </c:pt>
                <c:pt idx="74">
                  <c:v>9.17</c:v>
                </c:pt>
                <c:pt idx="75">
                  <c:v>6.3</c:v>
                </c:pt>
                <c:pt idx="76">
                  <c:v>6.4</c:v>
                </c:pt>
                <c:pt idx="79">
                  <c:v>5.25</c:v>
                </c:pt>
                <c:pt idx="80">
                  <c:v>6.3</c:v>
                </c:pt>
                <c:pt idx="83">
                  <c:v>10.57</c:v>
                </c:pt>
                <c:pt idx="84">
                  <c:v>10.83</c:v>
                </c:pt>
                <c:pt idx="95">
                  <c:v>10.07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30-4DF2-BFD5-777DEFC65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1807"/>
        <c:axId val="1"/>
      </c:lineChart>
      <c:catAx>
        <c:axId val="10581418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4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1807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/>
              <a:t>ASADA Dulce Nombre</a:t>
            </a:r>
            <a:r>
              <a:rPr lang="es-CR" baseline="0"/>
              <a:t> 3</a:t>
            </a:r>
            <a:endParaRPr lang="es-CR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Grafico'!$BQ$54:$CB$54</c:f>
              <c:numCache>
                <c:formatCode>General</c:formatCode>
                <c:ptCount val="12"/>
                <c:pt idx="3">
                  <c:v>10.78</c:v>
                </c:pt>
                <c:pt idx="4">
                  <c:v>9.9</c:v>
                </c:pt>
                <c:pt idx="5">
                  <c:v>4.47</c:v>
                </c:pt>
                <c:pt idx="6">
                  <c:v>4.53</c:v>
                </c:pt>
                <c:pt idx="7">
                  <c:v>4.8499999999999996</c:v>
                </c:pt>
                <c:pt idx="8">
                  <c:v>4.09</c:v>
                </c:pt>
                <c:pt idx="9">
                  <c:v>4.1399999999999997</c:v>
                </c:pt>
                <c:pt idx="10">
                  <c:v>4.8099999999999996</c:v>
                </c:pt>
                <c:pt idx="11">
                  <c:v>5.52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37-46CC-BEC1-3155EEB9361F}"/>
            </c:ext>
          </c:extLst>
        </c:ser>
        <c:ser>
          <c:idx val="6"/>
          <c:order val="1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Grafico'!$CC$54:$CN$54</c:f>
              <c:numCache>
                <c:formatCode>General</c:formatCode>
                <c:ptCount val="12"/>
                <c:pt idx="0">
                  <c:v>7.2899999999999991</c:v>
                </c:pt>
                <c:pt idx="1">
                  <c:v>9.0299999999999994</c:v>
                </c:pt>
                <c:pt idx="2">
                  <c:v>10.62</c:v>
                </c:pt>
                <c:pt idx="3">
                  <c:v>11.78</c:v>
                </c:pt>
                <c:pt idx="4">
                  <c:v>12.29</c:v>
                </c:pt>
                <c:pt idx="5">
                  <c:v>10.63</c:v>
                </c:pt>
                <c:pt idx="6">
                  <c:v>6.7</c:v>
                </c:pt>
                <c:pt idx="7">
                  <c:v>6.15</c:v>
                </c:pt>
                <c:pt idx="8">
                  <c:v>5.8</c:v>
                </c:pt>
                <c:pt idx="9">
                  <c:v>3.3600000000000003</c:v>
                </c:pt>
                <c:pt idx="10">
                  <c:v>5.27</c:v>
                </c:pt>
                <c:pt idx="11">
                  <c:v>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37-46CC-BEC1-3155EEB9361F}"/>
            </c:ext>
          </c:extLst>
        </c:ser>
        <c:ser>
          <c:idx val="0"/>
          <c:order val="2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Grafico'!$CO$54:$CZ$54</c:f>
              <c:numCache>
                <c:formatCode>General</c:formatCode>
                <c:ptCount val="12"/>
                <c:pt idx="0">
                  <c:v>7.3900000000000006</c:v>
                </c:pt>
                <c:pt idx="4">
                  <c:v>12.12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37-46CC-BEC1-3155EEB9361F}"/>
            </c:ext>
          </c:extLst>
        </c:ser>
        <c:ser>
          <c:idx val="1"/>
          <c:order val="3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Grafico'!$DA$54:$DL$54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37-46CC-BEC1-3155EEB9361F}"/>
            </c:ext>
          </c:extLst>
        </c:ser>
        <c:ser>
          <c:idx val="2"/>
          <c:order val="4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Grafico'!$DM$54:$DX$54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37-46CC-BEC1-3155EEB9361F}"/>
            </c:ext>
          </c:extLst>
        </c:ser>
        <c:ser>
          <c:idx val="3"/>
          <c:order val="5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Grafico'!$DY$54:$EJ$54</c:f>
              <c:numCache>
                <c:formatCode>General</c:formatCode>
                <c:ptCount val="12"/>
                <c:pt idx="6">
                  <c:v>3.95</c:v>
                </c:pt>
                <c:pt idx="7">
                  <c:v>4.55</c:v>
                </c:pt>
                <c:pt idx="8">
                  <c:v>4.22</c:v>
                </c:pt>
                <c:pt idx="10">
                  <c:v>3.8899999999999997</c:v>
                </c:pt>
                <c:pt idx="11">
                  <c:v>6.26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2D-4122-8C30-A7A38D21F5A1}"/>
            </c:ext>
          </c:extLst>
        </c:ser>
        <c:ser>
          <c:idx val="4"/>
          <c:order val="6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Grafico'!$EK$54:$EV$54</c:f>
              <c:numCache>
                <c:formatCode>General</c:formatCode>
                <c:ptCount val="12"/>
                <c:pt idx="1">
                  <c:v>9.35</c:v>
                </c:pt>
                <c:pt idx="2">
                  <c:v>10.4</c:v>
                </c:pt>
                <c:pt idx="8">
                  <c:v>5.83</c:v>
                </c:pt>
                <c:pt idx="9">
                  <c:v>5.48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2D-4122-8C30-A7A38D21F5A1}"/>
            </c:ext>
          </c:extLst>
        </c:ser>
        <c:ser>
          <c:idx val="7"/>
          <c:order val="7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Grafico'!$EW$54:$FH$54</c:f>
              <c:numCache>
                <c:formatCode>General</c:formatCode>
                <c:ptCount val="12"/>
                <c:pt idx="0">
                  <c:v>6.68</c:v>
                </c:pt>
                <c:pt idx="1">
                  <c:v>6.62</c:v>
                </c:pt>
                <c:pt idx="4">
                  <c:v>11.93</c:v>
                </c:pt>
                <c:pt idx="5">
                  <c:v>7.9499999999999993</c:v>
                </c:pt>
                <c:pt idx="6">
                  <c:v>6.42</c:v>
                </c:pt>
                <c:pt idx="7">
                  <c:v>6.01</c:v>
                </c:pt>
                <c:pt idx="8">
                  <c:v>5.77</c:v>
                </c:pt>
                <c:pt idx="9">
                  <c:v>5.57</c:v>
                </c:pt>
                <c:pt idx="10">
                  <c:v>5.48</c:v>
                </c:pt>
                <c:pt idx="11">
                  <c:v>5.44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ED-48B2-85C3-17081E08328F}"/>
            </c:ext>
          </c:extLst>
        </c:ser>
        <c:ser>
          <c:idx val="8"/>
          <c:order val="8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Grafico'!$FI$54:$FT$54</c:f>
              <c:numCache>
                <c:formatCode>General</c:formatCode>
                <c:ptCount val="12"/>
                <c:pt idx="0">
                  <c:v>7.3000000000000007</c:v>
                </c:pt>
                <c:pt idx="1">
                  <c:v>8.3000000000000007</c:v>
                </c:pt>
                <c:pt idx="3">
                  <c:v>10.66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0-403A-9878-220610362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6815"/>
        <c:axId val="1"/>
      </c:lineChart>
      <c:catAx>
        <c:axId val="105813681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681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5.1903114186851208E-2"/>
          <c:w val="0.12805304600082884"/>
          <c:h val="0.7258328927965276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/>
              <a:t>ASADA</a:t>
            </a:r>
            <a:r>
              <a:rPr lang="es-CR" baseline="0"/>
              <a:t> Gamalotal Pozo Fondo</a:t>
            </a:r>
            <a:endParaRPr lang="es-CR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Grafico'!$BX$2:$FK$2</c:f>
              <c:numCache>
                <c:formatCode>mmm\-yy</c:formatCode>
                <c:ptCount val="92"/>
                <c:pt idx="0">
                  <c:v>42948</c:v>
                </c:pt>
                <c:pt idx="1">
                  <c:v>42979</c:v>
                </c:pt>
                <c:pt idx="2">
                  <c:v>43009</c:v>
                </c:pt>
                <c:pt idx="3">
                  <c:v>43040</c:v>
                </c:pt>
                <c:pt idx="4">
                  <c:v>43070</c:v>
                </c:pt>
                <c:pt idx="5">
                  <c:v>43101</c:v>
                </c:pt>
                <c:pt idx="6">
                  <c:v>43132</c:v>
                </c:pt>
                <c:pt idx="7">
                  <c:v>43160</c:v>
                </c:pt>
                <c:pt idx="8">
                  <c:v>43191</c:v>
                </c:pt>
                <c:pt idx="9">
                  <c:v>43221</c:v>
                </c:pt>
                <c:pt idx="10">
                  <c:v>43252</c:v>
                </c:pt>
                <c:pt idx="11">
                  <c:v>43282</c:v>
                </c:pt>
                <c:pt idx="12">
                  <c:v>43313</c:v>
                </c:pt>
                <c:pt idx="13">
                  <c:v>43344</c:v>
                </c:pt>
                <c:pt idx="14">
                  <c:v>43374</c:v>
                </c:pt>
                <c:pt idx="15">
                  <c:v>43405</c:v>
                </c:pt>
                <c:pt idx="16">
                  <c:v>43435</c:v>
                </c:pt>
                <c:pt idx="17">
                  <c:v>43466</c:v>
                </c:pt>
                <c:pt idx="18">
                  <c:v>43497</c:v>
                </c:pt>
                <c:pt idx="19">
                  <c:v>43525</c:v>
                </c:pt>
                <c:pt idx="20">
                  <c:v>43556</c:v>
                </c:pt>
                <c:pt idx="21">
                  <c:v>43586</c:v>
                </c:pt>
                <c:pt idx="22">
                  <c:v>43617</c:v>
                </c:pt>
                <c:pt idx="23">
                  <c:v>43647</c:v>
                </c:pt>
                <c:pt idx="24">
                  <c:v>43678</c:v>
                </c:pt>
                <c:pt idx="25">
                  <c:v>43709</c:v>
                </c:pt>
                <c:pt idx="26">
                  <c:v>43739</c:v>
                </c:pt>
                <c:pt idx="27">
                  <c:v>43770</c:v>
                </c:pt>
                <c:pt idx="28">
                  <c:v>43800</c:v>
                </c:pt>
                <c:pt idx="29">
                  <c:v>43831</c:v>
                </c:pt>
                <c:pt idx="30">
                  <c:v>43862</c:v>
                </c:pt>
                <c:pt idx="31">
                  <c:v>43891</c:v>
                </c:pt>
                <c:pt idx="32">
                  <c:v>43922</c:v>
                </c:pt>
                <c:pt idx="33">
                  <c:v>43952</c:v>
                </c:pt>
                <c:pt idx="34">
                  <c:v>43983</c:v>
                </c:pt>
                <c:pt idx="35">
                  <c:v>44013</c:v>
                </c:pt>
                <c:pt idx="36">
                  <c:v>44044</c:v>
                </c:pt>
                <c:pt idx="37">
                  <c:v>44075</c:v>
                </c:pt>
                <c:pt idx="38">
                  <c:v>44105</c:v>
                </c:pt>
                <c:pt idx="39">
                  <c:v>44136</c:v>
                </c:pt>
                <c:pt idx="40">
                  <c:v>44166</c:v>
                </c:pt>
                <c:pt idx="41">
                  <c:v>44197</c:v>
                </c:pt>
                <c:pt idx="42">
                  <c:v>44228</c:v>
                </c:pt>
                <c:pt idx="43">
                  <c:v>44256</c:v>
                </c:pt>
                <c:pt idx="44">
                  <c:v>44287</c:v>
                </c:pt>
                <c:pt idx="45">
                  <c:v>44317</c:v>
                </c:pt>
                <c:pt idx="46">
                  <c:v>44348</c:v>
                </c:pt>
                <c:pt idx="47">
                  <c:v>44378</c:v>
                </c:pt>
                <c:pt idx="48">
                  <c:v>44409</c:v>
                </c:pt>
                <c:pt idx="49">
                  <c:v>44440</c:v>
                </c:pt>
                <c:pt idx="50">
                  <c:v>44470</c:v>
                </c:pt>
                <c:pt idx="51">
                  <c:v>44501</c:v>
                </c:pt>
                <c:pt idx="52">
                  <c:v>44531</c:v>
                </c:pt>
                <c:pt idx="53">
                  <c:v>44562</c:v>
                </c:pt>
                <c:pt idx="54">
                  <c:v>44593</c:v>
                </c:pt>
                <c:pt idx="55">
                  <c:v>44621</c:v>
                </c:pt>
                <c:pt idx="56">
                  <c:v>44652</c:v>
                </c:pt>
                <c:pt idx="57">
                  <c:v>44682</c:v>
                </c:pt>
                <c:pt idx="58">
                  <c:v>44713</c:v>
                </c:pt>
                <c:pt idx="59">
                  <c:v>44743</c:v>
                </c:pt>
                <c:pt idx="60">
                  <c:v>44774</c:v>
                </c:pt>
                <c:pt idx="61">
                  <c:v>44805</c:v>
                </c:pt>
                <c:pt idx="62">
                  <c:v>44835</c:v>
                </c:pt>
                <c:pt idx="63">
                  <c:v>44866</c:v>
                </c:pt>
                <c:pt idx="64">
                  <c:v>44896</c:v>
                </c:pt>
                <c:pt idx="65">
                  <c:v>44927</c:v>
                </c:pt>
                <c:pt idx="66">
                  <c:v>44958</c:v>
                </c:pt>
                <c:pt idx="67">
                  <c:v>44986</c:v>
                </c:pt>
                <c:pt idx="68">
                  <c:v>45017</c:v>
                </c:pt>
                <c:pt idx="69">
                  <c:v>45047</c:v>
                </c:pt>
                <c:pt idx="70">
                  <c:v>45078</c:v>
                </c:pt>
                <c:pt idx="71">
                  <c:v>45108</c:v>
                </c:pt>
                <c:pt idx="72">
                  <c:v>45139</c:v>
                </c:pt>
                <c:pt idx="73">
                  <c:v>45170</c:v>
                </c:pt>
                <c:pt idx="74">
                  <c:v>45200</c:v>
                </c:pt>
                <c:pt idx="75">
                  <c:v>45231</c:v>
                </c:pt>
                <c:pt idx="76">
                  <c:v>45261</c:v>
                </c:pt>
                <c:pt idx="77">
                  <c:v>45292</c:v>
                </c:pt>
                <c:pt idx="78">
                  <c:v>45323</c:v>
                </c:pt>
                <c:pt idx="79">
                  <c:v>45352</c:v>
                </c:pt>
                <c:pt idx="80">
                  <c:v>45383</c:v>
                </c:pt>
                <c:pt idx="81">
                  <c:v>45413</c:v>
                </c:pt>
                <c:pt idx="82">
                  <c:v>45444</c:v>
                </c:pt>
                <c:pt idx="83">
                  <c:v>45474</c:v>
                </c:pt>
                <c:pt idx="84">
                  <c:v>45505</c:v>
                </c:pt>
                <c:pt idx="85">
                  <c:v>45536</c:v>
                </c:pt>
                <c:pt idx="86">
                  <c:v>45566</c:v>
                </c:pt>
                <c:pt idx="87">
                  <c:v>45597</c:v>
                </c:pt>
                <c:pt idx="88">
                  <c:v>45627</c:v>
                </c:pt>
                <c:pt idx="89">
                  <c:v>45658</c:v>
                </c:pt>
                <c:pt idx="90">
                  <c:v>45689</c:v>
                </c:pt>
                <c:pt idx="91">
                  <c:v>45717</c:v>
                </c:pt>
              </c:numCache>
            </c:numRef>
          </c:cat>
          <c:val>
            <c:numRef>
              <c:f>'Datos Grafico'!$BX$57:$FK$57</c:f>
              <c:numCache>
                <c:formatCode>General</c:formatCode>
                <c:ptCount val="92"/>
                <c:pt idx="0">
                  <c:v>21.72</c:v>
                </c:pt>
                <c:pt idx="1">
                  <c:v>21.82</c:v>
                </c:pt>
                <c:pt idx="2">
                  <c:v>20.73</c:v>
                </c:pt>
                <c:pt idx="4">
                  <c:v>23.19</c:v>
                </c:pt>
                <c:pt idx="5">
                  <c:v>24.23</c:v>
                </c:pt>
                <c:pt idx="6">
                  <c:v>24.41</c:v>
                </c:pt>
                <c:pt idx="7">
                  <c:v>22.86</c:v>
                </c:pt>
                <c:pt idx="10">
                  <c:v>33.76</c:v>
                </c:pt>
                <c:pt idx="11">
                  <c:v>25.2</c:v>
                </c:pt>
                <c:pt idx="12">
                  <c:v>24.51</c:v>
                </c:pt>
                <c:pt idx="13">
                  <c:v>24.41</c:v>
                </c:pt>
                <c:pt idx="14">
                  <c:v>23.04</c:v>
                </c:pt>
                <c:pt idx="15">
                  <c:v>23.52</c:v>
                </c:pt>
                <c:pt idx="16">
                  <c:v>23.4</c:v>
                </c:pt>
                <c:pt idx="17">
                  <c:v>24.6</c:v>
                </c:pt>
                <c:pt idx="18">
                  <c:v>26.36</c:v>
                </c:pt>
                <c:pt idx="19">
                  <c:v>25.48</c:v>
                </c:pt>
                <c:pt idx="20">
                  <c:v>28.04</c:v>
                </c:pt>
                <c:pt idx="21">
                  <c:v>28.51</c:v>
                </c:pt>
                <c:pt idx="22">
                  <c:v>25.22</c:v>
                </c:pt>
                <c:pt idx="23">
                  <c:v>36.419999999999995</c:v>
                </c:pt>
                <c:pt idx="24">
                  <c:v>25.59</c:v>
                </c:pt>
                <c:pt idx="25">
                  <c:v>28.64</c:v>
                </c:pt>
                <c:pt idx="26">
                  <c:v>30.57</c:v>
                </c:pt>
                <c:pt idx="27">
                  <c:v>24.44</c:v>
                </c:pt>
                <c:pt idx="28">
                  <c:v>32.379999999999995</c:v>
                </c:pt>
                <c:pt idx="29">
                  <c:v>21.64</c:v>
                </c:pt>
                <c:pt idx="30">
                  <c:v>41.839999999999996</c:v>
                </c:pt>
                <c:pt idx="33">
                  <c:v>41.32</c:v>
                </c:pt>
                <c:pt idx="34">
                  <c:v>25.1</c:v>
                </c:pt>
                <c:pt idx="35">
                  <c:v>25.02</c:v>
                </c:pt>
                <c:pt idx="36">
                  <c:v>25.1</c:v>
                </c:pt>
                <c:pt idx="37">
                  <c:v>24.529999999999998</c:v>
                </c:pt>
                <c:pt idx="38">
                  <c:v>24.74</c:v>
                </c:pt>
                <c:pt idx="40">
                  <c:v>14.95</c:v>
                </c:pt>
                <c:pt idx="41">
                  <c:v>22.44</c:v>
                </c:pt>
                <c:pt idx="42">
                  <c:v>41.739999999999995</c:v>
                </c:pt>
                <c:pt idx="43">
                  <c:v>34.11</c:v>
                </c:pt>
                <c:pt idx="44">
                  <c:v>25.76</c:v>
                </c:pt>
                <c:pt idx="45">
                  <c:v>28.48</c:v>
                </c:pt>
                <c:pt idx="46">
                  <c:v>31.99</c:v>
                </c:pt>
                <c:pt idx="47">
                  <c:v>45.819999999999993</c:v>
                </c:pt>
                <c:pt idx="48">
                  <c:v>43.61</c:v>
                </c:pt>
                <c:pt idx="50">
                  <c:v>26.73</c:v>
                </c:pt>
                <c:pt idx="51">
                  <c:v>73.11</c:v>
                </c:pt>
                <c:pt idx="52">
                  <c:v>42.089999999999996</c:v>
                </c:pt>
                <c:pt idx="53">
                  <c:v>19.82</c:v>
                </c:pt>
                <c:pt idx="54">
                  <c:v>25.18</c:v>
                </c:pt>
                <c:pt idx="55">
                  <c:v>51.26</c:v>
                </c:pt>
                <c:pt idx="56">
                  <c:v>23.66</c:v>
                </c:pt>
                <c:pt idx="57">
                  <c:v>34.889999999999993</c:v>
                </c:pt>
                <c:pt idx="58">
                  <c:v>26.12</c:v>
                </c:pt>
                <c:pt idx="59">
                  <c:v>25</c:v>
                </c:pt>
                <c:pt idx="60">
                  <c:v>26.8</c:v>
                </c:pt>
                <c:pt idx="61">
                  <c:v>27.27</c:v>
                </c:pt>
                <c:pt idx="62">
                  <c:v>26.78</c:v>
                </c:pt>
                <c:pt idx="64">
                  <c:v>43.91</c:v>
                </c:pt>
                <c:pt idx="65">
                  <c:v>26.080000000000002</c:v>
                </c:pt>
                <c:pt idx="66">
                  <c:v>31.46</c:v>
                </c:pt>
                <c:pt idx="67">
                  <c:v>37.54</c:v>
                </c:pt>
                <c:pt idx="68">
                  <c:v>32.229999999999997</c:v>
                </c:pt>
                <c:pt idx="69">
                  <c:v>26.85</c:v>
                </c:pt>
                <c:pt idx="70">
                  <c:v>29.86</c:v>
                </c:pt>
                <c:pt idx="71">
                  <c:v>26.89</c:v>
                </c:pt>
                <c:pt idx="72">
                  <c:v>34.76</c:v>
                </c:pt>
                <c:pt idx="73">
                  <c:v>24.37</c:v>
                </c:pt>
                <c:pt idx="74">
                  <c:v>24.32</c:v>
                </c:pt>
                <c:pt idx="75">
                  <c:v>30.17</c:v>
                </c:pt>
                <c:pt idx="76">
                  <c:v>25.39</c:v>
                </c:pt>
                <c:pt idx="78">
                  <c:v>23.42</c:v>
                </c:pt>
                <c:pt idx="79">
                  <c:v>32.979999999999997</c:v>
                </c:pt>
                <c:pt idx="80">
                  <c:v>22.92</c:v>
                </c:pt>
                <c:pt idx="83">
                  <c:v>48.05</c:v>
                </c:pt>
                <c:pt idx="84">
                  <c:v>25.66</c:v>
                </c:pt>
                <c:pt idx="87">
                  <c:v>24.2</c:v>
                </c:pt>
                <c:pt idx="88">
                  <c:v>38.919999999999995</c:v>
                </c:pt>
                <c:pt idx="89">
                  <c:v>24.97</c:v>
                </c:pt>
                <c:pt idx="91">
                  <c:v>26.6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7D-41EB-B48C-D3D511C4E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9311"/>
        <c:axId val="1"/>
      </c:lineChart>
      <c:catAx>
        <c:axId val="10581393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in val="1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9311"/>
        <c:crosses val="autoZero"/>
        <c:crossBetween val="between"/>
        <c:majorUnit val="6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Gamalotal Pozo Fondo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5"/>
          <c:order val="0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Grafico'!$BQ$57:$CB$57</c:f>
              <c:numCache>
                <c:formatCode>General</c:formatCode>
                <c:ptCount val="12"/>
                <c:pt idx="7">
                  <c:v>21.72</c:v>
                </c:pt>
                <c:pt idx="8">
                  <c:v>21.82</c:v>
                </c:pt>
                <c:pt idx="9">
                  <c:v>20.73</c:v>
                </c:pt>
                <c:pt idx="11">
                  <c:v>23.19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C9-4402-BF86-D0A4424D021A}"/>
            </c:ext>
          </c:extLst>
        </c:ser>
        <c:ser>
          <c:idx val="6"/>
          <c:order val="1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Grafico'!$CC$57:$CN$57</c:f>
              <c:numCache>
                <c:formatCode>General</c:formatCode>
                <c:ptCount val="12"/>
                <c:pt idx="0">
                  <c:v>24.23</c:v>
                </c:pt>
                <c:pt idx="1">
                  <c:v>24.41</c:v>
                </c:pt>
                <c:pt idx="2">
                  <c:v>22.86</c:v>
                </c:pt>
                <c:pt idx="5">
                  <c:v>33.76</c:v>
                </c:pt>
                <c:pt idx="6">
                  <c:v>25.2</c:v>
                </c:pt>
                <c:pt idx="7">
                  <c:v>24.51</c:v>
                </c:pt>
                <c:pt idx="8">
                  <c:v>24.41</c:v>
                </c:pt>
                <c:pt idx="9">
                  <c:v>23.04</c:v>
                </c:pt>
                <c:pt idx="10">
                  <c:v>23.52</c:v>
                </c:pt>
                <c:pt idx="11">
                  <c:v>23.4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C9-4402-BF86-D0A4424D021A}"/>
            </c:ext>
          </c:extLst>
        </c:ser>
        <c:ser>
          <c:idx val="0"/>
          <c:order val="2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Grafico'!$CO$57:$CZ$57</c:f>
              <c:numCache>
                <c:formatCode>General</c:formatCode>
                <c:ptCount val="12"/>
                <c:pt idx="0">
                  <c:v>24.6</c:v>
                </c:pt>
                <c:pt idx="1">
                  <c:v>26.36</c:v>
                </c:pt>
                <c:pt idx="2">
                  <c:v>25.48</c:v>
                </c:pt>
                <c:pt idx="3">
                  <c:v>28.04</c:v>
                </c:pt>
                <c:pt idx="4">
                  <c:v>28.51</c:v>
                </c:pt>
                <c:pt idx="5">
                  <c:v>25.22</c:v>
                </c:pt>
                <c:pt idx="6">
                  <c:v>36.419999999999995</c:v>
                </c:pt>
                <c:pt idx="7">
                  <c:v>25.59</c:v>
                </c:pt>
                <c:pt idx="8">
                  <c:v>28.64</c:v>
                </c:pt>
                <c:pt idx="9">
                  <c:v>30.57</c:v>
                </c:pt>
                <c:pt idx="10">
                  <c:v>24.44</c:v>
                </c:pt>
                <c:pt idx="11">
                  <c:v>32.379999999999995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C9-4402-BF86-D0A4424D021A}"/>
            </c:ext>
          </c:extLst>
        </c:ser>
        <c:ser>
          <c:idx val="1"/>
          <c:order val="3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Grafico'!$DA$57:$DL$57</c:f>
              <c:numCache>
                <c:formatCode>General</c:formatCode>
                <c:ptCount val="12"/>
                <c:pt idx="0">
                  <c:v>21.64</c:v>
                </c:pt>
                <c:pt idx="1">
                  <c:v>41.839999999999996</c:v>
                </c:pt>
                <c:pt idx="4">
                  <c:v>41.32</c:v>
                </c:pt>
                <c:pt idx="5">
                  <c:v>25.1</c:v>
                </c:pt>
                <c:pt idx="6">
                  <c:v>25.02</c:v>
                </c:pt>
                <c:pt idx="7">
                  <c:v>25.1</c:v>
                </c:pt>
                <c:pt idx="8">
                  <c:v>24.529999999999998</c:v>
                </c:pt>
                <c:pt idx="9">
                  <c:v>24.74</c:v>
                </c:pt>
                <c:pt idx="11">
                  <c:v>14.95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C9-4402-BF86-D0A4424D021A}"/>
            </c:ext>
          </c:extLst>
        </c:ser>
        <c:ser>
          <c:idx val="2"/>
          <c:order val="4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Grafico'!$DM$57:$DX$57</c:f>
              <c:numCache>
                <c:formatCode>General</c:formatCode>
                <c:ptCount val="12"/>
                <c:pt idx="0">
                  <c:v>22.44</c:v>
                </c:pt>
                <c:pt idx="1">
                  <c:v>41.739999999999995</c:v>
                </c:pt>
                <c:pt idx="2">
                  <c:v>34.11</c:v>
                </c:pt>
                <c:pt idx="3">
                  <c:v>25.76</c:v>
                </c:pt>
                <c:pt idx="4">
                  <c:v>28.48</c:v>
                </c:pt>
                <c:pt idx="5">
                  <c:v>31.99</c:v>
                </c:pt>
                <c:pt idx="6">
                  <c:v>45.819999999999993</c:v>
                </c:pt>
                <c:pt idx="7">
                  <c:v>43.61</c:v>
                </c:pt>
                <c:pt idx="9">
                  <c:v>26.73</c:v>
                </c:pt>
                <c:pt idx="10">
                  <c:v>73.11</c:v>
                </c:pt>
                <c:pt idx="11">
                  <c:v>42.089999999999996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C9-4402-BF86-D0A4424D021A}"/>
            </c:ext>
          </c:extLst>
        </c:ser>
        <c:ser>
          <c:idx val="3"/>
          <c:order val="5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Grafico'!$DY$57:$EJ$57</c:f>
              <c:numCache>
                <c:formatCode>General</c:formatCode>
                <c:ptCount val="12"/>
                <c:pt idx="0">
                  <c:v>19.82</c:v>
                </c:pt>
                <c:pt idx="1">
                  <c:v>25.18</c:v>
                </c:pt>
                <c:pt idx="2">
                  <c:v>51.26</c:v>
                </c:pt>
                <c:pt idx="3">
                  <c:v>23.66</c:v>
                </c:pt>
                <c:pt idx="4">
                  <c:v>34.889999999999993</c:v>
                </c:pt>
                <c:pt idx="5">
                  <c:v>26.12</c:v>
                </c:pt>
                <c:pt idx="6">
                  <c:v>25</c:v>
                </c:pt>
                <c:pt idx="7">
                  <c:v>26.8</c:v>
                </c:pt>
                <c:pt idx="8">
                  <c:v>27.27</c:v>
                </c:pt>
                <c:pt idx="9">
                  <c:v>26.78</c:v>
                </c:pt>
                <c:pt idx="11">
                  <c:v>43.91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7C9-4402-BF86-D0A4424D021A}"/>
            </c:ext>
          </c:extLst>
        </c:ser>
        <c:ser>
          <c:idx val="4"/>
          <c:order val="6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Grafico'!$EK$57:$EV$57</c:f>
              <c:numCache>
                <c:formatCode>General</c:formatCode>
                <c:ptCount val="12"/>
                <c:pt idx="0">
                  <c:v>26.080000000000002</c:v>
                </c:pt>
                <c:pt idx="1">
                  <c:v>31.46</c:v>
                </c:pt>
                <c:pt idx="2">
                  <c:v>37.54</c:v>
                </c:pt>
                <c:pt idx="3">
                  <c:v>32.229999999999997</c:v>
                </c:pt>
                <c:pt idx="4">
                  <c:v>26.85</c:v>
                </c:pt>
                <c:pt idx="5">
                  <c:v>29.86</c:v>
                </c:pt>
                <c:pt idx="6">
                  <c:v>26.89</c:v>
                </c:pt>
                <c:pt idx="7">
                  <c:v>34.76</c:v>
                </c:pt>
                <c:pt idx="8">
                  <c:v>24.37</c:v>
                </c:pt>
                <c:pt idx="9">
                  <c:v>24.32</c:v>
                </c:pt>
                <c:pt idx="10">
                  <c:v>30.17</c:v>
                </c:pt>
                <c:pt idx="11">
                  <c:v>25.39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85-4EE4-BEFA-E7AD3F5917E3}"/>
            </c:ext>
          </c:extLst>
        </c:ser>
        <c:ser>
          <c:idx val="7"/>
          <c:order val="7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Grafico'!$EW$57:$FH$57</c:f>
              <c:numCache>
                <c:formatCode>General</c:formatCode>
                <c:ptCount val="12"/>
                <c:pt idx="1">
                  <c:v>23.42</c:v>
                </c:pt>
                <c:pt idx="2">
                  <c:v>32.979999999999997</c:v>
                </c:pt>
                <c:pt idx="3">
                  <c:v>22.92</c:v>
                </c:pt>
                <c:pt idx="6">
                  <c:v>48.05</c:v>
                </c:pt>
                <c:pt idx="7">
                  <c:v>25.66</c:v>
                </c:pt>
                <c:pt idx="10">
                  <c:v>24.2</c:v>
                </c:pt>
                <c:pt idx="11">
                  <c:v>38.919999999999995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A-40E2-987B-309AC4A69362}"/>
            </c:ext>
          </c:extLst>
        </c:ser>
        <c:ser>
          <c:idx val="8"/>
          <c:order val="8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Grafico'!$FI$57:$FT$57</c:f>
              <c:numCache>
                <c:formatCode>General</c:formatCode>
                <c:ptCount val="12"/>
                <c:pt idx="0">
                  <c:v>24.97</c:v>
                </c:pt>
                <c:pt idx="2">
                  <c:v>26.6</c:v>
                </c:pt>
                <c:pt idx="3">
                  <c:v>24.330000000000002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97-4BCC-8F34-54EF7F0C2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51791"/>
        <c:axId val="1"/>
      </c:lineChart>
      <c:catAx>
        <c:axId val="105815179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9"/>
          <c:min val="1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51791"/>
        <c:crosses val="autoZero"/>
        <c:crossBetween val="between"/>
        <c:majorUnit val="6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70850831146106"/>
          <c:y val="7.2664359861591699E-2"/>
          <c:w val="0.12805304600082884"/>
          <c:h val="0.7258328927965276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Costeña Proyecto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Grafico'!$I$52:$T$52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44-46F3-BF78-EC09A3D7A9F8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Grafico'!$U$52:$AF$52</c:f>
              <c:numCache>
                <c:formatCode>General</c:formatCode>
                <c:ptCount val="12"/>
                <c:pt idx="2">
                  <c:v>15.8</c:v>
                </c:pt>
                <c:pt idx="11">
                  <c:v>16.399999999999999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44-46F3-BF78-EC09A3D7A9F8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Grafico'!$AG$52:$AR$52</c:f>
              <c:numCache>
                <c:formatCode>General</c:formatCode>
                <c:ptCount val="12"/>
                <c:pt idx="0">
                  <c:v>17.12</c:v>
                </c:pt>
                <c:pt idx="1">
                  <c:v>20.38</c:v>
                </c:pt>
                <c:pt idx="2">
                  <c:v>14.94</c:v>
                </c:pt>
                <c:pt idx="3">
                  <c:v>17.16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44-46F3-BF78-EC09A3D7A9F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Grafico'!$AS$52:$BD$52</c:f>
              <c:numCache>
                <c:formatCode>General</c:formatCode>
                <c:ptCount val="12"/>
                <c:pt idx="0">
                  <c:v>19.14</c:v>
                </c:pt>
                <c:pt idx="1">
                  <c:v>14.799999999999999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44-46F3-BF78-EC09A3D7A9F8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Grafico'!$BE$52:$BP$52</c:f>
              <c:numCache>
                <c:formatCode>General</c:formatCode>
                <c:ptCount val="12"/>
                <c:pt idx="0">
                  <c:v>15.41</c:v>
                </c:pt>
                <c:pt idx="1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D44-46F3-BF78-EC09A3D7A9F8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Grafico'!$BQ$52:$CB$52</c:f>
              <c:numCache>
                <c:formatCode>General</c:formatCode>
                <c:ptCount val="12"/>
                <c:pt idx="2">
                  <c:v>16.779999999999998</c:v>
                </c:pt>
                <c:pt idx="4">
                  <c:v>8.0699999999999985</c:v>
                </c:pt>
                <c:pt idx="11">
                  <c:v>10.099999999999998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D44-46F3-BF78-EC09A3D7A9F8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Grafico'!$CC$52:$CN$52</c:f>
              <c:numCache>
                <c:formatCode>General</c:formatCode>
                <c:ptCount val="12"/>
                <c:pt idx="1">
                  <c:v>21.06</c:v>
                </c:pt>
                <c:pt idx="5">
                  <c:v>7.63</c:v>
                </c:pt>
                <c:pt idx="6">
                  <c:v>15.41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D44-46F3-BF78-EC09A3D7A9F8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Grafico'!$CO$52:$CZ$52</c:f>
              <c:numCache>
                <c:formatCode>General</c:formatCode>
                <c:ptCount val="12"/>
                <c:pt idx="0">
                  <c:v>15.559999999999999</c:v>
                </c:pt>
                <c:pt idx="2">
                  <c:v>18.05</c:v>
                </c:pt>
                <c:pt idx="3">
                  <c:v>22.02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D44-46F3-BF78-EC09A3D7A9F8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Grafico'!$DA$52:$DL$52</c:f>
              <c:numCache>
                <c:formatCode>General</c:formatCode>
                <c:ptCount val="12"/>
                <c:pt idx="0">
                  <c:v>14.1</c:v>
                </c:pt>
                <c:pt idx="1">
                  <c:v>14.59</c:v>
                </c:pt>
                <c:pt idx="2">
                  <c:v>21.23</c:v>
                </c:pt>
                <c:pt idx="11">
                  <c:v>13.51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D44-46F3-BF78-EC09A3D7A9F8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Grafico'!$DM$52:$DX$52</c:f>
              <c:numCache>
                <c:formatCode>General</c:formatCode>
                <c:ptCount val="12"/>
                <c:pt idx="0">
                  <c:v>9.7299999999999986</c:v>
                </c:pt>
                <c:pt idx="1">
                  <c:v>18.38</c:v>
                </c:pt>
                <c:pt idx="2">
                  <c:v>23.02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D44-46F3-BF78-EC09A3D7A9F8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Grafico'!$DY$52:$EJ$52</c:f>
              <c:numCache>
                <c:formatCode>General</c:formatCode>
                <c:ptCount val="12"/>
                <c:pt idx="2">
                  <c:v>21.86</c:v>
                </c:pt>
                <c:pt idx="3">
                  <c:v>22.37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F2-428D-B568-AF123524E0B8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Grafico'!$EK$52:$EV$52</c:f>
              <c:numCache>
                <c:formatCode>General</c:formatCode>
                <c:ptCount val="12"/>
                <c:pt idx="0">
                  <c:v>20.8</c:v>
                </c:pt>
                <c:pt idx="1">
                  <c:v>15.919999999999998</c:v>
                </c:pt>
                <c:pt idx="2">
                  <c:v>25.759999999999998</c:v>
                </c:pt>
                <c:pt idx="3">
                  <c:v>19.45</c:v>
                </c:pt>
                <c:pt idx="9">
                  <c:v>14.01</c:v>
                </c:pt>
                <c:pt idx="10">
                  <c:v>3.1500000000000004</c:v>
                </c:pt>
                <c:pt idx="11">
                  <c:v>3.6700000000000004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F2-428D-B568-AF123524E0B8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Grafico'!$EW$52:$FH$52</c:f>
              <c:numCache>
                <c:formatCode>General</c:formatCode>
                <c:ptCount val="12"/>
                <c:pt idx="0">
                  <c:v>13.969999999999999</c:v>
                </c:pt>
                <c:pt idx="1">
                  <c:v>19</c:v>
                </c:pt>
                <c:pt idx="2">
                  <c:v>20.96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76-41E0-A4EA-8367B4EF2BFA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Grafico'!$FI$52:$FT$52</c:f>
              <c:numCache>
                <c:formatCode>General</c:formatCode>
                <c:ptCount val="12"/>
                <c:pt idx="0">
                  <c:v>14.66</c:v>
                </c:pt>
                <c:pt idx="1">
                  <c:v>14.649999999999999</c:v>
                </c:pt>
                <c:pt idx="3">
                  <c:v>14.92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E1-4526-A63B-B379CAD87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5151"/>
        <c:axId val="1"/>
      </c:lineChart>
      <c:catAx>
        <c:axId val="105813515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8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5151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7.6124567474048443E-2"/>
          <c:w val="0.12805304600082884"/>
          <c:h val="0.7617298777723290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Grafico'!$I$3:$T$3</c:f>
              <c:numCache>
                <c:formatCode>0.00</c:formatCode>
                <c:ptCount val="12"/>
                <c:pt idx="6" formatCode="General">
                  <c:v>5.8599999999999994</c:v>
                </c:pt>
                <c:pt idx="7" formatCode="General">
                  <c:v>5.8999999999999995</c:v>
                </c:pt>
                <c:pt idx="9" formatCode="General">
                  <c:v>3.05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0-44CE-972B-60800BA1F799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Grafico'!$U$3:$AF$3</c:f>
              <c:numCache>
                <c:formatCode>General</c:formatCode>
                <c:ptCount val="12"/>
                <c:pt idx="2">
                  <c:v>9.0499999999999989</c:v>
                </c:pt>
                <c:pt idx="6">
                  <c:v>5.3599999999999994</c:v>
                </c:pt>
                <c:pt idx="9">
                  <c:v>1.1100000000000001</c:v>
                </c:pt>
                <c:pt idx="11">
                  <c:v>3.71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C0-44CE-972B-60800BA1F799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Grafico'!$AG$3:$AR$3</c:f>
              <c:numCache>
                <c:formatCode>General</c:formatCode>
                <c:ptCount val="12"/>
                <c:pt idx="6">
                  <c:v>6.74</c:v>
                </c:pt>
                <c:pt idx="11">
                  <c:v>4.1899999999999995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C0-44CE-972B-60800BA1F799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Grafico'!$AS$3:$BD$3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C0-44CE-972B-60800BA1F799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Grafico'!$BE$3:$BP$3</c:f>
              <c:numCache>
                <c:formatCode>General</c:formatCode>
                <c:ptCount val="12"/>
                <c:pt idx="9">
                  <c:v>3.24</c:v>
                </c:pt>
                <c:pt idx="10">
                  <c:v>4.16</c:v>
                </c:pt>
                <c:pt idx="11">
                  <c:v>3.84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C0-44CE-972B-60800BA1F799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Grafico'!$BQ$3:$CB$3</c:f>
              <c:numCache>
                <c:formatCode>General</c:formatCode>
                <c:ptCount val="12"/>
                <c:pt idx="1">
                  <c:v>6.2299999999999995</c:v>
                </c:pt>
                <c:pt idx="3">
                  <c:v>7.98</c:v>
                </c:pt>
                <c:pt idx="4">
                  <c:v>6</c:v>
                </c:pt>
                <c:pt idx="7">
                  <c:v>4.08</c:v>
                </c:pt>
                <c:pt idx="9">
                  <c:v>4.08</c:v>
                </c:pt>
                <c:pt idx="11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C0-44CE-972B-60800BA1F799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Grafico'!$CC$3:$CN$3</c:f>
              <c:numCache>
                <c:formatCode>General</c:formatCode>
                <c:ptCount val="12"/>
                <c:pt idx="7">
                  <c:v>4.2699999999999996</c:v>
                </c:pt>
                <c:pt idx="9">
                  <c:v>3.8599999999999994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BC0-44CE-972B-60800BA1F799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Grafico'!$CO$3:$CZ$3</c:f>
              <c:numCache>
                <c:formatCode>General</c:formatCode>
                <c:ptCount val="12"/>
                <c:pt idx="0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BC0-44CE-972B-60800BA1F799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Grafico'!$DA$3:$DL$3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C0-44CE-972B-60800BA1F799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Grafico'!$DM$3:$DX$3</c:f>
              <c:numCache>
                <c:formatCode>General</c:formatCode>
                <c:ptCount val="12"/>
                <c:pt idx="7">
                  <c:v>11.81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BC0-44CE-972B-60800BA1F799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Grafico'!$DY$3:$EJ$3</c:f>
              <c:numCache>
                <c:formatCode>General</c:formatCode>
                <c:ptCount val="12"/>
                <c:pt idx="5">
                  <c:v>3.8599999999999994</c:v>
                </c:pt>
                <c:pt idx="9">
                  <c:v>4.08</c:v>
                </c:pt>
                <c:pt idx="11">
                  <c:v>5.63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E4-4A3F-9B44-E65DAF65F110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Grafico'!$EK$3:$EV$3</c:f>
              <c:numCache>
                <c:formatCode>General</c:formatCode>
                <c:ptCount val="12"/>
                <c:pt idx="7">
                  <c:v>5.52</c:v>
                </c:pt>
                <c:pt idx="8">
                  <c:v>4.29</c:v>
                </c:pt>
                <c:pt idx="9">
                  <c:v>4.2</c:v>
                </c:pt>
                <c:pt idx="10">
                  <c:v>3.6399999999999997</c:v>
                </c:pt>
                <c:pt idx="11">
                  <c:v>4.6399999999999997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F4-4F14-8D32-6ED55E1F743B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Grafico'!$EW$3:$FH$3</c:f>
              <c:numCache>
                <c:formatCode>General</c:formatCode>
                <c:ptCount val="12"/>
                <c:pt idx="4">
                  <c:v>7.84</c:v>
                </c:pt>
                <c:pt idx="5">
                  <c:v>5.12</c:v>
                </c:pt>
                <c:pt idx="6">
                  <c:v>4.71</c:v>
                </c:pt>
                <c:pt idx="8">
                  <c:v>3.7799999999999994</c:v>
                </c:pt>
                <c:pt idx="9">
                  <c:v>3.75</c:v>
                </c:pt>
                <c:pt idx="11">
                  <c:v>4.5299999999999994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F4-4F14-8D32-6ED55E1F743B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Grafico'!$FI$3:$FT$3</c:f>
              <c:numCache>
                <c:formatCode>General</c:formatCode>
                <c:ptCount val="12"/>
                <c:pt idx="1">
                  <c:v>5.8999999999999995</c:v>
                </c:pt>
                <c:pt idx="2">
                  <c:v>6.43</c:v>
                </c:pt>
                <c:pt idx="3">
                  <c:v>7.84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C-468F-8DCA-8DA154938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2239"/>
        <c:axId val="1"/>
      </c:lineChart>
      <c:catAx>
        <c:axId val="105813223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223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916841644794392"/>
          <c:y val="7.6124567474048443E-2"/>
          <c:w val="0.12805304600082884"/>
          <c:h val="0.7635242944455265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Grafico'!$I$5:$T$5</c:f>
              <c:numCache>
                <c:formatCode>0.00</c:formatCode>
                <c:ptCount val="12"/>
                <c:pt idx="5" formatCode="General">
                  <c:v>4.88</c:v>
                </c:pt>
                <c:pt idx="6" formatCode="General">
                  <c:v>4.55</c:v>
                </c:pt>
                <c:pt idx="7" formatCode="General">
                  <c:v>5.0199999999999996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93-414B-8ECD-105C99CC85C8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Grafico'!$U$5:$AF$5</c:f>
              <c:numCache>
                <c:formatCode>General</c:formatCode>
                <c:ptCount val="12"/>
                <c:pt idx="9">
                  <c:v>3.87</c:v>
                </c:pt>
                <c:pt idx="11">
                  <c:v>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93-414B-8ECD-105C99CC85C8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Grafico'!$AG$5:$AR$5</c:f>
              <c:numCache>
                <c:formatCode>General</c:formatCode>
                <c:ptCount val="12"/>
                <c:pt idx="11">
                  <c:v>4.22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93-414B-8ECD-105C99CC85C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Grafico'!$AS$5:$BD$5</c:f>
              <c:numCache>
                <c:formatCode>General</c:formatCode>
                <c:ptCount val="12"/>
                <c:pt idx="3">
                  <c:v>9.2700000000000014</c:v>
                </c:pt>
                <c:pt idx="4">
                  <c:v>8.4600000000000009</c:v>
                </c:pt>
                <c:pt idx="5">
                  <c:v>5.83</c:v>
                </c:pt>
                <c:pt idx="6">
                  <c:v>5.8</c:v>
                </c:pt>
                <c:pt idx="7">
                  <c:v>4.7299999999999995</c:v>
                </c:pt>
                <c:pt idx="8">
                  <c:v>5.1499999999999995</c:v>
                </c:pt>
                <c:pt idx="10" formatCode="0.00">
                  <c:v>4.01</c:v>
                </c:pt>
                <c:pt idx="11" formatCode="0.00">
                  <c:v>4.3499999999999996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93-414B-8ECD-105C99CC85C8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Grafico'!$BE$5:$BP$5</c:f>
              <c:numCache>
                <c:formatCode>General</c:formatCode>
                <c:ptCount val="12"/>
                <c:pt idx="0">
                  <c:v>4.9899999999999993</c:v>
                </c:pt>
                <c:pt idx="1">
                  <c:v>5.9899999999999993</c:v>
                </c:pt>
                <c:pt idx="2">
                  <c:v>6.47</c:v>
                </c:pt>
                <c:pt idx="3">
                  <c:v>6.96</c:v>
                </c:pt>
                <c:pt idx="4">
                  <c:v>6.09</c:v>
                </c:pt>
                <c:pt idx="5">
                  <c:v>4.3199999999999994</c:v>
                </c:pt>
                <c:pt idx="6">
                  <c:v>5.7799999999999994</c:v>
                </c:pt>
                <c:pt idx="7">
                  <c:v>4.2699999999999996</c:v>
                </c:pt>
                <c:pt idx="8">
                  <c:v>3.01</c:v>
                </c:pt>
                <c:pt idx="9">
                  <c:v>3.13</c:v>
                </c:pt>
                <c:pt idx="10">
                  <c:v>3.8099999999999996</c:v>
                </c:pt>
                <c:pt idx="11">
                  <c:v>3.7699999999999996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C93-414B-8ECD-105C99CC85C8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Grafico'!$BQ$5:$CB$5</c:f>
              <c:numCache>
                <c:formatCode>General</c:formatCode>
                <c:ptCount val="12"/>
                <c:pt idx="1">
                  <c:v>4.8999999999999995</c:v>
                </c:pt>
                <c:pt idx="2">
                  <c:v>5.52</c:v>
                </c:pt>
                <c:pt idx="3">
                  <c:v>6.64</c:v>
                </c:pt>
                <c:pt idx="4">
                  <c:v>5.0999999999999996</c:v>
                </c:pt>
                <c:pt idx="5">
                  <c:v>4.87</c:v>
                </c:pt>
                <c:pt idx="6">
                  <c:v>6.0699999999999994</c:v>
                </c:pt>
                <c:pt idx="7">
                  <c:v>7.22</c:v>
                </c:pt>
                <c:pt idx="8">
                  <c:v>8.120000000000001</c:v>
                </c:pt>
                <c:pt idx="9">
                  <c:v>3.29</c:v>
                </c:pt>
                <c:pt idx="10">
                  <c:v>3.7199999999999998</c:v>
                </c:pt>
                <c:pt idx="11">
                  <c:v>3.9300000000000006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93-414B-8ECD-105C99CC85C8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Grafico'!$CC$5:$CN$5</c:f>
              <c:numCache>
                <c:formatCode>General</c:formatCode>
                <c:ptCount val="12"/>
                <c:pt idx="0">
                  <c:v>4.58</c:v>
                </c:pt>
                <c:pt idx="4">
                  <c:v>7.3199999999999994</c:v>
                </c:pt>
                <c:pt idx="8">
                  <c:v>7.9899999999999993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C93-414B-8ECD-105C99CC85C8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Grafico'!$CO$5:$CZ$5</c:f>
              <c:numCache>
                <c:formatCode>General</c:formatCode>
                <c:ptCount val="12"/>
                <c:pt idx="1">
                  <c:v>6.1099999999999994</c:v>
                </c:pt>
                <c:pt idx="8">
                  <c:v>5.35</c:v>
                </c:pt>
                <c:pt idx="9">
                  <c:v>7.04</c:v>
                </c:pt>
                <c:pt idx="10">
                  <c:v>7.6800000000000006</c:v>
                </c:pt>
                <c:pt idx="11">
                  <c:v>8.1000000000000014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C93-414B-8ECD-105C99CC85C8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Grafico'!$DA$5:$DL$5</c:f>
              <c:numCache>
                <c:formatCode>General</c:formatCode>
                <c:ptCount val="12"/>
                <c:pt idx="0">
                  <c:v>9.4500000000000011</c:v>
                </c:pt>
                <c:pt idx="1">
                  <c:v>6.42</c:v>
                </c:pt>
                <c:pt idx="2">
                  <c:v>10.88</c:v>
                </c:pt>
                <c:pt idx="3">
                  <c:v>8.2900000000000009</c:v>
                </c:pt>
                <c:pt idx="4">
                  <c:v>12.57</c:v>
                </c:pt>
                <c:pt idx="5">
                  <c:v>9.34</c:v>
                </c:pt>
                <c:pt idx="6">
                  <c:v>4.5599999999999996</c:v>
                </c:pt>
                <c:pt idx="7">
                  <c:v>12.620000000000001</c:v>
                </c:pt>
                <c:pt idx="8">
                  <c:v>3.95</c:v>
                </c:pt>
                <c:pt idx="9">
                  <c:v>3.91</c:v>
                </c:pt>
                <c:pt idx="10">
                  <c:v>13.24</c:v>
                </c:pt>
                <c:pt idx="11">
                  <c:v>13.74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C93-414B-8ECD-105C99CC85C8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9C93-414B-8ECD-105C99CC85C8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Grafico'!$DY$5:$EJ$5</c:f>
              <c:numCache>
                <c:formatCode>General</c:formatCode>
                <c:ptCount val="12"/>
                <c:pt idx="0">
                  <c:v>5.87</c:v>
                </c:pt>
                <c:pt idx="1">
                  <c:v>9.82</c:v>
                </c:pt>
                <c:pt idx="2">
                  <c:v>8.370000000000001</c:v>
                </c:pt>
                <c:pt idx="3">
                  <c:v>7.62</c:v>
                </c:pt>
                <c:pt idx="4">
                  <c:v>5.67</c:v>
                </c:pt>
                <c:pt idx="5">
                  <c:v>3.7</c:v>
                </c:pt>
                <c:pt idx="6">
                  <c:v>13.51</c:v>
                </c:pt>
                <c:pt idx="7">
                  <c:v>13.33</c:v>
                </c:pt>
                <c:pt idx="8">
                  <c:v>6.1</c:v>
                </c:pt>
                <c:pt idx="9">
                  <c:v>3.67</c:v>
                </c:pt>
                <c:pt idx="10">
                  <c:v>4.3099999999999996</c:v>
                </c:pt>
                <c:pt idx="11">
                  <c:v>4.4800000000000004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C93-414B-8ECD-105C99CC85C8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Grafico'!$EK$5:$EV$5</c:f>
              <c:numCache>
                <c:formatCode>General</c:formatCode>
                <c:ptCount val="12"/>
                <c:pt idx="0">
                  <c:v>5.46</c:v>
                </c:pt>
                <c:pt idx="1">
                  <c:v>12.36</c:v>
                </c:pt>
                <c:pt idx="2">
                  <c:v>13.82</c:v>
                </c:pt>
                <c:pt idx="3">
                  <c:v>9.31</c:v>
                </c:pt>
                <c:pt idx="4">
                  <c:v>10.26</c:v>
                </c:pt>
                <c:pt idx="5">
                  <c:v>5.12</c:v>
                </c:pt>
                <c:pt idx="6">
                  <c:v>4.3500000000000005</c:v>
                </c:pt>
                <c:pt idx="7">
                  <c:v>12.06</c:v>
                </c:pt>
                <c:pt idx="8">
                  <c:v>4.26</c:v>
                </c:pt>
                <c:pt idx="9">
                  <c:v>4.13</c:v>
                </c:pt>
                <c:pt idx="10">
                  <c:v>3.7300000000000004</c:v>
                </c:pt>
                <c:pt idx="1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90-44B4-BE48-32F431754681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Grafico'!$EW$5:$FH$5</c:f>
              <c:numCache>
                <c:formatCode>General</c:formatCode>
                <c:ptCount val="12"/>
                <c:pt idx="0">
                  <c:v>4.8600000000000003</c:v>
                </c:pt>
                <c:pt idx="1">
                  <c:v>5.49</c:v>
                </c:pt>
                <c:pt idx="2">
                  <c:v>6.74</c:v>
                </c:pt>
                <c:pt idx="3">
                  <c:v>7.09</c:v>
                </c:pt>
                <c:pt idx="4">
                  <c:v>7.42</c:v>
                </c:pt>
                <c:pt idx="5">
                  <c:v>4.97</c:v>
                </c:pt>
                <c:pt idx="6">
                  <c:v>4.37</c:v>
                </c:pt>
                <c:pt idx="7">
                  <c:v>4.4800000000000004</c:v>
                </c:pt>
                <c:pt idx="8">
                  <c:v>3.79</c:v>
                </c:pt>
                <c:pt idx="9">
                  <c:v>3.52</c:v>
                </c:pt>
                <c:pt idx="10">
                  <c:v>3.8200000000000003</c:v>
                </c:pt>
                <c:pt idx="11">
                  <c:v>4.2300000000000004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12-4C22-B171-3546D909374C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Grafico'!$FI$5:$FT$5</c:f>
              <c:numCache>
                <c:formatCode>General</c:formatCode>
                <c:ptCount val="12"/>
                <c:pt idx="0">
                  <c:v>5.07</c:v>
                </c:pt>
                <c:pt idx="1">
                  <c:v>5.16</c:v>
                </c:pt>
                <c:pt idx="2">
                  <c:v>6.1400000000000006</c:v>
                </c:pt>
                <c:pt idx="3">
                  <c:v>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12-4C22-B171-3546D90937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3887"/>
        <c:axId val="1"/>
      </c:lineChart>
      <c:catAx>
        <c:axId val="105814388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388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70850831146106"/>
          <c:y val="5.536332179930796E-2"/>
          <c:w val="0.12805304600082884"/>
          <c:h val="0.81063854650677503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3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Grafico'!$I$14:$T$14</c:f>
              <c:numCache>
                <c:formatCode>0.00</c:formatCode>
                <c:ptCount val="12"/>
                <c:pt idx="8" formatCode="General">
                  <c:v>14.309999999999999</c:v>
                </c:pt>
                <c:pt idx="11" formatCode="General">
                  <c:v>13.879999999999999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4B-4B5E-8DF0-124B511F2C10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Grafico'!$U$14:$AF$14</c:f>
              <c:numCache>
                <c:formatCode>General</c:formatCode>
                <c:ptCount val="12"/>
                <c:pt idx="0">
                  <c:v>16.5</c:v>
                </c:pt>
                <c:pt idx="1">
                  <c:v>17.560000000000002</c:v>
                </c:pt>
                <c:pt idx="2">
                  <c:v>14.12</c:v>
                </c:pt>
                <c:pt idx="3">
                  <c:v>15.17</c:v>
                </c:pt>
                <c:pt idx="8">
                  <c:v>7.5100000000000007</c:v>
                </c:pt>
                <c:pt idx="9">
                  <c:v>3.5</c:v>
                </c:pt>
                <c:pt idx="10">
                  <c:v>14.33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4B-4B5E-8DF0-124B511F2C10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Grafico'!$AG$14:$AR$14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4B-4B5E-8DF0-124B511F2C10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Grafico'!$AS$14:$BD$14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4B-4B5E-8DF0-124B511F2C10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Grafico'!$BE$14:$BP$14</c:f>
              <c:numCache>
                <c:formatCode>General</c:formatCode>
                <c:ptCount val="12"/>
                <c:pt idx="0">
                  <c:v>7.89</c:v>
                </c:pt>
                <c:pt idx="1">
                  <c:v>8.6599999999999984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4B-4B5E-8DF0-124B511F2C10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Grafico'!$BQ$14:$CB$14</c:f>
              <c:numCache>
                <c:formatCode>General</c:formatCode>
                <c:ptCount val="12"/>
                <c:pt idx="5">
                  <c:v>6.2700000000000005</c:v>
                </c:pt>
                <c:pt idx="6">
                  <c:v>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4B-4B5E-8DF0-124B511F2C10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Grafico'!$CC$14:$CN$14</c:f>
              <c:numCache>
                <c:formatCode>General</c:formatCode>
                <c:ptCount val="12"/>
                <c:pt idx="3">
                  <c:v>10.83</c:v>
                </c:pt>
                <c:pt idx="4">
                  <c:v>10.909999999999998</c:v>
                </c:pt>
                <c:pt idx="5">
                  <c:v>9.27</c:v>
                </c:pt>
                <c:pt idx="7">
                  <c:v>8.52</c:v>
                </c:pt>
                <c:pt idx="8">
                  <c:v>7.7399999999999993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E4B-4B5E-8DF0-124B511F2C10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Grafico'!$CO$14:$CZ$14</c:f>
              <c:numCache>
                <c:formatCode>General</c:formatCode>
                <c:ptCount val="12"/>
                <c:pt idx="0">
                  <c:v>8.76</c:v>
                </c:pt>
                <c:pt idx="1">
                  <c:v>9.77</c:v>
                </c:pt>
                <c:pt idx="2">
                  <c:v>11.84</c:v>
                </c:pt>
                <c:pt idx="3">
                  <c:v>13.67</c:v>
                </c:pt>
                <c:pt idx="4">
                  <c:v>13.67</c:v>
                </c:pt>
                <c:pt idx="5">
                  <c:v>10.399999999999999</c:v>
                </c:pt>
                <c:pt idx="6">
                  <c:v>10.229999999999999</c:v>
                </c:pt>
                <c:pt idx="8">
                  <c:v>7.830000000000001</c:v>
                </c:pt>
                <c:pt idx="9">
                  <c:v>7.47</c:v>
                </c:pt>
                <c:pt idx="10">
                  <c:v>4.3100000000000005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E4B-4B5E-8DF0-124B511F2C10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Grafico'!$DA$14:$DL$14</c:f>
              <c:numCache>
                <c:formatCode>General</c:formatCode>
                <c:ptCount val="12"/>
                <c:pt idx="0">
                  <c:v>9.44</c:v>
                </c:pt>
                <c:pt idx="1">
                  <c:v>10.469999999999999</c:v>
                </c:pt>
                <c:pt idx="2">
                  <c:v>12.95</c:v>
                </c:pt>
                <c:pt idx="3">
                  <c:v>20.170000000000002</c:v>
                </c:pt>
                <c:pt idx="4">
                  <c:v>18.18</c:v>
                </c:pt>
                <c:pt idx="5">
                  <c:v>12.67</c:v>
                </c:pt>
                <c:pt idx="6">
                  <c:v>10</c:v>
                </c:pt>
                <c:pt idx="7">
                  <c:v>9.5599999999999987</c:v>
                </c:pt>
                <c:pt idx="8">
                  <c:v>9.1399999999999988</c:v>
                </c:pt>
                <c:pt idx="9">
                  <c:v>8.6</c:v>
                </c:pt>
                <c:pt idx="10">
                  <c:v>7.7600000000000007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E4B-4B5E-8DF0-124B511F2C10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Grafico'!$DM$14:$DX$14</c:f>
              <c:numCache>
                <c:formatCode>General</c:formatCode>
                <c:ptCount val="12"/>
                <c:pt idx="2">
                  <c:v>11.53</c:v>
                </c:pt>
                <c:pt idx="3">
                  <c:v>9.879999999999999</c:v>
                </c:pt>
                <c:pt idx="4">
                  <c:v>11.569999999999999</c:v>
                </c:pt>
                <c:pt idx="5">
                  <c:v>10.039999999999999</c:v>
                </c:pt>
                <c:pt idx="6">
                  <c:v>9.83</c:v>
                </c:pt>
                <c:pt idx="7">
                  <c:v>8.8099999999999987</c:v>
                </c:pt>
                <c:pt idx="8">
                  <c:v>8.59</c:v>
                </c:pt>
                <c:pt idx="9">
                  <c:v>8.86</c:v>
                </c:pt>
                <c:pt idx="10">
                  <c:v>9.3699999999999992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E4B-4B5E-8DF0-124B511F2C10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Grafico'!$DY$14:$EJ$14</c:f>
              <c:numCache>
                <c:formatCode>General</c:formatCode>
                <c:ptCount val="12"/>
                <c:pt idx="1">
                  <c:v>8.7199999999999989</c:v>
                </c:pt>
                <c:pt idx="10">
                  <c:v>9.58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93-4E3F-BECE-C212AF988F18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Grafico'!$EK$14:$EV$14</c:f>
              <c:numCache>
                <c:formatCode>General</c:formatCode>
                <c:ptCount val="12"/>
                <c:pt idx="3">
                  <c:v>20.12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4-4B16-B462-858107DC127C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Grafico'!$EW$14:$FH$14</c:f>
              <c:numCache>
                <c:formatCode>General</c:formatCode>
                <c:ptCount val="12"/>
                <c:pt idx="7">
                  <c:v>9.0599999999999987</c:v>
                </c:pt>
                <c:pt idx="8">
                  <c:v>4.3</c:v>
                </c:pt>
                <c:pt idx="9">
                  <c:v>5.09</c:v>
                </c:pt>
                <c:pt idx="10">
                  <c:v>4.2300000000000004</c:v>
                </c:pt>
                <c:pt idx="11">
                  <c:v>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44-4B16-B462-858107DC127C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Grafico'!$FI$14:$FT$14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44-4B16-B462-858107DC1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0159"/>
        <c:axId val="1"/>
      </c:lineChart>
      <c:catAx>
        <c:axId val="10581301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22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0159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958508311461055"/>
          <c:y val="6.228373702422145E-2"/>
          <c:w val="0.12805304600082884"/>
          <c:h val="0.7965042708884004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2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Grafico'!$I$19:$T$19</c:f>
              <c:numCache>
                <c:formatCode>0.00</c:formatCode>
                <c:ptCount val="12"/>
                <c:pt idx="10" formatCode="General">
                  <c:v>8.49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8-43B3-8332-D1C69C990B9B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Grafico'!$U$19:$AF$19</c:f>
              <c:numCache>
                <c:formatCode>General</c:formatCode>
                <c:ptCount val="12"/>
                <c:pt idx="7">
                  <c:v>12.29</c:v>
                </c:pt>
                <c:pt idx="9">
                  <c:v>7.6899999999999995</c:v>
                </c:pt>
                <c:pt idx="10">
                  <c:v>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8-43B3-8332-D1C69C990B9B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Grafico'!$AG$19:$AR$19</c:f>
              <c:numCache>
                <c:formatCode>General</c:formatCode>
                <c:ptCount val="12"/>
                <c:pt idx="2">
                  <c:v>18.600000000000001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68-43B3-8332-D1C69C990B9B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Grafico'!$AS$19:$BD$19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568-43B3-8332-D1C69C990B9B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Grafico'!$BE$19:$BP$19</c:f>
              <c:numCache>
                <c:formatCode>General</c:formatCode>
                <c:ptCount val="12"/>
                <c:pt idx="8">
                  <c:v>9.75</c:v>
                </c:pt>
                <c:pt idx="10">
                  <c:v>9.61</c:v>
                </c:pt>
                <c:pt idx="11">
                  <c:v>9.16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568-43B3-8332-D1C69C990B9B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Grafico'!$BQ$19:$CB$19</c:f>
              <c:numCache>
                <c:formatCode>General</c:formatCode>
                <c:ptCount val="12"/>
                <c:pt idx="2">
                  <c:v>18.12</c:v>
                </c:pt>
                <c:pt idx="3">
                  <c:v>23.82</c:v>
                </c:pt>
                <c:pt idx="4">
                  <c:v>19.54</c:v>
                </c:pt>
                <c:pt idx="7">
                  <c:v>9.26</c:v>
                </c:pt>
                <c:pt idx="8">
                  <c:v>7.59</c:v>
                </c:pt>
                <c:pt idx="11">
                  <c:v>9.5500000000000007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568-43B3-8332-D1C69C990B9B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Grafico'!$CC$19:$CN$19</c:f>
              <c:numCache>
                <c:formatCode>General</c:formatCode>
                <c:ptCount val="12"/>
                <c:pt idx="0">
                  <c:v>12.54</c:v>
                </c:pt>
                <c:pt idx="1">
                  <c:v>15.829999999999998</c:v>
                </c:pt>
                <c:pt idx="3">
                  <c:v>23.49</c:v>
                </c:pt>
                <c:pt idx="4">
                  <c:v>28.22</c:v>
                </c:pt>
                <c:pt idx="7">
                  <c:v>12.04</c:v>
                </c:pt>
                <c:pt idx="11">
                  <c:v>10.27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568-43B3-8332-D1C69C990B9B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Grafico'!$CO$19:$CZ$19</c:f>
              <c:numCache>
                <c:formatCode>General</c:formatCode>
                <c:ptCount val="12"/>
                <c:pt idx="0">
                  <c:v>13.209999999999999</c:v>
                </c:pt>
                <c:pt idx="1">
                  <c:v>16.07</c:v>
                </c:pt>
                <c:pt idx="2">
                  <c:v>11.11</c:v>
                </c:pt>
                <c:pt idx="5">
                  <c:v>17.61</c:v>
                </c:pt>
                <c:pt idx="6">
                  <c:v>13.91</c:v>
                </c:pt>
                <c:pt idx="8">
                  <c:v>9.0500000000000007</c:v>
                </c:pt>
                <c:pt idx="9">
                  <c:v>7.06</c:v>
                </c:pt>
                <c:pt idx="11">
                  <c:v>9.4599999999999991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568-43B3-8332-D1C69C990B9B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Grafico'!$DA$19:$DL$19</c:f>
              <c:numCache>
                <c:formatCode>General</c:formatCode>
                <c:ptCount val="12"/>
                <c:pt idx="2">
                  <c:v>17.07</c:v>
                </c:pt>
                <c:pt idx="3">
                  <c:v>20.32</c:v>
                </c:pt>
                <c:pt idx="4">
                  <c:v>23.51</c:v>
                </c:pt>
                <c:pt idx="6">
                  <c:v>13.94</c:v>
                </c:pt>
                <c:pt idx="9">
                  <c:v>7.7099999999999991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568-43B3-8332-D1C69C990B9B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Grafico'!$DM$19:$DX$19</c:f>
              <c:numCache>
                <c:formatCode>General</c:formatCode>
                <c:ptCount val="12"/>
                <c:pt idx="2">
                  <c:v>15.33</c:v>
                </c:pt>
                <c:pt idx="5">
                  <c:v>14.59</c:v>
                </c:pt>
                <c:pt idx="6">
                  <c:v>8.84</c:v>
                </c:pt>
                <c:pt idx="8">
                  <c:v>11.09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568-43B3-8332-D1C69C990B9B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Grafico'!$DY$19:$EJ$19</c:f>
              <c:numCache>
                <c:formatCode>General</c:formatCode>
                <c:ptCount val="12"/>
                <c:pt idx="0">
                  <c:v>12.44</c:v>
                </c:pt>
                <c:pt idx="2">
                  <c:v>16.93</c:v>
                </c:pt>
                <c:pt idx="3">
                  <c:v>11.79</c:v>
                </c:pt>
                <c:pt idx="6">
                  <c:v>7.33</c:v>
                </c:pt>
                <c:pt idx="8">
                  <c:v>8.15</c:v>
                </c:pt>
                <c:pt idx="9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568-43B3-8332-D1C69C990B9B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Grafico'!$EK$19:$EV$19</c:f>
              <c:numCache>
                <c:formatCode>General</c:formatCode>
                <c:ptCount val="12"/>
                <c:pt idx="1">
                  <c:v>13.9</c:v>
                </c:pt>
                <c:pt idx="2">
                  <c:v>9.74</c:v>
                </c:pt>
                <c:pt idx="3">
                  <c:v>11.14</c:v>
                </c:pt>
                <c:pt idx="4">
                  <c:v>18.97</c:v>
                </c:pt>
                <c:pt idx="5">
                  <c:v>16.64</c:v>
                </c:pt>
                <c:pt idx="6">
                  <c:v>11.209999999999999</c:v>
                </c:pt>
                <c:pt idx="7">
                  <c:v>10.69</c:v>
                </c:pt>
                <c:pt idx="11">
                  <c:v>16.07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EB-403B-AB2D-FF6E66F98FAD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Grafico'!$EW$19:$FH$19</c:f>
              <c:numCache>
                <c:formatCode>General</c:formatCode>
                <c:ptCount val="12"/>
                <c:pt idx="2">
                  <c:v>16.54</c:v>
                </c:pt>
                <c:pt idx="5">
                  <c:v>14.82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EB-403B-AB2D-FF6E66F98FAD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Grafico'!$FI$19:$FT$19</c:f>
              <c:numCache>
                <c:formatCode>General</c:formatCode>
                <c:ptCount val="12"/>
                <c:pt idx="0">
                  <c:v>12.23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18-4997-9769-29C74C54C2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1407"/>
        <c:axId val="1"/>
      </c:lineChart>
      <c:catAx>
        <c:axId val="105813140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0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1407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4.1522491349480967E-2"/>
          <c:w val="0.12805304600082884"/>
          <c:h val="0.81534997171289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Gamalotal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Grafico'!$I$30:$T$30</c:f>
              <c:numCache>
                <c:formatCode>General</c:formatCode>
                <c:ptCount val="12"/>
                <c:pt idx="5">
                  <c:v>27.52</c:v>
                </c:pt>
                <c:pt idx="6">
                  <c:v>31.32</c:v>
                </c:pt>
                <c:pt idx="7">
                  <c:v>30.52</c:v>
                </c:pt>
                <c:pt idx="8">
                  <c:v>29.93</c:v>
                </c:pt>
                <c:pt idx="9">
                  <c:v>23.76</c:v>
                </c:pt>
                <c:pt idx="10">
                  <c:v>19.690000000000001</c:v>
                </c:pt>
                <c:pt idx="11">
                  <c:v>22.14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5C-4F3A-89D2-3917A3040F1C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Grafico'!$U$30:$AF$30</c:f>
              <c:numCache>
                <c:formatCode>General</c:formatCode>
                <c:ptCount val="12"/>
                <c:pt idx="0">
                  <c:v>31.69</c:v>
                </c:pt>
                <c:pt idx="1">
                  <c:v>29.220000000000002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5C-4F3A-89D2-3917A3040F1C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Grafico'!$AG$30:$AR$30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5C-4F3A-89D2-3917A3040F1C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Grafico'!$AS$30:$BD$30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5C-4F3A-89D2-3917A3040F1C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Grafico'!$BE$30:$BP$30</c:f>
              <c:numCache>
                <c:formatCode>General</c:formatCode>
                <c:ptCount val="12"/>
                <c:pt idx="9">
                  <c:v>10.49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95C-4F3A-89D2-3917A3040F1C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Grafico'!$BQ$30:$CB$30</c:f>
              <c:numCache>
                <c:formatCode>General</c:formatCode>
                <c:ptCount val="12"/>
                <c:pt idx="3">
                  <c:v>14.44</c:v>
                </c:pt>
                <c:pt idx="4">
                  <c:v>14.78</c:v>
                </c:pt>
                <c:pt idx="6">
                  <c:v>10.78</c:v>
                </c:pt>
                <c:pt idx="11">
                  <c:v>10.719999999999999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95C-4F3A-89D2-3917A3040F1C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Grafico'!$CC$30:$CN$30</c:f>
              <c:numCache>
                <c:formatCode>General</c:formatCode>
                <c:ptCount val="12"/>
                <c:pt idx="0">
                  <c:v>12.15</c:v>
                </c:pt>
                <c:pt idx="1">
                  <c:v>13.19</c:v>
                </c:pt>
                <c:pt idx="2">
                  <c:v>14.04</c:v>
                </c:pt>
                <c:pt idx="4">
                  <c:v>15.929999999999998</c:v>
                </c:pt>
                <c:pt idx="10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95C-4F3A-89D2-3917A3040F1C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Grafico'!$CO$30:$CZ$30</c:f>
              <c:numCache>
                <c:formatCode>General</c:formatCode>
                <c:ptCount val="12"/>
                <c:pt idx="5">
                  <c:v>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95C-4F3A-89D2-3917A3040F1C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Grafico'!$DA$30:$DL$30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95C-4F3A-89D2-3917A3040F1C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Grafico'!$DM$30:$DX$30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95C-4F3A-89D2-3917A3040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7631"/>
        <c:axId val="1"/>
      </c:lineChart>
      <c:catAx>
        <c:axId val="105814763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34"/>
          <c:min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7631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0.10380622837370242"/>
          <c:w val="0.13333355205599295"/>
          <c:h val="0.7923889963581540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Dulce Nombre 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Grafico'!$I$21:$T$21</c:f>
              <c:numCache>
                <c:formatCode>0.00</c:formatCode>
                <c:ptCount val="12"/>
                <c:pt idx="5" formatCode="General">
                  <c:v>16.490000000000002</c:v>
                </c:pt>
                <c:pt idx="7" formatCode="General">
                  <c:v>16.490000000000002</c:v>
                </c:pt>
                <c:pt idx="9" formatCode="General">
                  <c:v>9.7999999999999989</c:v>
                </c:pt>
                <c:pt idx="11" formatCode="General">
                  <c:v>11.389999999999999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42-4F6D-B8AD-DA7216405F9D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Grafico'!$U$21:$AF$21</c:f>
              <c:numCache>
                <c:formatCode>General</c:formatCode>
                <c:ptCount val="12"/>
                <c:pt idx="0">
                  <c:v>12.219999999999999</c:v>
                </c:pt>
                <c:pt idx="2">
                  <c:v>15.45</c:v>
                </c:pt>
                <c:pt idx="3">
                  <c:v>23.26</c:v>
                </c:pt>
                <c:pt idx="4">
                  <c:v>22.12</c:v>
                </c:pt>
                <c:pt idx="5">
                  <c:v>23.12</c:v>
                </c:pt>
                <c:pt idx="6">
                  <c:v>28.130000000000003</c:v>
                </c:pt>
                <c:pt idx="8">
                  <c:v>9.879999999999999</c:v>
                </c:pt>
                <c:pt idx="1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42-4F6D-B8AD-DA7216405F9D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Grafico'!$AG$21:$AR$21</c:f>
              <c:numCache>
                <c:formatCode>General</c:formatCode>
                <c:ptCount val="12"/>
                <c:pt idx="0">
                  <c:v>12.979999999999999</c:v>
                </c:pt>
                <c:pt idx="4">
                  <c:v>20.900000000000002</c:v>
                </c:pt>
                <c:pt idx="5">
                  <c:v>21.39</c:v>
                </c:pt>
                <c:pt idx="6">
                  <c:v>28.3</c:v>
                </c:pt>
                <c:pt idx="7">
                  <c:v>20.92</c:v>
                </c:pt>
                <c:pt idx="8">
                  <c:v>20.57</c:v>
                </c:pt>
                <c:pt idx="9">
                  <c:v>11.95</c:v>
                </c:pt>
                <c:pt idx="10">
                  <c:v>12.22</c:v>
                </c:pt>
                <c:pt idx="11">
                  <c:v>11.58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42-4F6D-B8AD-DA7216405F9D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Grafico'!$AS$21:$BD$21</c:f>
              <c:numCache>
                <c:formatCode>General</c:formatCode>
                <c:ptCount val="12"/>
                <c:pt idx="0">
                  <c:v>14.899999999999999</c:v>
                </c:pt>
                <c:pt idx="1">
                  <c:v>16.970000000000002</c:v>
                </c:pt>
                <c:pt idx="4">
                  <c:v>25.45</c:v>
                </c:pt>
                <c:pt idx="5">
                  <c:v>22.44</c:v>
                </c:pt>
                <c:pt idx="6">
                  <c:v>20.52</c:v>
                </c:pt>
                <c:pt idx="7">
                  <c:v>25.810000000000002</c:v>
                </c:pt>
                <c:pt idx="8">
                  <c:v>16.32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42-4F6D-B8AD-DA7216405F9D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Grafico'!$BE$21:$BP$21</c:f>
              <c:numCache>
                <c:formatCode>General</c:formatCode>
                <c:ptCount val="12"/>
                <c:pt idx="0">
                  <c:v>15.11</c:v>
                </c:pt>
                <c:pt idx="1">
                  <c:v>14.03</c:v>
                </c:pt>
                <c:pt idx="4">
                  <c:v>25.25</c:v>
                </c:pt>
                <c:pt idx="7">
                  <c:v>13.08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242-4F6D-B8AD-DA7216405F9D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Grafico'!$BQ$21:$CB$21</c:f>
              <c:numCache>
                <c:formatCode>General</c:formatCode>
                <c:ptCount val="12"/>
                <c:pt idx="5">
                  <c:v>8.34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42-4F6D-B8AD-DA7216405F9D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Grafico'!$CC$21:$CN$21</c:f>
              <c:numCache>
                <c:formatCode>General</c:formatCode>
                <c:ptCount val="12"/>
                <c:pt idx="8">
                  <c:v>13.819999999999999</c:v>
                </c:pt>
                <c:pt idx="10">
                  <c:v>9.6499999999999986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242-4F6D-B8AD-DA7216405F9D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Grafico'!$CO$21:$CZ$21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242-4F6D-B8AD-DA7216405F9D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Grafico'!$DA$21:$DL$21</c:f>
              <c:numCache>
                <c:formatCode>General</c:formatCode>
                <c:ptCount val="12"/>
                <c:pt idx="1">
                  <c:v>12.34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242-4F6D-B8AD-DA7216405F9D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Grafico'!$DM$21:$DX$21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242-4F6D-B8AD-DA7216405F9D}"/>
            </c:ext>
          </c:extLst>
        </c:ser>
        <c:ser>
          <c:idx val="10"/>
          <c:order val="10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Grafico'!$FI$21:$FT$21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40-46F9-A6CC-168FF32C7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7231"/>
        <c:axId val="1"/>
      </c:lineChart>
      <c:catAx>
        <c:axId val="105813723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723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750174978127723"/>
          <c:y val="7.2664359861591699E-2"/>
          <c:w val="0.12805304600082884"/>
          <c:h val="0.7729471448577761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Grafico'!$I$9:$T$9</c:f>
              <c:numCache>
                <c:formatCode>0.00</c:formatCode>
                <c:ptCount val="12"/>
                <c:pt idx="5" formatCode="General">
                  <c:v>2.88</c:v>
                </c:pt>
                <c:pt idx="6" formatCode="General">
                  <c:v>2.8</c:v>
                </c:pt>
                <c:pt idx="10" formatCode="General">
                  <c:v>2.65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EC-4B1F-9E07-8C4AD10E7342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Grafico'!$U$9:$AF$9</c:f>
              <c:numCache>
                <c:formatCode>General</c:formatCode>
                <c:ptCount val="12"/>
                <c:pt idx="1">
                  <c:v>4.0199999999999996</c:v>
                </c:pt>
                <c:pt idx="3">
                  <c:v>3.42</c:v>
                </c:pt>
                <c:pt idx="4">
                  <c:v>2.85</c:v>
                </c:pt>
                <c:pt idx="7">
                  <c:v>2.69</c:v>
                </c:pt>
                <c:pt idx="9">
                  <c:v>2.57</c:v>
                </c:pt>
                <c:pt idx="11">
                  <c:v>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EC-4B1F-9E07-8C4AD10E7342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Grafico'!$AG$9:$AR$9</c:f>
              <c:numCache>
                <c:formatCode>General</c:formatCode>
                <c:ptCount val="12"/>
                <c:pt idx="2">
                  <c:v>6.27</c:v>
                </c:pt>
                <c:pt idx="5">
                  <c:v>3.22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EC-4B1F-9E07-8C4AD10E7342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Grafico'!$AS$9:$BD$9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EC-4B1F-9E07-8C4AD10E7342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Grafico'!$BE$9:$BP$9</c:f>
              <c:numCache>
                <c:formatCode>General</c:formatCode>
                <c:ptCount val="12"/>
                <c:pt idx="2">
                  <c:v>5.77</c:v>
                </c:pt>
                <c:pt idx="7">
                  <c:v>2.78</c:v>
                </c:pt>
                <c:pt idx="9">
                  <c:v>2.73</c:v>
                </c:pt>
                <c:pt idx="10">
                  <c:v>2.85</c:v>
                </c:pt>
                <c:pt idx="11">
                  <c:v>2.72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EC-4B1F-9E07-8C4AD10E7342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Grafico'!$BQ$9:$CB$9</c:f>
              <c:numCache>
                <c:formatCode>General</c:formatCode>
                <c:ptCount val="12"/>
                <c:pt idx="1">
                  <c:v>5.05</c:v>
                </c:pt>
                <c:pt idx="2">
                  <c:v>5.64</c:v>
                </c:pt>
                <c:pt idx="3">
                  <c:v>4.45</c:v>
                </c:pt>
                <c:pt idx="4">
                  <c:v>2.92</c:v>
                </c:pt>
                <c:pt idx="7">
                  <c:v>2.75</c:v>
                </c:pt>
                <c:pt idx="9">
                  <c:v>2.78</c:v>
                </c:pt>
                <c:pt idx="10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2EC-4B1F-9E07-8C4AD10E7342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Grafico'!$CC$9:$CN$9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2EC-4B1F-9E07-8C4AD10E7342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Grafico'!$CO$9:$CZ$9</c:f>
              <c:numCache>
                <c:formatCode>General</c:formatCode>
                <c:ptCount val="12"/>
                <c:pt idx="1">
                  <c:v>6.72</c:v>
                </c:pt>
                <c:pt idx="11">
                  <c:v>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2EC-4B1F-9E07-8C4AD10E7342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Grafico'!$DA$9:$DL$9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2EC-4B1F-9E07-8C4AD10E7342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Grafico'!$DM$9:$DX$9</c:f>
              <c:numCache>
                <c:formatCode>General</c:formatCode>
                <c:ptCount val="12"/>
                <c:pt idx="2">
                  <c:v>5.85</c:v>
                </c:pt>
                <c:pt idx="4">
                  <c:v>8.9700000000000006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2EC-4B1F-9E07-8C4AD10E7342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Grafico'!$DY$9:$EJ$9</c:f>
              <c:numCache>
                <c:formatCode>General</c:formatCode>
                <c:ptCount val="12"/>
                <c:pt idx="2">
                  <c:v>14.28</c:v>
                </c:pt>
                <c:pt idx="5">
                  <c:v>2.68</c:v>
                </c:pt>
                <c:pt idx="9">
                  <c:v>2.68</c:v>
                </c:pt>
                <c:pt idx="11">
                  <c:v>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68-495C-9FA2-E61EB9562B0F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Grafico'!$EK$9:$EV$9</c:f>
              <c:numCache>
                <c:formatCode>General</c:formatCode>
                <c:ptCount val="12"/>
                <c:pt idx="2">
                  <c:v>4.71</c:v>
                </c:pt>
                <c:pt idx="6">
                  <c:v>2.61</c:v>
                </c:pt>
                <c:pt idx="7">
                  <c:v>2.73</c:v>
                </c:pt>
                <c:pt idx="8">
                  <c:v>2.7</c:v>
                </c:pt>
                <c:pt idx="9">
                  <c:v>2.7</c:v>
                </c:pt>
                <c:pt idx="10">
                  <c:v>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52-41B8-8FDE-3D5BBF66CF36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Grafico'!$EW$9:$FH$9</c:f>
              <c:numCache>
                <c:formatCode>General</c:formatCode>
                <c:ptCount val="12"/>
                <c:pt idx="4">
                  <c:v>4.68</c:v>
                </c:pt>
                <c:pt idx="5">
                  <c:v>2.81</c:v>
                </c:pt>
                <c:pt idx="6">
                  <c:v>2.72</c:v>
                </c:pt>
                <c:pt idx="7">
                  <c:v>2.5499999999999998</c:v>
                </c:pt>
                <c:pt idx="8">
                  <c:v>2.57</c:v>
                </c:pt>
                <c:pt idx="9">
                  <c:v>2.57</c:v>
                </c:pt>
                <c:pt idx="10">
                  <c:v>4.1399999999999997</c:v>
                </c:pt>
                <c:pt idx="11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52-41B8-8FDE-3D5BBF66CF36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Grafico'!$FI$9:$FT$9</c:f>
              <c:numCache>
                <c:formatCode>General</c:formatCode>
                <c:ptCount val="12"/>
                <c:pt idx="0">
                  <c:v>2.9</c:v>
                </c:pt>
                <c:pt idx="1">
                  <c:v>4.04</c:v>
                </c:pt>
                <c:pt idx="3">
                  <c:v>4.8600000000000003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7E-47B1-9B6E-81D57BF61A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6799"/>
        <c:axId val="1"/>
      </c:lineChart>
      <c:catAx>
        <c:axId val="105814679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679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5.536332179930796E-2"/>
          <c:w val="0.12805304600082884"/>
          <c:h val="0.7729471448577761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Grafico'!$I$34:$T$34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9D-442F-B38B-EED185E38F7F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Grafico'!$U$34:$AF$34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9D-442F-B38B-EED185E38F7F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Grafico'!$AG$34:$AR$34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9D-442F-B38B-EED185E38F7F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Grafico'!$AS$34:$BD$34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9D-442F-B38B-EED185E38F7F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Grafico'!$BE$34:$BP$34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29D-442F-B38B-EED185E38F7F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Grafico'!$BQ$34:$CB$34</c:f>
              <c:numCache>
                <c:formatCode>General</c:formatCode>
                <c:ptCount val="12"/>
                <c:pt idx="3">
                  <c:v>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29D-442F-B38B-EED185E38F7F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Grafico'!$CC$34:$CN$34</c:f>
              <c:numCache>
                <c:formatCode>General</c:formatCode>
                <c:ptCount val="12"/>
                <c:pt idx="2">
                  <c:v>4.91</c:v>
                </c:pt>
                <c:pt idx="3">
                  <c:v>5.35</c:v>
                </c:pt>
                <c:pt idx="6">
                  <c:v>3.6899999999999995</c:v>
                </c:pt>
                <c:pt idx="7">
                  <c:v>3.5699999999999994</c:v>
                </c:pt>
                <c:pt idx="8">
                  <c:v>3.2199999999999998</c:v>
                </c:pt>
                <c:pt idx="9">
                  <c:v>2.2700000000000005</c:v>
                </c:pt>
                <c:pt idx="11">
                  <c:v>3.7299999999999995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29D-442F-B38B-EED185E38F7F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Grafico'!$CO$34:$CZ$34</c:f>
              <c:numCache>
                <c:formatCode>General</c:formatCode>
                <c:ptCount val="12"/>
                <c:pt idx="4">
                  <c:v>6.08</c:v>
                </c:pt>
                <c:pt idx="8">
                  <c:v>0.39000000000000012</c:v>
                </c:pt>
                <c:pt idx="9">
                  <c:v>2.2300000000000004</c:v>
                </c:pt>
                <c:pt idx="10">
                  <c:v>5.99</c:v>
                </c:pt>
                <c:pt idx="11">
                  <c:v>3.5199999999999996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29D-442F-B38B-EED185E38F7F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Grafico'!$DA$34:$DL$34</c:f>
              <c:numCache>
                <c:formatCode>General</c:formatCode>
                <c:ptCount val="12"/>
                <c:pt idx="0">
                  <c:v>4.08</c:v>
                </c:pt>
                <c:pt idx="2">
                  <c:v>6.21</c:v>
                </c:pt>
                <c:pt idx="3">
                  <c:v>6.01</c:v>
                </c:pt>
                <c:pt idx="4">
                  <c:v>6.57</c:v>
                </c:pt>
                <c:pt idx="5">
                  <c:v>4.7</c:v>
                </c:pt>
                <c:pt idx="6">
                  <c:v>6.39</c:v>
                </c:pt>
                <c:pt idx="7">
                  <c:v>6.2299999999999995</c:v>
                </c:pt>
                <c:pt idx="10">
                  <c:v>1.59</c:v>
                </c:pt>
                <c:pt idx="11">
                  <c:v>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29D-442F-B38B-EED185E38F7F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329D-442F-B38B-EED185E38F7F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Grafico'!$DY$34:$EJ$34</c:f>
              <c:numCache>
                <c:formatCode>General</c:formatCode>
                <c:ptCount val="12"/>
                <c:pt idx="0">
                  <c:v>4.4799999999999995</c:v>
                </c:pt>
                <c:pt idx="1">
                  <c:v>4.8999999999999995</c:v>
                </c:pt>
                <c:pt idx="2">
                  <c:v>5.51</c:v>
                </c:pt>
                <c:pt idx="9">
                  <c:v>2.8899999999999997</c:v>
                </c:pt>
                <c:pt idx="10">
                  <c:v>2.79</c:v>
                </c:pt>
                <c:pt idx="11">
                  <c:v>3.2800000000000002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29D-442F-B38B-EED185E38F7F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Grafico'!$EK$34:$EV$34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EE-488E-BD8B-C533F63906E3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Grafico'!$EW$34:$FH$34</c:f>
              <c:numCache>
                <c:formatCode>General</c:formatCode>
                <c:ptCount val="12"/>
                <c:pt idx="1">
                  <c:v>4.8</c:v>
                </c:pt>
                <c:pt idx="6">
                  <c:v>2.96</c:v>
                </c:pt>
                <c:pt idx="7">
                  <c:v>3.3599999999999994</c:v>
                </c:pt>
                <c:pt idx="8">
                  <c:v>2.41</c:v>
                </c:pt>
                <c:pt idx="11">
                  <c:v>3.9399999999999995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EE-488E-BD8B-C533F63906E3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Grafico'!$FI$34:$FT$34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57-4754-B256-40F847E7B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0991"/>
        <c:axId val="1"/>
      </c:lineChart>
      <c:catAx>
        <c:axId val="105813099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7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0991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88"/>
          <c:y val="4.1522491349480967E-2"/>
          <c:w val="0.12805304600082884"/>
          <c:h val="0.7588128692394017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Asdrúbal Rojas Chávez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Grafico'!$I$40:$T$40</c:f>
              <c:numCache>
                <c:formatCode>General</c:formatCode>
                <c:ptCount val="12"/>
                <c:pt idx="11">
                  <c:v>9.24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E-499A-B5D2-6B644D670028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Grafico'!$U$40:$AF$40</c:f>
              <c:numCache>
                <c:formatCode>General</c:formatCode>
                <c:ptCount val="12"/>
                <c:pt idx="0">
                  <c:v>10.08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AE-499A-B5D2-6B644D670028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Grafico'!$AG$40:$AR$40</c:f>
              <c:numCache>
                <c:formatCode>General</c:formatCode>
                <c:ptCount val="12"/>
                <c:pt idx="11">
                  <c:v>9.02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AE-499A-B5D2-6B644D670028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Grafico'!$AS$40:$BD$40</c:f>
              <c:numCache>
                <c:formatCode>General</c:formatCode>
                <c:ptCount val="12"/>
                <c:pt idx="0">
                  <c:v>7.3999999999999995</c:v>
                </c:pt>
                <c:pt idx="1">
                  <c:v>12.32</c:v>
                </c:pt>
                <c:pt idx="11">
                  <c:v>10.67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AE-499A-B5D2-6B644D670028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Grafico'!$BE$40:$BP$40</c:f>
              <c:numCache>
                <c:formatCode>General</c:formatCode>
                <c:ptCount val="12"/>
                <c:pt idx="1">
                  <c:v>11.72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AE-499A-B5D2-6B644D670028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Grafico'!$BQ$40:$CB$40</c:f>
              <c:numCache>
                <c:formatCode>General</c:formatCode>
                <c:ptCount val="12"/>
                <c:pt idx="2">
                  <c:v>13.25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AE-499A-B5D2-6B644D670028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Grafico'!$CC$40:$CN$40</c:f>
              <c:numCache>
                <c:formatCode>General</c:formatCode>
                <c:ptCount val="12"/>
                <c:pt idx="0">
                  <c:v>17.55</c:v>
                </c:pt>
                <c:pt idx="1">
                  <c:v>10.1</c:v>
                </c:pt>
                <c:pt idx="2">
                  <c:v>10.72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AE-499A-B5D2-6B644D670028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Grafico'!$CO$40:$CZ$40</c:f>
              <c:numCache>
                <c:formatCode>General</c:formatCode>
                <c:ptCount val="12"/>
                <c:pt idx="0">
                  <c:v>11.6</c:v>
                </c:pt>
                <c:pt idx="1">
                  <c:v>10.27</c:v>
                </c:pt>
                <c:pt idx="2">
                  <c:v>10.48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AE-499A-B5D2-6B644D670028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Grafico'!$DA$40:$DL$40</c:f>
              <c:numCache>
                <c:formatCode>General</c:formatCode>
                <c:ptCount val="12"/>
                <c:pt idx="0">
                  <c:v>7.56</c:v>
                </c:pt>
                <c:pt idx="1">
                  <c:v>11.6</c:v>
                </c:pt>
                <c:pt idx="2">
                  <c:v>16.18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AE-499A-B5D2-6B644D670028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Grafico'!$DM$40:$DX$40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AE-499A-B5D2-6B644D670028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Grafico'!$DY$40:$EJ$40</c:f>
              <c:numCache>
                <c:formatCode>General</c:formatCode>
                <c:ptCount val="12"/>
                <c:pt idx="1">
                  <c:v>16.88</c:v>
                </c:pt>
                <c:pt idx="2">
                  <c:v>12.06</c:v>
                </c:pt>
                <c:pt idx="11">
                  <c:v>10.79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24-4ABE-AD90-1BDFEF84D625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Grafico'!$EK$40:$EV$40</c:f>
              <c:numCache>
                <c:formatCode>General</c:formatCode>
                <c:ptCount val="12"/>
                <c:pt idx="0">
                  <c:v>7.62</c:v>
                </c:pt>
                <c:pt idx="1">
                  <c:v>11.47</c:v>
                </c:pt>
                <c:pt idx="2">
                  <c:v>11.74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58-4174-913F-03515461AFD4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Grafico'!$EW$40:$FH$40</c:f>
              <c:numCache>
                <c:formatCode>General</c:formatCode>
                <c:ptCount val="12"/>
                <c:pt idx="0">
                  <c:v>5.91</c:v>
                </c:pt>
                <c:pt idx="1">
                  <c:v>5.01</c:v>
                </c:pt>
                <c:pt idx="2">
                  <c:v>11.66</c:v>
                </c:pt>
                <c:pt idx="3">
                  <c:v>7.1099999999999994</c:v>
                </c:pt>
                <c:pt idx="11">
                  <c:v>4.16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90-44CF-856F-BAC7B7AF0B96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Grafico'!$FI$40:$FT$40</c:f>
              <c:numCache>
                <c:formatCode>General</c:formatCode>
                <c:ptCount val="12"/>
                <c:pt idx="0">
                  <c:v>4.99</c:v>
                </c:pt>
                <c:pt idx="1">
                  <c:v>8</c:v>
                </c:pt>
                <c:pt idx="2">
                  <c:v>7.93</c:v>
                </c:pt>
                <c:pt idx="3">
                  <c:v>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CC-44DC-8E8B-5E4ACB068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3071"/>
        <c:axId val="1"/>
      </c:lineChart>
      <c:catAx>
        <c:axId val="105813307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8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307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05730533683265"/>
          <c:y val="7.3818125675467042E-2"/>
          <c:w val="0.12805304600082884"/>
          <c:h val="0.7682357196516512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s-CR"/>
              <a:t>ASADA Dulce Nombre</a:t>
            </a:r>
            <a:r>
              <a:rPr lang="es-CR" baseline="0"/>
              <a:t> 3</a:t>
            </a:r>
            <a:endParaRPr lang="es-CR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Grafico'!$CO$55:$CZ$55</c:f>
              <c:numCache>
                <c:formatCode>General</c:formatCode>
                <c:ptCount val="12"/>
                <c:pt idx="1">
                  <c:v>9.98</c:v>
                </c:pt>
                <c:pt idx="2">
                  <c:v>13.07</c:v>
                </c:pt>
                <c:pt idx="3">
                  <c:v>12.44</c:v>
                </c:pt>
                <c:pt idx="5">
                  <c:v>10.1</c:v>
                </c:pt>
                <c:pt idx="6">
                  <c:v>8.73</c:v>
                </c:pt>
                <c:pt idx="8">
                  <c:v>5.68</c:v>
                </c:pt>
                <c:pt idx="9">
                  <c:v>4.38</c:v>
                </c:pt>
                <c:pt idx="10">
                  <c:v>5.76</c:v>
                </c:pt>
                <c:pt idx="11">
                  <c:v>5.83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8A-4E01-BF30-B4D0F0AD1357}"/>
            </c:ext>
          </c:extLst>
        </c:ser>
        <c:ser>
          <c:idx val="1"/>
          <c:order val="1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Grafico'!$DA$55:$DL$55</c:f>
              <c:numCache>
                <c:formatCode>General</c:formatCode>
                <c:ptCount val="12"/>
                <c:pt idx="0">
                  <c:v>7.58</c:v>
                </c:pt>
                <c:pt idx="2">
                  <c:v>11.73</c:v>
                </c:pt>
                <c:pt idx="3">
                  <c:v>12.45</c:v>
                </c:pt>
                <c:pt idx="4">
                  <c:v>12.93</c:v>
                </c:pt>
                <c:pt idx="5">
                  <c:v>13.05</c:v>
                </c:pt>
                <c:pt idx="6">
                  <c:v>9.02</c:v>
                </c:pt>
                <c:pt idx="7">
                  <c:v>6.12</c:v>
                </c:pt>
                <c:pt idx="8">
                  <c:v>5.0300000000000011</c:v>
                </c:pt>
                <c:pt idx="9">
                  <c:v>4.76</c:v>
                </c:pt>
                <c:pt idx="10">
                  <c:v>3.75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8A-4E01-BF30-B4D0F0AD1357}"/>
            </c:ext>
          </c:extLst>
        </c:ser>
        <c:ser>
          <c:idx val="2"/>
          <c:order val="2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Grafico'!$DM$55:$DX$55</c:f>
              <c:numCache>
                <c:formatCode>General</c:formatCode>
                <c:ptCount val="12"/>
                <c:pt idx="0">
                  <c:v>6.59</c:v>
                </c:pt>
                <c:pt idx="2">
                  <c:v>10.45</c:v>
                </c:pt>
                <c:pt idx="3">
                  <c:v>10.87</c:v>
                </c:pt>
                <c:pt idx="4">
                  <c:v>11.11</c:v>
                </c:pt>
                <c:pt idx="5">
                  <c:v>9.2899999999999991</c:v>
                </c:pt>
                <c:pt idx="6">
                  <c:v>6.15</c:v>
                </c:pt>
                <c:pt idx="7">
                  <c:v>5.12</c:v>
                </c:pt>
                <c:pt idx="8">
                  <c:v>4.97</c:v>
                </c:pt>
                <c:pt idx="9">
                  <c:v>5.0599999999999996</c:v>
                </c:pt>
                <c:pt idx="10">
                  <c:v>5.78</c:v>
                </c:pt>
                <c:pt idx="11">
                  <c:v>6.33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8A-4E01-BF30-B4D0F0AD1357}"/>
            </c:ext>
          </c:extLst>
        </c:ser>
        <c:ser>
          <c:idx val="3"/>
          <c:order val="3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Grafico'!$DY$55:$EJ$55</c:f>
              <c:numCache>
                <c:formatCode>General</c:formatCode>
                <c:ptCount val="12"/>
                <c:pt idx="0">
                  <c:v>7.99</c:v>
                </c:pt>
                <c:pt idx="1">
                  <c:v>9.61</c:v>
                </c:pt>
                <c:pt idx="2">
                  <c:v>12.15</c:v>
                </c:pt>
                <c:pt idx="3">
                  <c:v>12.2</c:v>
                </c:pt>
                <c:pt idx="4">
                  <c:v>7.57</c:v>
                </c:pt>
                <c:pt idx="5">
                  <c:v>5.21</c:v>
                </c:pt>
                <c:pt idx="9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8A-4E01-BF30-B4D0F0AD1357}"/>
            </c:ext>
          </c:extLst>
        </c:ser>
        <c:ser>
          <c:idx val="4"/>
          <c:order val="4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Grafico'!$EK$55:$EV$55</c:f>
              <c:numCache>
                <c:formatCode>General</c:formatCode>
                <c:ptCount val="12"/>
                <c:pt idx="0">
                  <c:v>7.3000000000000007</c:v>
                </c:pt>
                <c:pt idx="3">
                  <c:v>11.42</c:v>
                </c:pt>
                <c:pt idx="4">
                  <c:v>12.1</c:v>
                </c:pt>
                <c:pt idx="5">
                  <c:v>9.17</c:v>
                </c:pt>
                <c:pt idx="6">
                  <c:v>6.3</c:v>
                </c:pt>
                <c:pt idx="7">
                  <c:v>6.4</c:v>
                </c:pt>
                <c:pt idx="10">
                  <c:v>5.25</c:v>
                </c:pt>
                <c:pt idx="11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92-4B47-B381-0B7285E0A0A5}"/>
            </c:ext>
          </c:extLst>
        </c:ser>
        <c:ser>
          <c:idx val="5"/>
          <c:order val="5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Grafico'!$EW$55:$FH$55</c:f>
              <c:numCache>
                <c:formatCode>General</c:formatCode>
                <c:ptCount val="12"/>
                <c:pt idx="2">
                  <c:v>10.57</c:v>
                </c:pt>
                <c:pt idx="3">
                  <c:v>10.83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77-4356-A896-FA3175A12CAA}"/>
            </c:ext>
          </c:extLst>
        </c:ser>
        <c:ser>
          <c:idx val="6"/>
          <c:order val="6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Grafico'!$FI$55:$FT$55</c:f>
              <c:numCache>
                <c:formatCode>General</c:formatCode>
                <c:ptCount val="12"/>
                <c:pt idx="2">
                  <c:v>10.07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98-486B-890E-204FC6AEB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0559"/>
        <c:axId val="1"/>
      </c:lineChart>
      <c:catAx>
        <c:axId val="105814055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5"/>
          <c:min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0559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0.25951593421064578"/>
          <c:w val="0.12805304600082884"/>
          <c:h val="0.5638725335803612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7"/>
          <c:order val="0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Grafico'!$CO$16:$CZ$16</c:f>
              <c:numCache>
                <c:formatCode>General</c:formatCode>
                <c:ptCount val="12"/>
                <c:pt idx="10">
                  <c:v>9.9300000000000015</c:v>
                </c:pt>
                <c:pt idx="11">
                  <c:v>10.130000000000001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3B-4902-812C-4D803E068939}"/>
            </c:ext>
          </c:extLst>
        </c:ser>
        <c:ser>
          <c:idx val="0"/>
          <c:order val="1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Grafico'!$DA$16:$DL$16</c:f>
              <c:numCache>
                <c:formatCode>General</c:formatCode>
                <c:ptCount val="12"/>
                <c:pt idx="1">
                  <c:v>11.74</c:v>
                </c:pt>
                <c:pt idx="3">
                  <c:v>13.120000000000001</c:v>
                </c:pt>
                <c:pt idx="4">
                  <c:v>14.6</c:v>
                </c:pt>
                <c:pt idx="5">
                  <c:v>11.48</c:v>
                </c:pt>
                <c:pt idx="6">
                  <c:v>7.29</c:v>
                </c:pt>
                <c:pt idx="7">
                  <c:v>6.85</c:v>
                </c:pt>
                <c:pt idx="9">
                  <c:v>6.1</c:v>
                </c:pt>
                <c:pt idx="11">
                  <c:v>8.65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C3B-4902-812C-4D803E068939}"/>
            </c:ext>
          </c:extLst>
        </c:ser>
        <c:ser>
          <c:idx val="1"/>
          <c:order val="2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Grafico'!$DM$16:$DX$16</c:f>
              <c:numCache>
                <c:formatCode>General</c:formatCode>
                <c:ptCount val="12"/>
                <c:pt idx="0">
                  <c:v>9.3600000000000012</c:v>
                </c:pt>
                <c:pt idx="1">
                  <c:v>10.59</c:v>
                </c:pt>
                <c:pt idx="3">
                  <c:v>9.57</c:v>
                </c:pt>
                <c:pt idx="4">
                  <c:v>8.6300000000000008</c:v>
                </c:pt>
                <c:pt idx="5">
                  <c:v>6.2299999999999995</c:v>
                </c:pt>
                <c:pt idx="6">
                  <c:v>5.71</c:v>
                </c:pt>
                <c:pt idx="7">
                  <c:v>5.22</c:v>
                </c:pt>
                <c:pt idx="8">
                  <c:v>5.1899999999999995</c:v>
                </c:pt>
                <c:pt idx="9">
                  <c:v>5.09</c:v>
                </c:pt>
                <c:pt idx="10">
                  <c:v>9.0100000000000016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3B-4902-812C-4D803E068939}"/>
            </c:ext>
          </c:extLst>
        </c:ser>
        <c:ser>
          <c:idx val="2"/>
          <c:order val="3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Grafico'!$DY$16:$EJ$16</c:f>
              <c:numCache>
                <c:formatCode>General</c:formatCode>
                <c:ptCount val="12"/>
                <c:pt idx="1">
                  <c:v>11</c:v>
                </c:pt>
                <c:pt idx="2">
                  <c:v>14.63</c:v>
                </c:pt>
                <c:pt idx="3">
                  <c:v>13.13</c:v>
                </c:pt>
                <c:pt idx="4">
                  <c:v>9.620000000000001</c:v>
                </c:pt>
                <c:pt idx="6">
                  <c:v>8.25</c:v>
                </c:pt>
                <c:pt idx="7">
                  <c:v>9.81</c:v>
                </c:pt>
                <c:pt idx="8">
                  <c:v>9.84</c:v>
                </c:pt>
                <c:pt idx="10">
                  <c:v>6.6499999999999995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9-4C75-A02C-4CB05A1BC3B8}"/>
            </c:ext>
          </c:extLst>
        </c:ser>
        <c:ser>
          <c:idx val="3"/>
          <c:order val="4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Grafico'!$EK$16:$EV$16</c:f>
              <c:numCache>
                <c:formatCode>General</c:formatCode>
                <c:ptCount val="12"/>
                <c:pt idx="0">
                  <c:v>10.770000000000001</c:v>
                </c:pt>
                <c:pt idx="1">
                  <c:v>10.75</c:v>
                </c:pt>
                <c:pt idx="4">
                  <c:v>12.770000000000001</c:v>
                </c:pt>
                <c:pt idx="5">
                  <c:v>10.020000000000001</c:v>
                </c:pt>
                <c:pt idx="6">
                  <c:v>9.5500000000000007</c:v>
                </c:pt>
                <c:pt idx="9">
                  <c:v>9.4700000000000006</c:v>
                </c:pt>
                <c:pt idx="10">
                  <c:v>10.020000000000001</c:v>
                </c:pt>
                <c:pt idx="11">
                  <c:v>10.57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EF-4974-82FC-7D54DFF04F4D}"/>
            </c:ext>
          </c:extLst>
        </c:ser>
        <c:ser>
          <c:idx val="4"/>
          <c:order val="5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Grafico'!$EW$16:$FH$16</c:f>
              <c:numCache>
                <c:formatCode>General</c:formatCode>
                <c:ptCount val="12"/>
                <c:pt idx="0">
                  <c:v>10.610000000000001</c:v>
                </c:pt>
                <c:pt idx="1">
                  <c:v>11.25</c:v>
                </c:pt>
                <c:pt idx="2">
                  <c:v>12.450000000000001</c:v>
                </c:pt>
                <c:pt idx="3">
                  <c:v>12.98</c:v>
                </c:pt>
                <c:pt idx="4">
                  <c:v>14.32</c:v>
                </c:pt>
                <c:pt idx="5">
                  <c:v>11.24</c:v>
                </c:pt>
                <c:pt idx="6">
                  <c:v>10.66</c:v>
                </c:pt>
                <c:pt idx="7">
                  <c:v>10.850000000000001</c:v>
                </c:pt>
                <c:pt idx="8">
                  <c:v>10.530000000000001</c:v>
                </c:pt>
                <c:pt idx="9">
                  <c:v>4.33</c:v>
                </c:pt>
                <c:pt idx="10">
                  <c:v>10.33</c:v>
                </c:pt>
                <c:pt idx="11">
                  <c:v>5.01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8B-47E1-B4FD-11D52EFF50C8}"/>
            </c:ext>
          </c:extLst>
        </c:ser>
        <c:ser>
          <c:idx val="5"/>
          <c:order val="6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Grafico'!$FI$16:$FT$16</c:f>
              <c:numCache>
                <c:formatCode>General</c:formatCode>
                <c:ptCount val="12"/>
                <c:pt idx="0">
                  <c:v>11.88</c:v>
                </c:pt>
                <c:pt idx="1">
                  <c:v>6.04</c:v>
                </c:pt>
                <c:pt idx="2">
                  <c:v>7.45</c:v>
                </c:pt>
                <c:pt idx="3">
                  <c:v>7.86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C0-4F15-9555-A4C90AF30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3487"/>
        <c:axId val="1"/>
      </c:lineChart>
      <c:catAx>
        <c:axId val="105813348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7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348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0.29411801033521329"/>
          <c:w val="0.12805304600082884"/>
          <c:h val="0.56387253358036127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Heiner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Grafico'!$N$2:$FL$2</c:f>
              <c:numCache>
                <c:formatCode>mmm\-yy</c:formatCode>
                <c:ptCount val="155"/>
                <c:pt idx="0">
                  <c:v>41061</c:v>
                </c:pt>
                <c:pt idx="1">
                  <c:v>41091</c:v>
                </c:pt>
                <c:pt idx="2">
                  <c:v>41122</c:v>
                </c:pt>
                <c:pt idx="3">
                  <c:v>41153</c:v>
                </c:pt>
                <c:pt idx="4">
                  <c:v>41183</c:v>
                </c:pt>
                <c:pt idx="5">
                  <c:v>41214</c:v>
                </c:pt>
                <c:pt idx="6">
                  <c:v>41244</c:v>
                </c:pt>
                <c:pt idx="7">
                  <c:v>41275</c:v>
                </c:pt>
                <c:pt idx="8">
                  <c:v>41306</c:v>
                </c:pt>
                <c:pt idx="9">
                  <c:v>41334</c:v>
                </c:pt>
                <c:pt idx="10">
                  <c:v>41365</c:v>
                </c:pt>
                <c:pt idx="11">
                  <c:v>41395</c:v>
                </c:pt>
                <c:pt idx="12">
                  <c:v>41426</c:v>
                </c:pt>
                <c:pt idx="13">
                  <c:v>41456</c:v>
                </c:pt>
                <c:pt idx="14">
                  <c:v>41487</c:v>
                </c:pt>
                <c:pt idx="15">
                  <c:v>41518</c:v>
                </c:pt>
                <c:pt idx="16">
                  <c:v>41548</c:v>
                </c:pt>
                <c:pt idx="17">
                  <c:v>41579</c:v>
                </c:pt>
                <c:pt idx="18">
                  <c:v>41609</c:v>
                </c:pt>
                <c:pt idx="19">
                  <c:v>41640</c:v>
                </c:pt>
                <c:pt idx="20">
                  <c:v>41671</c:v>
                </c:pt>
                <c:pt idx="21">
                  <c:v>41699</c:v>
                </c:pt>
                <c:pt idx="22">
                  <c:v>41730</c:v>
                </c:pt>
                <c:pt idx="23">
                  <c:v>41760</c:v>
                </c:pt>
                <c:pt idx="24">
                  <c:v>41791</c:v>
                </c:pt>
                <c:pt idx="25">
                  <c:v>41821</c:v>
                </c:pt>
                <c:pt idx="26">
                  <c:v>41852</c:v>
                </c:pt>
                <c:pt idx="27">
                  <c:v>41883</c:v>
                </c:pt>
                <c:pt idx="28">
                  <c:v>41913</c:v>
                </c:pt>
                <c:pt idx="29">
                  <c:v>41944</c:v>
                </c:pt>
                <c:pt idx="30">
                  <c:v>41974</c:v>
                </c:pt>
                <c:pt idx="31">
                  <c:v>42005</c:v>
                </c:pt>
                <c:pt idx="32">
                  <c:v>42036</c:v>
                </c:pt>
                <c:pt idx="33">
                  <c:v>42064</c:v>
                </c:pt>
                <c:pt idx="34">
                  <c:v>42095</c:v>
                </c:pt>
                <c:pt idx="35">
                  <c:v>42125</c:v>
                </c:pt>
                <c:pt idx="36">
                  <c:v>42156</c:v>
                </c:pt>
                <c:pt idx="37">
                  <c:v>42186</c:v>
                </c:pt>
                <c:pt idx="38">
                  <c:v>42217</c:v>
                </c:pt>
                <c:pt idx="39">
                  <c:v>42248</c:v>
                </c:pt>
                <c:pt idx="40">
                  <c:v>42278</c:v>
                </c:pt>
                <c:pt idx="41">
                  <c:v>42309</c:v>
                </c:pt>
                <c:pt idx="42">
                  <c:v>42339</c:v>
                </c:pt>
                <c:pt idx="43">
                  <c:v>42370</c:v>
                </c:pt>
                <c:pt idx="44">
                  <c:v>42401</c:v>
                </c:pt>
                <c:pt idx="45">
                  <c:v>42430</c:v>
                </c:pt>
                <c:pt idx="46">
                  <c:v>42461</c:v>
                </c:pt>
                <c:pt idx="47">
                  <c:v>42491</c:v>
                </c:pt>
                <c:pt idx="48">
                  <c:v>42522</c:v>
                </c:pt>
                <c:pt idx="49">
                  <c:v>42552</c:v>
                </c:pt>
                <c:pt idx="50">
                  <c:v>42583</c:v>
                </c:pt>
                <c:pt idx="51">
                  <c:v>42614</c:v>
                </c:pt>
                <c:pt idx="52">
                  <c:v>42644</c:v>
                </c:pt>
                <c:pt idx="53">
                  <c:v>42675</c:v>
                </c:pt>
                <c:pt idx="54">
                  <c:v>42705</c:v>
                </c:pt>
                <c:pt idx="55">
                  <c:v>42736</c:v>
                </c:pt>
                <c:pt idx="56">
                  <c:v>42767</c:v>
                </c:pt>
                <c:pt idx="57">
                  <c:v>42795</c:v>
                </c:pt>
                <c:pt idx="58">
                  <c:v>42826</c:v>
                </c:pt>
                <c:pt idx="59">
                  <c:v>42856</c:v>
                </c:pt>
                <c:pt idx="60">
                  <c:v>42887</c:v>
                </c:pt>
                <c:pt idx="61">
                  <c:v>42917</c:v>
                </c:pt>
                <c:pt idx="62">
                  <c:v>42948</c:v>
                </c:pt>
                <c:pt idx="63">
                  <c:v>42979</c:v>
                </c:pt>
                <c:pt idx="64">
                  <c:v>43009</c:v>
                </c:pt>
                <c:pt idx="65">
                  <c:v>43040</c:v>
                </c:pt>
                <c:pt idx="66">
                  <c:v>43070</c:v>
                </c:pt>
                <c:pt idx="67">
                  <c:v>43101</c:v>
                </c:pt>
                <c:pt idx="68">
                  <c:v>43132</c:v>
                </c:pt>
                <c:pt idx="69">
                  <c:v>43160</c:v>
                </c:pt>
                <c:pt idx="70">
                  <c:v>43191</c:v>
                </c:pt>
                <c:pt idx="71">
                  <c:v>43221</c:v>
                </c:pt>
                <c:pt idx="72">
                  <c:v>43252</c:v>
                </c:pt>
                <c:pt idx="73">
                  <c:v>43282</c:v>
                </c:pt>
                <c:pt idx="74">
                  <c:v>43313</c:v>
                </c:pt>
                <c:pt idx="75">
                  <c:v>43344</c:v>
                </c:pt>
                <c:pt idx="76">
                  <c:v>43374</c:v>
                </c:pt>
                <c:pt idx="77">
                  <c:v>43405</c:v>
                </c:pt>
                <c:pt idx="78">
                  <c:v>43435</c:v>
                </c:pt>
                <c:pt idx="79">
                  <c:v>43466</c:v>
                </c:pt>
                <c:pt idx="80">
                  <c:v>43497</c:v>
                </c:pt>
                <c:pt idx="81">
                  <c:v>43525</c:v>
                </c:pt>
                <c:pt idx="82">
                  <c:v>43556</c:v>
                </c:pt>
                <c:pt idx="83">
                  <c:v>43586</c:v>
                </c:pt>
                <c:pt idx="84">
                  <c:v>43617</c:v>
                </c:pt>
                <c:pt idx="85">
                  <c:v>43647</c:v>
                </c:pt>
                <c:pt idx="86">
                  <c:v>43678</c:v>
                </c:pt>
                <c:pt idx="87">
                  <c:v>43709</c:v>
                </c:pt>
                <c:pt idx="88">
                  <c:v>43739</c:v>
                </c:pt>
                <c:pt idx="89">
                  <c:v>43770</c:v>
                </c:pt>
                <c:pt idx="90">
                  <c:v>43800</c:v>
                </c:pt>
                <c:pt idx="91">
                  <c:v>43831</c:v>
                </c:pt>
                <c:pt idx="92">
                  <c:v>43862</c:v>
                </c:pt>
                <c:pt idx="93">
                  <c:v>43891</c:v>
                </c:pt>
                <c:pt idx="94">
                  <c:v>43922</c:v>
                </c:pt>
                <c:pt idx="95">
                  <c:v>43952</c:v>
                </c:pt>
                <c:pt idx="96">
                  <c:v>43983</c:v>
                </c:pt>
                <c:pt idx="97">
                  <c:v>44013</c:v>
                </c:pt>
                <c:pt idx="98">
                  <c:v>44044</c:v>
                </c:pt>
                <c:pt idx="99">
                  <c:v>44075</c:v>
                </c:pt>
                <c:pt idx="100">
                  <c:v>44105</c:v>
                </c:pt>
                <c:pt idx="101">
                  <c:v>44136</c:v>
                </c:pt>
                <c:pt idx="102">
                  <c:v>44166</c:v>
                </c:pt>
                <c:pt idx="103">
                  <c:v>44197</c:v>
                </c:pt>
                <c:pt idx="104">
                  <c:v>44228</c:v>
                </c:pt>
                <c:pt idx="105">
                  <c:v>44256</c:v>
                </c:pt>
                <c:pt idx="106">
                  <c:v>44287</c:v>
                </c:pt>
                <c:pt idx="107">
                  <c:v>44317</c:v>
                </c:pt>
                <c:pt idx="108">
                  <c:v>44348</c:v>
                </c:pt>
                <c:pt idx="109">
                  <c:v>44378</c:v>
                </c:pt>
                <c:pt idx="110">
                  <c:v>44409</c:v>
                </c:pt>
                <c:pt idx="111">
                  <c:v>44440</c:v>
                </c:pt>
                <c:pt idx="112">
                  <c:v>44470</c:v>
                </c:pt>
                <c:pt idx="113">
                  <c:v>44501</c:v>
                </c:pt>
                <c:pt idx="114">
                  <c:v>44531</c:v>
                </c:pt>
                <c:pt idx="115">
                  <c:v>44562</c:v>
                </c:pt>
                <c:pt idx="116">
                  <c:v>44593</c:v>
                </c:pt>
                <c:pt idx="117">
                  <c:v>44621</c:v>
                </c:pt>
                <c:pt idx="118">
                  <c:v>44652</c:v>
                </c:pt>
                <c:pt idx="119">
                  <c:v>44682</c:v>
                </c:pt>
                <c:pt idx="120">
                  <c:v>44713</c:v>
                </c:pt>
                <c:pt idx="121">
                  <c:v>44743</c:v>
                </c:pt>
                <c:pt idx="122">
                  <c:v>44774</c:v>
                </c:pt>
                <c:pt idx="123">
                  <c:v>44805</c:v>
                </c:pt>
                <c:pt idx="124">
                  <c:v>44835</c:v>
                </c:pt>
                <c:pt idx="125">
                  <c:v>44866</c:v>
                </c:pt>
                <c:pt idx="126">
                  <c:v>44896</c:v>
                </c:pt>
                <c:pt idx="127">
                  <c:v>44927</c:v>
                </c:pt>
                <c:pt idx="128">
                  <c:v>44958</c:v>
                </c:pt>
                <c:pt idx="129">
                  <c:v>44986</c:v>
                </c:pt>
                <c:pt idx="130">
                  <c:v>45017</c:v>
                </c:pt>
                <c:pt idx="131">
                  <c:v>45047</c:v>
                </c:pt>
                <c:pt idx="132">
                  <c:v>45078</c:v>
                </c:pt>
                <c:pt idx="133">
                  <c:v>45108</c:v>
                </c:pt>
                <c:pt idx="134">
                  <c:v>45139</c:v>
                </c:pt>
                <c:pt idx="135">
                  <c:v>45170</c:v>
                </c:pt>
                <c:pt idx="136">
                  <c:v>45200</c:v>
                </c:pt>
                <c:pt idx="137">
                  <c:v>45231</c:v>
                </c:pt>
                <c:pt idx="138">
                  <c:v>45261</c:v>
                </c:pt>
                <c:pt idx="139">
                  <c:v>45292</c:v>
                </c:pt>
                <c:pt idx="140">
                  <c:v>45323</c:v>
                </c:pt>
                <c:pt idx="141">
                  <c:v>45352</c:v>
                </c:pt>
                <c:pt idx="142">
                  <c:v>45383</c:v>
                </c:pt>
                <c:pt idx="143">
                  <c:v>45413</c:v>
                </c:pt>
                <c:pt idx="144">
                  <c:v>45444</c:v>
                </c:pt>
                <c:pt idx="145">
                  <c:v>45474</c:v>
                </c:pt>
                <c:pt idx="146">
                  <c:v>45505</c:v>
                </c:pt>
                <c:pt idx="147">
                  <c:v>45536</c:v>
                </c:pt>
                <c:pt idx="148">
                  <c:v>45566</c:v>
                </c:pt>
                <c:pt idx="149">
                  <c:v>45597</c:v>
                </c:pt>
                <c:pt idx="150">
                  <c:v>45627</c:v>
                </c:pt>
                <c:pt idx="151">
                  <c:v>45658</c:v>
                </c:pt>
                <c:pt idx="152">
                  <c:v>45689</c:v>
                </c:pt>
                <c:pt idx="153">
                  <c:v>45717</c:v>
                </c:pt>
                <c:pt idx="154">
                  <c:v>45748</c:v>
                </c:pt>
              </c:numCache>
            </c:numRef>
          </c:cat>
          <c:val>
            <c:numRef>
              <c:f>'Datos Grafico'!$N$22:$FL$22</c:f>
              <c:numCache>
                <c:formatCode>General</c:formatCode>
                <c:ptCount val="155"/>
                <c:pt idx="0">
                  <c:v>12.65</c:v>
                </c:pt>
                <c:pt idx="1">
                  <c:v>12.31</c:v>
                </c:pt>
                <c:pt idx="2">
                  <c:v>11.950000000000001</c:v>
                </c:pt>
                <c:pt idx="3">
                  <c:v>8.8600000000000012</c:v>
                </c:pt>
                <c:pt idx="4">
                  <c:v>6.53</c:v>
                </c:pt>
                <c:pt idx="5">
                  <c:v>4.97</c:v>
                </c:pt>
                <c:pt idx="6">
                  <c:v>6.1</c:v>
                </c:pt>
                <c:pt idx="7">
                  <c:v>8.0500000000000007</c:v>
                </c:pt>
                <c:pt idx="8">
                  <c:v>9.9700000000000006</c:v>
                </c:pt>
                <c:pt idx="9">
                  <c:v>11.15</c:v>
                </c:pt>
                <c:pt idx="13">
                  <c:v>12.100000000000001</c:v>
                </c:pt>
                <c:pt idx="14">
                  <c:v>7.62</c:v>
                </c:pt>
                <c:pt idx="15">
                  <c:v>5.43</c:v>
                </c:pt>
                <c:pt idx="16">
                  <c:v>3.3899999999999997</c:v>
                </c:pt>
                <c:pt idx="17">
                  <c:v>4.38</c:v>
                </c:pt>
                <c:pt idx="18">
                  <c:v>5.26</c:v>
                </c:pt>
                <c:pt idx="19">
                  <c:v>6.58</c:v>
                </c:pt>
                <c:pt idx="20">
                  <c:v>7.97</c:v>
                </c:pt>
                <c:pt idx="21">
                  <c:v>9.82</c:v>
                </c:pt>
                <c:pt idx="23">
                  <c:v>12.530000000000001</c:v>
                </c:pt>
                <c:pt idx="28">
                  <c:v>10.370000000000001</c:v>
                </c:pt>
                <c:pt idx="29">
                  <c:v>5.37</c:v>
                </c:pt>
                <c:pt idx="30">
                  <c:v>5.56</c:v>
                </c:pt>
                <c:pt idx="31">
                  <c:v>7.3999999999999995</c:v>
                </c:pt>
                <c:pt idx="32">
                  <c:v>8.6300000000000008</c:v>
                </c:pt>
                <c:pt idx="33">
                  <c:v>9.89</c:v>
                </c:pt>
                <c:pt idx="40">
                  <c:v>12.29</c:v>
                </c:pt>
                <c:pt idx="42" formatCode="0.00">
                  <c:v>7.82</c:v>
                </c:pt>
                <c:pt idx="43">
                  <c:v>8.2200000000000006</c:v>
                </c:pt>
                <c:pt idx="44">
                  <c:v>9.5</c:v>
                </c:pt>
                <c:pt idx="45">
                  <c:v>11.55</c:v>
                </c:pt>
                <c:pt idx="50">
                  <c:v>9.5299999999999994</c:v>
                </c:pt>
                <c:pt idx="52">
                  <c:v>3.6899999999999995</c:v>
                </c:pt>
                <c:pt idx="53">
                  <c:v>4.2</c:v>
                </c:pt>
                <c:pt idx="54">
                  <c:v>4.54</c:v>
                </c:pt>
                <c:pt idx="56">
                  <c:v>7.05</c:v>
                </c:pt>
                <c:pt idx="57">
                  <c:v>8.7200000000000006</c:v>
                </c:pt>
                <c:pt idx="58">
                  <c:v>10.350000000000001</c:v>
                </c:pt>
                <c:pt idx="59">
                  <c:v>10.55</c:v>
                </c:pt>
                <c:pt idx="60">
                  <c:v>5.5699999999999994</c:v>
                </c:pt>
                <c:pt idx="61">
                  <c:v>3.99</c:v>
                </c:pt>
                <c:pt idx="62">
                  <c:v>4</c:v>
                </c:pt>
                <c:pt idx="63">
                  <c:v>3.3</c:v>
                </c:pt>
                <c:pt idx="64">
                  <c:v>2.9299999999999997</c:v>
                </c:pt>
                <c:pt idx="65">
                  <c:v>4.05</c:v>
                </c:pt>
                <c:pt idx="66">
                  <c:v>4.96</c:v>
                </c:pt>
                <c:pt idx="67">
                  <c:v>7.05</c:v>
                </c:pt>
                <c:pt idx="68">
                  <c:v>8.39</c:v>
                </c:pt>
                <c:pt idx="69">
                  <c:v>10</c:v>
                </c:pt>
                <c:pt idx="70">
                  <c:v>11.71</c:v>
                </c:pt>
                <c:pt idx="73">
                  <c:v>9.9300000000000015</c:v>
                </c:pt>
                <c:pt idx="74">
                  <c:v>8.15</c:v>
                </c:pt>
                <c:pt idx="75">
                  <c:v>7.28</c:v>
                </c:pt>
                <c:pt idx="76">
                  <c:v>2.13</c:v>
                </c:pt>
                <c:pt idx="77">
                  <c:v>5.08</c:v>
                </c:pt>
                <c:pt idx="78">
                  <c:v>5.0199999999999996</c:v>
                </c:pt>
                <c:pt idx="79">
                  <c:v>6.78</c:v>
                </c:pt>
                <c:pt idx="80">
                  <c:v>8.0500000000000007</c:v>
                </c:pt>
                <c:pt idx="81">
                  <c:v>10.130000000000001</c:v>
                </c:pt>
                <c:pt idx="84">
                  <c:v>11.42</c:v>
                </c:pt>
                <c:pt idx="86">
                  <c:v>7.14</c:v>
                </c:pt>
                <c:pt idx="87">
                  <c:v>6.33</c:v>
                </c:pt>
                <c:pt idx="88">
                  <c:v>2.52</c:v>
                </c:pt>
                <c:pt idx="89">
                  <c:v>4.1099999999999994</c:v>
                </c:pt>
                <c:pt idx="90">
                  <c:v>4.8999999999999995</c:v>
                </c:pt>
                <c:pt idx="91">
                  <c:v>6.7</c:v>
                </c:pt>
                <c:pt idx="92">
                  <c:v>8.0400000000000009</c:v>
                </c:pt>
                <c:pt idx="97">
                  <c:v>9.6300000000000008</c:v>
                </c:pt>
                <c:pt idx="98">
                  <c:v>4.3899999999999997</c:v>
                </c:pt>
                <c:pt idx="99">
                  <c:v>3.62</c:v>
                </c:pt>
                <c:pt idx="100">
                  <c:v>3.6099999999999994</c:v>
                </c:pt>
                <c:pt idx="101">
                  <c:v>2.92</c:v>
                </c:pt>
                <c:pt idx="102">
                  <c:v>3.67</c:v>
                </c:pt>
                <c:pt idx="103">
                  <c:v>5.63</c:v>
                </c:pt>
                <c:pt idx="104">
                  <c:v>7.06</c:v>
                </c:pt>
                <c:pt idx="105">
                  <c:v>8.4700000000000006</c:v>
                </c:pt>
                <c:pt idx="106">
                  <c:v>9.8500000000000014</c:v>
                </c:pt>
                <c:pt idx="107">
                  <c:v>10.690000000000001</c:v>
                </c:pt>
                <c:pt idx="108">
                  <c:v>10.06</c:v>
                </c:pt>
                <c:pt idx="109">
                  <c:v>7.95</c:v>
                </c:pt>
                <c:pt idx="110">
                  <c:v>4.3999999999999995</c:v>
                </c:pt>
                <c:pt idx="111">
                  <c:v>3.4499999999999997</c:v>
                </c:pt>
                <c:pt idx="112">
                  <c:v>3.3099999999999996</c:v>
                </c:pt>
                <c:pt idx="113">
                  <c:v>4.2299999999999995</c:v>
                </c:pt>
                <c:pt idx="114">
                  <c:v>5.29</c:v>
                </c:pt>
                <c:pt idx="115">
                  <c:v>7.1499999999999995</c:v>
                </c:pt>
                <c:pt idx="116">
                  <c:v>8.4700000000000006</c:v>
                </c:pt>
                <c:pt idx="117">
                  <c:v>10.89</c:v>
                </c:pt>
                <c:pt idx="118">
                  <c:v>11.65</c:v>
                </c:pt>
                <c:pt idx="119">
                  <c:v>10.270000000000001</c:v>
                </c:pt>
                <c:pt idx="120">
                  <c:v>4.1899999999999995</c:v>
                </c:pt>
                <c:pt idx="121">
                  <c:v>2.96</c:v>
                </c:pt>
                <c:pt idx="122">
                  <c:v>3.58</c:v>
                </c:pt>
                <c:pt idx="123">
                  <c:v>4.17</c:v>
                </c:pt>
                <c:pt idx="124">
                  <c:v>3.3899999999999997</c:v>
                </c:pt>
                <c:pt idx="125">
                  <c:v>6.62</c:v>
                </c:pt>
                <c:pt idx="126">
                  <c:v>4.5999999999999996</c:v>
                </c:pt>
                <c:pt idx="127">
                  <c:v>6.31</c:v>
                </c:pt>
                <c:pt idx="128">
                  <c:v>7.71</c:v>
                </c:pt>
                <c:pt idx="129">
                  <c:v>9.2000000000000011</c:v>
                </c:pt>
                <c:pt idx="130">
                  <c:v>11.25</c:v>
                </c:pt>
                <c:pt idx="131">
                  <c:v>11.89</c:v>
                </c:pt>
                <c:pt idx="132">
                  <c:v>10.97</c:v>
                </c:pt>
                <c:pt idx="133">
                  <c:v>7.88</c:v>
                </c:pt>
                <c:pt idx="134">
                  <c:v>5.6099999999999994</c:v>
                </c:pt>
                <c:pt idx="135">
                  <c:v>4.8</c:v>
                </c:pt>
                <c:pt idx="136">
                  <c:v>4.55</c:v>
                </c:pt>
                <c:pt idx="137">
                  <c:v>3.8999999999999995</c:v>
                </c:pt>
                <c:pt idx="138">
                  <c:v>4.5599999999999996</c:v>
                </c:pt>
                <c:pt idx="139">
                  <c:v>6.05</c:v>
                </c:pt>
                <c:pt idx="140">
                  <c:v>7.33</c:v>
                </c:pt>
                <c:pt idx="141">
                  <c:v>9.0300000000000011</c:v>
                </c:pt>
                <c:pt idx="142">
                  <c:v>10.600000000000001</c:v>
                </c:pt>
                <c:pt idx="143">
                  <c:v>12.010000000000002</c:v>
                </c:pt>
                <c:pt idx="144">
                  <c:v>9.15</c:v>
                </c:pt>
                <c:pt idx="145">
                  <c:v>6.1899999999999995</c:v>
                </c:pt>
                <c:pt idx="146">
                  <c:v>4.05</c:v>
                </c:pt>
                <c:pt idx="147">
                  <c:v>4.05</c:v>
                </c:pt>
                <c:pt idx="148">
                  <c:v>3.74</c:v>
                </c:pt>
                <c:pt idx="149">
                  <c:v>2.63</c:v>
                </c:pt>
                <c:pt idx="150">
                  <c:v>4.12</c:v>
                </c:pt>
                <c:pt idx="151">
                  <c:v>5.91</c:v>
                </c:pt>
                <c:pt idx="152">
                  <c:v>7.22</c:v>
                </c:pt>
                <c:pt idx="153">
                  <c:v>8.5500000000000007</c:v>
                </c:pt>
                <c:pt idx="154">
                  <c:v>10.09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9-4430-8BE4-A3A77051B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4319"/>
        <c:axId val="1"/>
      </c:lineChart>
      <c:catAx>
        <c:axId val="105813431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431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Heiner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2012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Grafico'!$I$22:$T$22</c:f>
              <c:numCache>
                <c:formatCode>0.00</c:formatCode>
                <c:ptCount val="12"/>
                <c:pt idx="5" formatCode="General">
                  <c:v>12.65</c:v>
                </c:pt>
                <c:pt idx="6" formatCode="General">
                  <c:v>12.31</c:v>
                </c:pt>
                <c:pt idx="7" formatCode="General">
                  <c:v>11.950000000000001</c:v>
                </c:pt>
                <c:pt idx="8" formatCode="General">
                  <c:v>8.8600000000000012</c:v>
                </c:pt>
                <c:pt idx="9" formatCode="General">
                  <c:v>6.53</c:v>
                </c:pt>
                <c:pt idx="10" formatCode="General">
                  <c:v>4.97</c:v>
                </c:pt>
                <c:pt idx="11" formatCode="General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0B-47A8-95B3-776291D2B2DF}"/>
            </c:ext>
          </c:extLst>
        </c:ser>
        <c:ser>
          <c:idx val="1"/>
          <c:order val="1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Grafico'!$U$22:$AF$22</c:f>
              <c:numCache>
                <c:formatCode>General</c:formatCode>
                <c:ptCount val="12"/>
                <c:pt idx="0">
                  <c:v>8.0500000000000007</c:v>
                </c:pt>
                <c:pt idx="1">
                  <c:v>9.9700000000000006</c:v>
                </c:pt>
                <c:pt idx="2">
                  <c:v>11.15</c:v>
                </c:pt>
                <c:pt idx="6">
                  <c:v>12.100000000000001</c:v>
                </c:pt>
                <c:pt idx="7">
                  <c:v>7.62</c:v>
                </c:pt>
                <c:pt idx="8">
                  <c:v>5.43</c:v>
                </c:pt>
                <c:pt idx="9">
                  <c:v>3.3899999999999997</c:v>
                </c:pt>
                <c:pt idx="10">
                  <c:v>4.38</c:v>
                </c:pt>
                <c:pt idx="11">
                  <c:v>5.26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0B-47A8-95B3-776291D2B2DF}"/>
            </c:ext>
          </c:extLst>
        </c:ser>
        <c:ser>
          <c:idx val="2"/>
          <c:order val="2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Grafico'!$AG$22:$AR$22</c:f>
              <c:numCache>
                <c:formatCode>General</c:formatCode>
                <c:ptCount val="12"/>
                <c:pt idx="0">
                  <c:v>6.58</c:v>
                </c:pt>
                <c:pt idx="1">
                  <c:v>7.97</c:v>
                </c:pt>
                <c:pt idx="2">
                  <c:v>9.82</c:v>
                </c:pt>
                <c:pt idx="4">
                  <c:v>12.530000000000001</c:v>
                </c:pt>
                <c:pt idx="9">
                  <c:v>10.370000000000001</c:v>
                </c:pt>
                <c:pt idx="10">
                  <c:v>5.37</c:v>
                </c:pt>
                <c:pt idx="11">
                  <c:v>5.56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0B-47A8-95B3-776291D2B2DF}"/>
            </c:ext>
          </c:extLst>
        </c:ser>
        <c:ser>
          <c:idx val="3"/>
          <c:order val="3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Grafico'!$AS$22:$BD$22</c:f>
              <c:numCache>
                <c:formatCode>General</c:formatCode>
                <c:ptCount val="12"/>
                <c:pt idx="0">
                  <c:v>7.3999999999999995</c:v>
                </c:pt>
                <c:pt idx="1">
                  <c:v>8.6300000000000008</c:v>
                </c:pt>
                <c:pt idx="2">
                  <c:v>9.89</c:v>
                </c:pt>
                <c:pt idx="9">
                  <c:v>12.29</c:v>
                </c:pt>
                <c:pt idx="11" formatCode="0.00">
                  <c:v>7.82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A0B-47A8-95B3-776291D2B2DF}"/>
            </c:ext>
          </c:extLst>
        </c:ser>
        <c:ser>
          <c:idx val="4"/>
          <c:order val="4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Grafico'!$BE$22:$BP$22</c:f>
              <c:numCache>
                <c:formatCode>General</c:formatCode>
                <c:ptCount val="12"/>
                <c:pt idx="0">
                  <c:v>8.2200000000000006</c:v>
                </c:pt>
                <c:pt idx="1">
                  <c:v>9.5</c:v>
                </c:pt>
                <c:pt idx="2">
                  <c:v>11.55</c:v>
                </c:pt>
                <c:pt idx="7">
                  <c:v>9.5299999999999994</c:v>
                </c:pt>
                <c:pt idx="9">
                  <c:v>3.6899999999999995</c:v>
                </c:pt>
                <c:pt idx="10">
                  <c:v>4.2</c:v>
                </c:pt>
                <c:pt idx="11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A0B-47A8-95B3-776291D2B2DF}"/>
            </c:ext>
          </c:extLst>
        </c:ser>
        <c:ser>
          <c:idx val="5"/>
          <c:order val="5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Grafico'!$BQ$22:$CB$22</c:f>
              <c:numCache>
                <c:formatCode>General</c:formatCode>
                <c:ptCount val="12"/>
                <c:pt idx="1">
                  <c:v>7.05</c:v>
                </c:pt>
                <c:pt idx="2">
                  <c:v>8.7200000000000006</c:v>
                </c:pt>
                <c:pt idx="3">
                  <c:v>10.350000000000001</c:v>
                </c:pt>
                <c:pt idx="4">
                  <c:v>10.55</c:v>
                </c:pt>
                <c:pt idx="5">
                  <c:v>5.5699999999999994</c:v>
                </c:pt>
                <c:pt idx="6">
                  <c:v>3.99</c:v>
                </c:pt>
                <c:pt idx="7">
                  <c:v>4</c:v>
                </c:pt>
                <c:pt idx="8">
                  <c:v>3.3</c:v>
                </c:pt>
                <c:pt idx="9">
                  <c:v>2.9299999999999997</c:v>
                </c:pt>
                <c:pt idx="10">
                  <c:v>4.05</c:v>
                </c:pt>
                <c:pt idx="11">
                  <c:v>4.96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A0B-47A8-95B3-776291D2B2DF}"/>
            </c:ext>
          </c:extLst>
        </c:ser>
        <c:ser>
          <c:idx val="6"/>
          <c:order val="6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Grafico'!$CC$22:$CN$22</c:f>
              <c:numCache>
                <c:formatCode>General</c:formatCode>
                <c:ptCount val="12"/>
                <c:pt idx="0">
                  <c:v>7.05</c:v>
                </c:pt>
                <c:pt idx="1">
                  <c:v>8.39</c:v>
                </c:pt>
                <c:pt idx="2">
                  <c:v>10</c:v>
                </c:pt>
                <c:pt idx="3">
                  <c:v>11.71</c:v>
                </c:pt>
                <c:pt idx="6">
                  <c:v>9.9300000000000015</c:v>
                </c:pt>
                <c:pt idx="7">
                  <c:v>8.15</c:v>
                </c:pt>
                <c:pt idx="8">
                  <c:v>7.28</c:v>
                </c:pt>
                <c:pt idx="9">
                  <c:v>2.13</c:v>
                </c:pt>
                <c:pt idx="10">
                  <c:v>5.08</c:v>
                </c:pt>
                <c:pt idx="11">
                  <c:v>5.0199999999999996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A0B-47A8-95B3-776291D2B2DF}"/>
            </c:ext>
          </c:extLst>
        </c:ser>
        <c:ser>
          <c:idx val="7"/>
          <c:order val="7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Grafico'!$CO$22:$CZ$22</c:f>
              <c:numCache>
                <c:formatCode>General</c:formatCode>
                <c:ptCount val="12"/>
                <c:pt idx="0">
                  <c:v>6.78</c:v>
                </c:pt>
                <c:pt idx="1">
                  <c:v>8.0500000000000007</c:v>
                </c:pt>
                <c:pt idx="2">
                  <c:v>10.130000000000001</c:v>
                </c:pt>
                <c:pt idx="5">
                  <c:v>11.42</c:v>
                </c:pt>
                <c:pt idx="7">
                  <c:v>7.14</c:v>
                </c:pt>
                <c:pt idx="8">
                  <c:v>6.33</c:v>
                </c:pt>
                <c:pt idx="9">
                  <c:v>2.52</c:v>
                </c:pt>
                <c:pt idx="10">
                  <c:v>4.1099999999999994</c:v>
                </c:pt>
                <c:pt idx="11">
                  <c:v>4.8999999999999995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A0B-47A8-95B3-776291D2B2DF}"/>
            </c:ext>
          </c:extLst>
        </c:ser>
        <c:ser>
          <c:idx val="8"/>
          <c:order val="8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Grafico'!$DA$22:$DL$22</c:f>
              <c:numCache>
                <c:formatCode>General</c:formatCode>
                <c:ptCount val="12"/>
                <c:pt idx="0">
                  <c:v>6.7</c:v>
                </c:pt>
                <c:pt idx="1">
                  <c:v>8.0400000000000009</c:v>
                </c:pt>
                <c:pt idx="6">
                  <c:v>9.6300000000000008</c:v>
                </c:pt>
                <c:pt idx="7">
                  <c:v>4.3899999999999997</c:v>
                </c:pt>
                <c:pt idx="8">
                  <c:v>3.62</c:v>
                </c:pt>
                <c:pt idx="9">
                  <c:v>3.6099999999999994</c:v>
                </c:pt>
                <c:pt idx="10">
                  <c:v>2.92</c:v>
                </c:pt>
                <c:pt idx="11">
                  <c:v>3.67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A0B-47A8-95B3-776291D2B2DF}"/>
            </c:ext>
          </c:extLst>
        </c:ser>
        <c:ser>
          <c:idx val="9"/>
          <c:order val="9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Grafico'!$DM$22:$DX$22</c:f>
              <c:numCache>
                <c:formatCode>General</c:formatCode>
                <c:ptCount val="12"/>
                <c:pt idx="0">
                  <c:v>5.63</c:v>
                </c:pt>
                <c:pt idx="1">
                  <c:v>7.06</c:v>
                </c:pt>
                <c:pt idx="2">
                  <c:v>8.4700000000000006</c:v>
                </c:pt>
                <c:pt idx="3">
                  <c:v>9.8500000000000014</c:v>
                </c:pt>
                <c:pt idx="4">
                  <c:v>10.690000000000001</c:v>
                </c:pt>
                <c:pt idx="5">
                  <c:v>10.06</c:v>
                </c:pt>
                <c:pt idx="6">
                  <c:v>7.95</c:v>
                </c:pt>
                <c:pt idx="7">
                  <c:v>4.3999999999999995</c:v>
                </c:pt>
                <c:pt idx="8">
                  <c:v>3.4499999999999997</c:v>
                </c:pt>
                <c:pt idx="9">
                  <c:v>3.3099999999999996</c:v>
                </c:pt>
                <c:pt idx="10">
                  <c:v>4.2299999999999995</c:v>
                </c:pt>
                <c:pt idx="11">
                  <c:v>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A0B-47A8-95B3-776291D2B2DF}"/>
            </c:ext>
          </c:extLst>
        </c:ser>
        <c:ser>
          <c:idx val="10"/>
          <c:order val="10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Grafico'!$DY$22:$EJ$22</c:f>
              <c:numCache>
                <c:formatCode>General</c:formatCode>
                <c:ptCount val="12"/>
                <c:pt idx="0">
                  <c:v>7.1499999999999995</c:v>
                </c:pt>
                <c:pt idx="1">
                  <c:v>8.4700000000000006</c:v>
                </c:pt>
                <c:pt idx="2">
                  <c:v>10.89</c:v>
                </c:pt>
                <c:pt idx="3">
                  <c:v>11.65</c:v>
                </c:pt>
                <c:pt idx="4">
                  <c:v>10.270000000000001</c:v>
                </c:pt>
                <c:pt idx="5">
                  <c:v>4.1899999999999995</c:v>
                </c:pt>
                <c:pt idx="6">
                  <c:v>2.96</c:v>
                </c:pt>
                <c:pt idx="7">
                  <c:v>3.58</c:v>
                </c:pt>
                <c:pt idx="8">
                  <c:v>4.17</c:v>
                </c:pt>
                <c:pt idx="9">
                  <c:v>3.3899999999999997</c:v>
                </c:pt>
                <c:pt idx="10">
                  <c:v>6.62</c:v>
                </c:pt>
                <c:pt idx="11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A0B-47A8-95B3-776291D2B2DF}"/>
            </c:ext>
          </c:extLst>
        </c:ser>
        <c:ser>
          <c:idx val="11"/>
          <c:order val="11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Grafico'!$EK$22:$EV$22</c:f>
              <c:numCache>
                <c:formatCode>General</c:formatCode>
                <c:ptCount val="12"/>
                <c:pt idx="0">
                  <c:v>6.31</c:v>
                </c:pt>
                <c:pt idx="1">
                  <c:v>7.71</c:v>
                </c:pt>
                <c:pt idx="2">
                  <c:v>9.2000000000000011</c:v>
                </c:pt>
                <c:pt idx="3">
                  <c:v>11.25</c:v>
                </c:pt>
                <c:pt idx="4">
                  <c:v>11.89</c:v>
                </c:pt>
                <c:pt idx="5">
                  <c:v>10.97</c:v>
                </c:pt>
                <c:pt idx="6">
                  <c:v>7.88</c:v>
                </c:pt>
                <c:pt idx="7">
                  <c:v>5.6099999999999994</c:v>
                </c:pt>
                <c:pt idx="8">
                  <c:v>4.8</c:v>
                </c:pt>
                <c:pt idx="9">
                  <c:v>4.55</c:v>
                </c:pt>
                <c:pt idx="10">
                  <c:v>3.8999999999999995</c:v>
                </c:pt>
                <c:pt idx="11">
                  <c:v>4.5599999999999996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75-4179-807D-448664E498DC}"/>
            </c:ext>
          </c:extLst>
        </c:ser>
        <c:ser>
          <c:idx val="12"/>
          <c:order val="12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Grafico'!$EW$22:$FH$22</c:f>
              <c:numCache>
                <c:formatCode>General</c:formatCode>
                <c:ptCount val="12"/>
                <c:pt idx="0">
                  <c:v>6.05</c:v>
                </c:pt>
                <c:pt idx="1">
                  <c:v>7.33</c:v>
                </c:pt>
                <c:pt idx="2">
                  <c:v>9.0300000000000011</c:v>
                </c:pt>
                <c:pt idx="3">
                  <c:v>10.600000000000001</c:v>
                </c:pt>
                <c:pt idx="4">
                  <c:v>12.010000000000002</c:v>
                </c:pt>
                <c:pt idx="5">
                  <c:v>9.15</c:v>
                </c:pt>
                <c:pt idx="6">
                  <c:v>6.1899999999999995</c:v>
                </c:pt>
                <c:pt idx="7">
                  <c:v>4.05</c:v>
                </c:pt>
                <c:pt idx="8">
                  <c:v>4.05</c:v>
                </c:pt>
                <c:pt idx="9">
                  <c:v>3.74</c:v>
                </c:pt>
                <c:pt idx="10">
                  <c:v>2.63</c:v>
                </c:pt>
                <c:pt idx="11">
                  <c:v>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E1-4742-B67F-022B9E9267A6}"/>
            </c:ext>
          </c:extLst>
        </c:ser>
        <c:ser>
          <c:idx val="13"/>
          <c:order val="13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Grafico'!$FI$22:$FT$22</c:f>
              <c:numCache>
                <c:formatCode>General</c:formatCode>
                <c:ptCount val="12"/>
                <c:pt idx="0">
                  <c:v>5.91</c:v>
                </c:pt>
                <c:pt idx="1">
                  <c:v>7.22</c:v>
                </c:pt>
                <c:pt idx="2">
                  <c:v>8.5500000000000007</c:v>
                </c:pt>
                <c:pt idx="3">
                  <c:v>10.09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EE-4EA2-B5ED-7D76A84DA9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28079"/>
        <c:axId val="1"/>
      </c:lineChart>
      <c:catAx>
        <c:axId val="105812807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280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791841644794397"/>
          <c:y val="8.0419580419580416E-2"/>
          <c:w val="0.12805304600082884"/>
          <c:h val="0.7983754465371163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Flor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Grafico'!$AE$2:$FH$2</c:f>
              <c:numCache>
                <c:formatCode>mmm\-yy</c:formatCode>
                <c:ptCount val="134"/>
                <c:pt idx="0">
                  <c:v>41579</c:v>
                </c:pt>
                <c:pt idx="1">
                  <c:v>41609</c:v>
                </c:pt>
                <c:pt idx="2">
                  <c:v>41640</c:v>
                </c:pt>
                <c:pt idx="3">
                  <c:v>41671</c:v>
                </c:pt>
                <c:pt idx="4">
                  <c:v>41699</c:v>
                </c:pt>
                <c:pt idx="5">
                  <c:v>41730</c:v>
                </c:pt>
                <c:pt idx="6">
                  <c:v>41760</c:v>
                </c:pt>
                <c:pt idx="7">
                  <c:v>41791</c:v>
                </c:pt>
                <c:pt idx="8">
                  <c:v>41821</c:v>
                </c:pt>
                <c:pt idx="9">
                  <c:v>41852</c:v>
                </c:pt>
                <c:pt idx="10">
                  <c:v>41883</c:v>
                </c:pt>
                <c:pt idx="11">
                  <c:v>41913</c:v>
                </c:pt>
                <c:pt idx="12">
                  <c:v>41944</c:v>
                </c:pt>
                <c:pt idx="13">
                  <c:v>41974</c:v>
                </c:pt>
                <c:pt idx="14">
                  <c:v>42005</c:v>
                </c:pt>
                <c:pt idx="15">
                  <c:v>42036</c:v>
                </c:pt>
                <c:pt idx="16">
                  <c:v>42064</c:v>
                </c:pt>
                <c:pt idx="17">
                  <c:v>42095</c:v>
                </c:pt>
                <c:pt idx="18">
                  <c:v>42125</c:v>
                </c:pt>
                <c:pt idx="19">
                  <c:v>42156</c:v>
                </c:pt>
                <c:pt idx="20">
                  <c:v>42186</c:v>
                </c:pt>
                <c:pt idx="21">
                  <c:v>42217</c:v>
                </c:pt>
                <c:pt idx="22">
                  <c:v>42248</c:v>
                </c:pt>
                <c:pt idx="23">
                  <c:v>42278</c:v>
                </c:pt>
                <c:pt idx="24">
                  <c:v>42309</c:v>
                </c:pt>
                <c:pt idx="25">
                  <c:v>42339</c:v>
                </c:pt>
                <c:pt idx="26">
                  <c:v>42370</c:v>
                </c:pt>
                <c:pt idx="27">
                  <c:v>42401</c:v>
                </c:pt>
                <c:pt idx="28">
                  <c:v>42430</c:v>
                </c:pt>
                <c:pt idx="29">
                  <c:v>42461</c:v>
                </c:pt>
                <c:pt idx="30">
                  <c:v>42491</c:v>
                </c:pt>
                <c:pt idx="31">
                  <c:v>42522</c:v>
                </c:pt>
                <c:pt idx="32">
                  <c:v>42552</c:v>
                </c:pt>
                <c:pt idx="33">
                  <c:v>42583</c:v>
                </c:pt>
                <c:pt idx="34">
                  <c:v>42614</c:v>
                </c:pt>
                <c:pt idx="35">
                  <c:v>42644</c:v>
                </c:pt>
                <c:pt idx="36">
                  <c:v>42675</c:v>
                </c:pt>
                <c:pt idx="37">
                  <c:v>42705</c:v>
                </c:pt>
                <c:pt idx="38">
                  <c:v>42736</c:v>
                </c:pt>
                <c:pt idx="39">
                  <c:v>42767</c:v>
                </c:pt>
                <c:pt idx="40">
                  <c:v>42795</c:v>
                </c:pt>
                <c:pt idx="41">
                  <c:v>42826</c:v>
                </c:pt>
                <c:pt idx="42">
                  <c:v>42856</c:v>
                </c:pt>
                <c:pt idx="43">
                  <c:v>42887</c:v>
                </c:pt>
                <c:pt idx="44">
                  <c:v>42917</c:v>
                </c:pt>
                <c:pt idx="45">
                  <c:v>42948</c:v>
                </c:pt>
                <c:pt idx="46">
                  <c:v>42979</c:v>
                </c:pt>
                <c:pt idx="47">
                  <c:v>43009</c:v>
                </c:pt>
                <c:pt idx="48">
                  <c:v>43040</c:v>
                </c:pt>
                <c:pt idx="49">
                  <c:v>43070</c:v>
                </c:pt>
                <c:pt idx="50">
                  <c:v>43101</c:v>
                </c:pt>
                <c:pt idx="51">
                  <c:v>43132</c:v>
                </c:pt>
                <c:pt idx="52">
                  <c:v>43160</c:v>
                </c:pt>
                <c:pt idx="53">
                  <c:v>43191</c:v>
                </c:pt>
                <c:pt idx="54">
                  <c:v>43221</c:v>
                </c:pt>
                <c:pt idx="55">
                  <c:v>43252</c:v>
                </c:pt>
                <c:pt idx="56">
                  <c:v>43282</c:v>
                </c:pt>
                <c:pt idx="57">
                  <c:v>43313</c:v>
                </c:pt>
                <c:pt idx="58">
                  <c:v>43344</c:v>
                </c:pt>
                <c:pt idx="59">
                  <c:v>43374</c:v>
                </c:pt>
                <c:pt idx="60">
                  <c:v>43405</c:v>
                </c:pt>
                <c:pt idx="61">
                  <c:v>43435</c:v>
                </c:pt>
                <c:pt idx="62">
                  <c:v>43466</c:v>
                </c:pt>
                <c:pt idx="63">
                  <c:v>43497</c:v>
                </c:pt>
                <c:pt idx="64">
                  <c:v>43525</c:v>
                </c:pt>
                <c:pt idx="65">
                  <c:v>43556</c:v>
                </c:pt>
                <c:pt idx="66">
                  <c:v>43586</c:v>
                </c:pt>
                <c:pt idx="67">
                  <c:v>43617</c:v>
                </c:pt>
                <c:pt idx="68">
                  <c:v>43647</c:v>
                </c:pt>
                <c:pt idx="69">
                  <c:v>43678</c:v>
                </c:pt>
                <c:pt idx="70">
                  <c:v>43709</c:v>
                </c:pt>
                <c:pt idx="71">
                  <c:v>43739</c:v>
                </c:pt>
                <c:pt idx="72">
                  <c:v>43770</c:v>
                </c:pt>
                <c:pt idx="73">
                  <c:v>43800</c:v>
                </c:pt>
                <c:pt idx="74">
                  <c:v>43831</c:v>
                </c:pt>
                <c:pt idx="75">
                  <c:v>43862</c:v>
                </c:pt>
                <c:pt idx="76">
                  <c:v>43891</c:v>
                </c:pt>
                <c:pt idx="77">
                  <c:v>43922</c:v>
                </c:pt>
                <c:pt idx="78">
                  <c:v>43952</c:v>
                </c:pt>
                <c:pt idx="79">
                  <c:v>43983</c:v>
                </c:pt>
                <c:pt idx="80">
                  <c:v>44013</c:v>
                </c:pt>
                <c:pt idx="81">
                  <c:v>44044</c:v>
                </c:pt>
                <c:pt idx="82">
                  <c:v>44075</c:v>
                </c:pt>
                <c:pt idx="83">
                  <c:v>44105</c:v>
                </c:pt>
                <c:pt idx="84">
                  <c:v>44136</c:v>
                </c:pt>
                <c:pt idx="85">
                  <c:v>44166</c:v>
                </c:pt>
                <c:pt idx="86">
                  <c:v>44197</c:v>
                </c:pt>
                <c:pt idx="87">
                  <c:v>44228</c:v>
                </c:pt>
                <c:pt idx="88">
                  <c:v>44256</c:v>
                </c:pt>
                <c:pt idx="89">
                  <c:v>44287</c:v>
                </c:pt>
                <c:pt idx="90">
                  <c:v>44317</c:v>
                </c:pt>
                <c:pt idx="91">
                  <c:v>44348</c:v>
                </c:pt>
                <c:pt idx="92">
                  <c:v>44378</c:v>
                </c:pt>
                <c:pt idx="93">
                  <c:v>44409</c:v>
                </c:pt>
                <c:pt idx="94">
                  <c:v>44440</c:v>
                </c:pt>
                <c:pt idx="95">
                  <c:v>44470</c:v>
                </c:pt>
                <c:pt idx="96">
                  <c:v>44501</c:v>
                </c:pt>
                <c:pt idx="97">
                  <c:v>44531</c:v>
                </c:pt>
                <c:pt idx="98">
                  <c:v>44562</c:v>
                </c:pt>
                <c:pt idx="99">
                  <c:v>44593</c:v>
                </c:pt>
                <c:pt idx="100">
                  <c:v>44621</c:v>
                </c:pt>
                <c:pt idx="101">
                  <c:v>44652</c:v>
                </c:pt>
                <c:pt idx="102">
                  <c:v>44682</c:v>
                </c:pt>
                <c:pt idx="103">
                  <c:v>44713</c:v>
                </c:pt>
                <c:pt idx="104">
                  <c:v>44743</c:v>
                </c:pt>
                <c:pt idx="105">
                  <c:v>44774</c:v>
                </c:pt>
                <c:pt idx="106">
                  <c:v>44805</c:v>
                </c:pt>
                <c:pt idx="107">
                  <c:v>44835</c:v>
                </c:pt>
                <c:pt idx="108">
                  <c:v>44866</c:v>
                </c:pt>
                <c:pt idx="109">
                  <c:v>44896</c:v>
                </c:pt>
                <c:pt idx="110">
                  <c:v>44927</c:v>
                </c:pt>
                <c:pt idx="111">
                  <c:v>44958</c:v>
                </c:pt>
                <c:pt idx="112">
                  <c:v>44986</c:v>
                </c:pt>
                <c:pt idx="113">
                  <c:v>45017</c:v>
                </c:pt>
                <c:pt idx="114">
                  <c:v>45047</c:v>
                </c:pt>
                <c:pt idx="115">
                  <c:v>45078</c:v>
                </c:pt>
                <c:pt idx="116">
                  <c:v>45108</c:v>
                </c:pt>
                <c:pt idx="117">
                  <c:v>45139</c:v>
                </c:pt>
                <c:pt idx="118">
                  <c:v>45170</c:v>
                </c:pt>
                <c:pt idx="119">
                  <c:v>45200</c:v>
                </c:pt>
                <c:pt idx="120">
                  <c:v>45231</c:v>
                </c:pt>
                <c:pt idx="121">
                  <c:v>45261</c:v>
                </c:pt>
                <c:pt idx="122">
                  <c:v>45292</c:v>
                </c:pt>
                <c:pt idx="123">
                  <c:v>45323</c:v>
                </c:pt>
                <c:pt idx="124">
                  <c:v>45352</c:v>
                </c:pt>
                <c:pt idx="125">
                  <c:v>45383</c:v>
                </c:pt>
                <c:pt idx="126">
                  <c:v>45413</c:v>
                </c:pt>
                <c:pt idx="127">
                  <c:v>45444</c:v>
                </c:pt>
                <c:pt idx="128">
                  <c:v>45474</c:v>
                </c:pt>
                <c:pt idx="129">
                  <c:v>45505</c:v>
                </c:pt>
                <c:pt idx="130">
                  <c:v>45536</c:v>
                </c:pt>
                <c:pt idx="131">
                  <c:v>45566</c:v>
                </c:pt>
                <c:pt idx="132">
                  <c:v>45597</c:v>
                </c:pt>
                <c:pt idx="133">
                  <c:v>45627</c:v>
                </c:pt>
              </c:numCache>
            </c:numRef>
          </c:cat>
          <c:val>
            <c:numRef>
              <c:f>'Datos Grafico'!$AE$23:$FH$23</c:f>
              <c:numCache>
                <c:formatCode>General</c:formatCode>
                <c:ptCount val="134"/>
                <c:pt idx="0">
                  <c:v>5.23</c:v>
                </c:pt>
                <c:pt idx="12">
                  <c:v>5.98</c:v>
                </c:pt>
                <c:pt idx="13">
                  <c:v>5.7299999999999995</c:v>
                </c:pt>
                <c:pt idx="35">
                  <c:v>4.3099999999999996</c:v>
                </c:pt>
                <c:pt idx="36">
                  <c:v>4.7</c:v>
                </c:pt>
                <c:pt idx="37">
                  <c:v>4.8999999999999995</c:v>
                </c:pt>
                <c:pt idx="41">
                  <c:v>4.0599999999999996</c:v>
                </c:pt>
                <c:pt idx="44">
                  <c:v>4.6499999999999995</c:v>
                </c:pt>
                <c:pt idx="45">
                  <c:v>4.71</c:v>
                </c:pt>
                <c:pt idx="46">
                  <c:v>5.27</c:v>
                </c:pt>
                <c:pt idx="47">
                  <c:v>3.8099999999999996</c:v>
                </c:pt>
                <c:pt idx="48">
                  <c:v>4.6099999999999994</c:v>
                </c:pt>
                <c:pt idx="49">
                  <c:v>5.39</c:v>
                </c:pt>
                <c:pt idx="59">
                  <c:v>3.1500000000000004</c:v>
                </c:pt>
                <c:pt idx="60">
                  <c:v>4.55</c:v>
                </c:pt>
                <c:pt idx="61">
                  <c:v>5.29</c:v>
                </c:pt>
                <c:pt idx="71">
                  <c:v>3.6499999999999995</c:v>
                </c:pt>
                <c:pt idx="72">
                  <c:v>4.63</c:v>
                </c:pt>
                <c:pt idx="73">
                  <c:v>5.37</c:v>
                </c:pt>
                <c:pt idx="82">
                  <c:v>4.1899999999999995</c:v>
                </c:pt>
                <c:pt idx="83">
                  <c:v>4.3</c:v>
                </c:pt>
                <c:pt idx="85">
                  <c:v>4.4399999999999995</c:v>
                </c:pt>
                <c:pt idx="94">
                  <c:v>4.18</c:v>
                </c:pt>
                <c:pt idx="95">
                  <c:v>4.12</c:v>
                </c:pt>
                <c:pt idx="96">
                  <c:v>4.79</c:v>
                </c:pt>
                <c:pt idx="97">
                  <c:v>5.25</c:v>
                </c:pt>
                <c:pt idx="103">
                  <c:v>5.12</c:v>
                </c:pt>
                <c:pt idx="104">
                  <c:v>3.71</c:v>
                </c:pt>
                <c:pt idx="105">
                  <c:v>4.2699999999999996</c:v>
                </c:pt>
                <c:pt idx="106">
                  <c:v>4.74</c:v>
                </c:pt>
                <c:pt idx="107">
                  <c:v>4.3199999999999994</c:v>
                </c:pt>
                <c:pt idx="108">
                  <c:v>7.2799999999999994</c:v>
                </c:pt>
                <c:pt idx="109">
                  <c:v>5.08</c:v>
                </c:pt>
                <c:pt idx="119">
                  <c:v>5.0599999999999996</c:v>
                </c:pt>
                <c:pt idx="120">
                  <c:v>4.51</c:v>
                </c:pt>
                <c:pt idx="121">
                  <c:v>5.1099999999999994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51-4A92-BF5E-ED2DF2DA0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27247"/>
        <c:axId val="1"/>
      </c:lineChart>
      <c:catAx>
        <c:axId val="1058127247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8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2724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Flor Fajardo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2013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Grafico'!$U$23:$AF$23</c:f>
              <c:numCache>
                <c:formatCode>General</c:formatCode>
                <c:ptCount val="12"/>
                <c:pt idx="8">
                  <c:v>6.5</c:v>
                </c:pt>
                <c:pt idx="10">
                  <c:v>5.23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35-4B30-9325-739F44E2D9B8}"/>
            </c:ext>
          </c:extLst>
        </c:ser>
        <c:ser>
          <c:idx val="2"/>
          <c:order val="1"/>
          <c:tx>
            <c:v>2014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Grafico'!$AG$23:$AR$23</c:f>
              <c:numCache>
                <c:formatCode>General</c:formatCode>
                <c:ptCount val="12"/>
                <c:pt idx="10">
                  <c:v>5.98</c:v>
                </c:pt>
                <c:pt idx="11">
                  <c:v>5.7299999999999995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5-4B30-9325-739F44E2D9B8}"/>
            </c:ext>
          </c:extLst>
        </c:ser>
        <c:ser>
          <c:idx val="3"/>
          <c:order val="2"/>
          <c:tx>
            <c:v>2015</c:v>
          </c:tx>
          <c:marker>
            <c:symbol val="diamond"/>
            <c:size val="7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Grafico'!$AS$23:$BD$23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5-4B30-9325-739F44E2D9B8}"/>
            </c:ext>
          </c:extLst>
        </c:ser>
        <c:ser>
          <c:idx val="4"/>
          <c:order val="3"/>
          <c:tx>
            <c:v>2016</c:v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Grafico'!$BE$23:$BP$23</c:f>
              <c:numCache>
                <c:formatCode>General</c:formatCode>
                <c:ptCount val="12"/>
                <c:pt idx="9">
                  <c:v>4.3099999999999996</c:v>
                </c:pt>
                <c:pt idx="10">
                  <c:v>4.7</c:v>
                </c:pt>
                <c:pt idx="11">
                  <c:v>4.8999999999999995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135-4B30-9325-739F44E2D9B8}"/>
            </c:ext>
          </c:extLst>
        </c:ser>
        <c:ser>
          <c:idx val="5"/>
          <c:order val="4"/>
          <c:tx>
            <c:strRef>
              <c:f>'Datos Grafico'!$BQ$1:$CB$1</c:f>
              <c:strCache>
                <c:ptCount val="12"/>
                <c:pt idx="0">
                  <c:v>2017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Grafico'!$BQ$23:$CB$23</c:f>
              <c:numCache>
                <c:formatCode>General</c:formatCode>
                <c:ptCount val="12"/>
                <c:pt idx="3">
                  <c:v>4.0599999999999996</c:v>
                </c:pt>
                <c:pt idx="6">
                  <c:v>4.6499999999999995</c:v>
                </c:pt>
                <c:pt idx="7">
                  <c:v>4.71</c:v>
                </c:pt>
                <c:pt idx="8">
                  <c:v>5.27</c:v>
                </c:pt>
                <c:pt idx="9">
                  <c:v>3.8099999999999996</c:v>
                </c:pt>
                <c:pt idx="10">
                  <c:v>4.6099999999999994</c:v>
                </c:pt>
                <c:pt idx="11">
                  <c:v>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135-4B30-9325-739F44E2D9B8}"/>
            </c:ext>
          </c:extLst>
        </c:ser>
        <c:ser>
          <c:idx val="6"/>
          <c:order val="5"/>
          <c:tx>
            <c:strRef>
              <c:f>'Datos Grafico'!$CC$1:$CN$1</c:f>
              <c:strCache>
                <c:ptCount val="12"/>
                <c:pt idx="0">
                  <c:v>2018</c:v>
                </c:pt>
              </c:strCache>
            </c:strRef>
          </c:tx>
          <c:marker>
            <c:symbol val="diamond"/>
            <c:size val="6"/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Grafico'!$CC$23:$CN$23</c:f>
              <c:numCache>
                <c:formatCode>General</c:formatCode>
                <c:ptCount val="12"/>
                <c:pt idx="9">
                  <c:v>3.1500000000000004</c:v>
                </c:pt>
                <c:pt idx="10">
                  <c:v>4.55</c:v>
                </c:pt>
                <c:pt idx="11">
                  <c:v>5.29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35-4B30-9325-739F44E2D9B8}"/>
            </c:ext>
          </c:extLst>
        </c:ser>
        <c:ser>
          <c:idx val="7"/>
          <c:order val="6"/>
          <c:tx>
            <c:strRef>
              <c:f>'Datos Grafico'!$CO$1:$CZ$1</c:f>
              <c:strCache>
                <c:ptCount val="12"/>
                <c:pt idx="0">
                  <c:v>2019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square"/>
            <c:size val="6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Grafico'!$CO$23:$CZ$23</c:f>
              <c:numCache>
                <c:formatCode>General</c:formatCode>
                <c:ptCount val="12"/>
                <c:pt idx="9">
                  <c:v>3.6499999999999995</c:v>
                </c:pt>
                <c:pt idx="10">
                  <c:v>4.63</c:v>
                </c:pt>
                <c:pt idx="11">
                  <c:v>5.37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35-4B30-9325-739F44E2D9B8}"/>
            </c:ext>
          </c:extLst>
        </c:ser>
        <c:ser>
          <c:idx val="0"/>
          <c:order val="7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Grafico'!$DA$23:$DL$23</c:f>
              <c:numCache>
                <c:formatCode>General</c:formatCode>
                <c:ptCount val="12"/>
                <c:pt idx="8">
                  <c:v>4.1899999999999995</c:v>
                </c:pt>
                <c:pt idx="9">
                  <c:v>4.3</c:v>
                </c:pt>
                <c:pt idx="11">
                  <c:v>4.4399999999999995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135-4B30-9325-739F44E2D9B8}"/>
            </c:ext>
          </c:extLst>
        </c:ser>
        <c:ser>
          <c:idx val="8"/>
          <c:order val="8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Grafico'!$DM$23:$DX$23</c:f>
              <c:numCache>
                <c:formatCode>General</c:formatCode>
                <c:ptCount val="12"/>
                <c:pt idx="8">
                  <c:v>4.18</c:v>
                </c:pt>
                <c:pt idx="9">
                  <c:v>4.12</c:v>
                </c:pt>
                <c:pt idx="10">
                  <c:v>4.79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135-4B30-9325-739F44E2D9B8}"/>
            </c:ext>
          </c:extLst>
        </c:ser>
        <c:ser>
          <c:idx val="9"/>
          <c:order val="9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Grafico'!$EK$23:$EV$23</c:f>
              <c:numCache>
                <c:formatCode>General</c:formatCode>
                <c:ptCount val="12"/>
                <c:pt idx="9">
                  <c:v>5.0599999999999996</c:v>
                </c:pt>
                <c:pt idx="10">
                  <c:v>4.51</c:v>
                </c:pt>
                <c:pt idx="11">
                  <c:v>5.1099999999999994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75-4727-B3D0-9FA024D94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7215"/>
        <c:axId val="1"/>
      </c:lineChart>
      <c:catAx>
        <c:axId val="1058147215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721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54184164479439"/>
          <c:y val="8.0419580419580416E-2"/>
          <c:w val="0.13516710411198601"/>
          <c:h val="0.79802140117100751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 detrás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circle"/>
            <c:size val="5"/>
          </c:marker>
          <c:cat>
            <c:numRef>
              <c:f>'Datos Grafico'!$DH$2:$FL$2</c:f>
              <c:numCache>
                <c:formatCode>mmm\-yy</c:formatCode>
                <c:ptCount val="57"/>
                <c:pt idx="0">
                  <c:v>44044</c:v>
                </c:pt>
                <c:pt idx="1">
                  <c:v>44075</c:v>
                </c:pt>
                <c:pt idx="2">
                  <c:v>44105</c:v>
                </c:pt>
                <c:pt idx="3">
                  <c:v>44136</c:v>
                </c:pt>
                <c:pt idx="4">
                  <c:v>44166</c:v>
                </c:pt>
                <c:pt idx="5">
                  <c:v>44197</c:v>
                </c:pt>
                <c:pt idx="6">
                  <c:v>44228</c:v>
                </c:pt>
                <c:pt idx="7">
                  <c:v>44256</c:v>
                </c:pt>
                <c:pt idx="8">
                  <c:v>44287</c:v>
                </c:pt>
                <c:pt idx="9">
                  <c:v>44317</c:v>
                </c:pt>
                <c:pt idx="10">
                  <c:v>44348</c:v>
                </c:pt>
                <c:pt idx="11">
                  <c:v>44378</c:v>
                </c:pt>
                <c:pt idx="12">
                  <c:v>44409</c:v>
                </c:pt>
                <c:pt idx="13">
                  <c:v>44440</c:v>
                </c:pt>
                <c:pt idx="14">
                  <c:v>44470</c:v>
                </c:pt>
                <c:pt idx="15">
                  <c:v>44501</c:v>
                </c:pt>
                <c:pt idx="16">
                  <c:v>44531</c:v>
                </c:pt>
                <c:pt idx="17">
                  <c:v>44562</c:v>
                </c:pt>
                <c:pt idx="18">
                  <c:v>44593</c:v>
                </c:pt>
                <c:pt idx="19">
                  <c:v>44621</c:v>
                </c:pt>
                <c:pt idx="20">
                  <c:v>44652</c:v>
                </c:pt>
                <c:pt idx="21">
                  <c:v>44682</c:v>
                </c:pt>
                <c:pt idx="22">
                  <c:v>44713</c:v>
                </c:pt>
                <c:pt idx="23">
                  <c:v>44743</c:v>
                </c:pt>
                <c:pt idx="24">
                  <c:v>44774</c:v>
                </c:pt>
                <c:pt idx="25">
                  <c:v>44805</c:v>
                </c:pt>
                <c:pt idx="26">
                  <c:v>44835</c:v>
                </c:pt>
                <c:pt idx="27">
                  <c:v>44866</c:v>
                </c:pt>
                <c:pt idx="28">
                  <c:v>44896</c:v>
                </c:pt>
                <c:pt idx="29">
                  <c:v>44927</c:v>
                </c:pt>
                <c:pt idx="30">
                  <c:v>44958</c:v>
                </c:pt>
                <c:pt idx="31">
                  <c:v>44986</c:v>
                </c:pt>
                <c:pt idx="32">
                  <c:v>45017</c:v>
                </c:pt>
                <c:pt idx="33">
                  <c:v>45047</c:v>
                </c:pt>
                <c:pt idx="34">
                  <c:v>45078</c:v>
                </c:pt>
                <c:pt idx="35">
                  <c:v>45108</c:v>
                </c:pt>
                <c:pt idx="36">
                  <c:v>45139</c:v>
                </c:pt>
                <c:pt idx="37">
                  <c:v>45170</c:v>
                </c:pt>
                <c:pt idx="38">
                  <c:v>45200</c:v>
                </c:pt>
                <c:pt idx="39">
                  <c:v>45231</c:v>
                </c:pt>
                <c:pt idx="40">
                  <c:v>45261</c:v>
                </c:pt>
                <c:pt idx="41">
                  <c:v>45292</c:v>
                </c:pt>
                <c:pt idx="42">
                  <c:v>45323</c:v>
                </c:pt>
                <c:pt idx="43">
                  <c:v>45352</c:v>
                </c:pt>
                <c:pt idx="44">
                  <c:v>45383</c:v>
                </c:pt>
                <c:pt idx="45">
                  <c:v>45413</c:v>
                </c:pt>
                <c:pt idx="46">
                  <c:v>45444</c:v>
                </c:pt>
                <c:pt idx="47">
                  <c:v>45474</c:v>
                </c:pt>
                <c:pt idx="48">
                  <c:v>45505</c:v>
                </c:pt>
                <c:pt idx="49">
                  <c:v>45536</c:v>
                </c:pt>
                <c:pt idx="50">
                  <c:v>45566</c:v>
                </c:pt>
                <c:pt idx="51">
                  <c:v>45597</c:v>
                </c:pt>
                <c:pt idx="52">
                  <c:v>45627</c:v>
                </c:pt>
                <c:pt idx="53">
                  <c:v>45658</c:v>
                </c:pt>
                <c:pt idx="54">
                  <c:v>45689</c:v>
                </c:pt>
                <c:pt idx="55">
                  <c:v>45717</c:v>
                </c:pt>
                <c:pt idx="56">
                  <c:v>45748</c:v>
                </c:pt>
              </c:numCache>
            </c:numRef>
          </c:cat>
          <c:val>
            <c:numRef>
              <c:f>'Datos Grafico'!$DH$58:$FL$58</c:f>
              <c:numCache>
                <c:formatCode>General</c:formatCode>
                <c:ptCount val="57"/>
                <c:pt idx="0">
                  <c:v>3.8999999999999995</c:v>
                </c:pt>
                <c:pt idx="1">
                  <c:v>5.8199999999999994</c:v>
                </c:pt>
                <c:pt idx="3">
                  <c:v>1.69</c:v>
                </c:pt>
                <c:pt idx="5">
                  <c:v>4.72</c:v>
                </c:pt>
                <c:pt idx="6">
                  <c:v>5.12</c:v>
                </c:pt>
                <c:pt idx="9">
                  <c:v>6.8199999999999994</c:v>
                </c:pt>
                <c:pt idx="10">
                  <c:v>3.83</c:v>
                </c:pt>
                <c:pt idx="13">
                  <c:v>3.27</c:v>
                </c:pt>
                <c:pt idx="14">
                  <c:v>4.6099999999999994</c:v>
                </c:pt>
                <c:pt idx="20">
                  <c:v>6.26</c:v>
                </c:pt>
                <c:pt idx="21">
                  <c:v>4.1399999999999997</c:v>
                </c:pt>
                <c:pt idx="22">
                  <c:v>3.3699999999999997</c:v>
                </c:pt>
                <c:pt idx="23">
                  <c:v>3.3499999999999996</c:v>
                </c:pt>
                <c:pt idx="24">
                  <c:v>3.6199999999999997</c:v>
                </c:pt>
                <c:pt idx="25">
                  <c:v>3.54</c:v>
                </c:pt>
                <c:pt idx="27">
                  <c:v>3.5799999999999996</c:v>
                </c:pt>
                <c:pt idx="28">
                  <c:v>3.61</c:v>
                </c:pt>
                <c:pt idx="30">
                  <c:v>4.9799999999999995</c:v>
                </c:pt>
                <c:pt idx="31">
                  <c:v>5.34</c:v>
                </c:pt>
                <c:pt idx="33">
                  <c:v>6.1099999999999994</c:v>
                </c:pt>
                <c:pt idx="34">
                  <c:v>5.05</c:v>
                </c:pt>
                <c:pt idx="35">
                  <c:v>3.5999999999999996</c:v>
                </c:pt>
                <c:pt idx="36">
                  <c:v>4.1499999999999995</c:v>
                </c:pt>
                <c:pt idx="37">
                  <c:v>3.78</c:v>
                </c:pt>
                <c:pt idx="41">
                  <c:v>6.1099999999999994</c:v>
                </c:pt>
                <c:pt idx="47">
                  <c:v>3.4</c:v>
                </c:pt>
                <c:pt idx="49">
                  <c:v>1.71</c:v>
                </c:pt>
                <c:pt idx="50">
                  <c:v>3.5</c:v>
                </c:pt>
                <c:pt idx="51">
                  <c:v>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26-4D79-AEDC-856953856014}"/>
            </c:ext>
          </c:extLst>
        </c:ser>
        <c:ser>
          <c:idx val="1"/>
          <c:order val="1"/>
          <c:marker>
            <c:symbol val="circle"/>
            <c:size val="5"/>
          </c:marker>
          <c:cat>
            <c:numRef>
              <c:f>'Datos Grafico'!$DH$2:$FL$2</c:f>
              <c:numCache>
                <c:formatCode>mmm\-yy</c:formatCode>
                <c:ptCount val="57"/>
                <c:pt idx="0">
                  <c:v>44044</c:v>
                </c:pt>
                <c:pt idx="1">
                  <c:v>44075</c:v>
                </c:pt>
                <c:pt idx="2">
                  <c:v>44105</c:v>
                </c:pt>
                <c:pt idx="3">
                  <c:v>44136</c:v>
                </c:pt>
                <c:pt idx="4">
                  <c:v>44166</c:v>
                </c:pt>
                <c:pt idx="5">
                  <c:v>44197</c:v>
                </c:pt>
                <c:pt idx="6">
                  <c:v>44228</c:v>
                </c:pt>
                <c:pt idx="7">
                  <c:v>44256</c:v>
                </c:pt>
                <c:pt idx="8">
                  <c:v>44287</c:v>
                </c:pt>
                <c:pt idx="9">
                  <c:v>44317</c:v>
                </c:pt>
                <c:pt idx="10">
                  <c:v>44348</c:v>
                </c:pt>
                <c:pt idx="11">
                  <c:v>44378</c:v>
                </c:pt>
                <c:pt idx="12">
                  <c:v>44409</c:v>
                </c:pt>
                <c:pt idx="13">
                  <c:v>44440</c:v>
                </c:pt>
                <c:pt idx="14">
                  <c:v>44470</c:v>
                </c:pt>
                <c:pt idx="15">
                  <c:v>44501</c:v>
                </c:pt>
                <c:pt idx="16">
                  <c:v>44531</c:v>
                </c:pt>
                <c:pt idx="17">
                  <c:v>44562</c:v>
                </c:pt>
                <c:pt idx="18">
                  <c:v>44593</c:v>
                </c:pt>
                <c:pt idx="19">
                  <c:v>44621</c:v>
                </c:pt>
                <c:pt idx="20">
                  <c:v>44652</c:v>
                </c:pt>
                <c:pt idx="21">
                  <c:v>44682</c:v>
                </c:pt>
                <c:pt idx="22">
                  <c:v>44713</c:v>
                </c:pt>
                <c:pt idx="23">
                  <c:v>44743</c:v>
                </c:pt>
                <c:pt idx="24">
                  <c:v>44774</c:v>
                </c:pt>
                <c:pt idx="25">
                  <c:v>44805</c:v>
                </c:pt>
                <c:pt idx="26">
                  <c:v>44835</c:v>
                </c:pt>
                <c:pt idx="27">
                  <c:v>44866</c:v>
                </c:pt>
                <c:pt idx="28">
                  <c:v>44896</c:v>
                </c:pt>
                <c:pt idx="29">
                  <c:v>44927</c:v>
                </c:pt>
                <c:pt idx="30">
                  <c:v>44958</c:v>
                </c:pt>
                <c:pt idx="31">
                  <c:v>44986</c:v>
                </c:pt>
                <c:pt idx="32">
                  <c:v>45017</c:v>
                </c:pt>
                <c:pt idx="33">
                  <c:v>45047</c:v>
                </c:pt>
                <c:pt idx="34">
                  <c:v>45078</c:v>
                </c:pt>
                <c:pt idx="35">
                  <c:v>45108</c:v>
                </c:pt>
                <c:pt idx="36">
                  <c:v>45139</c:v>
                </c:pt>
                <c:pt idx="37">
                  <c:v>45170</c:v>
                </c:pt>
                <c:pt idx="38">
                  <c:v>45200</c:v>
                </c:pt>
                <c:pt idx="39">
                  <c:v>45231</c:v>
                </c:pt>
                <c:pt idx="40">
                  <c:v>45261</c:v>
                </c:pt>
                <c:pt idx="41">
                  <c:v>45292</c:v>
                </c:pt>
                <c:pt idx="42">
                  <c:v>45323</c:v>
                </c:pt>
                <c:pt idx="43">
                  <c:v>45352</c:v>
                </c:pt>
                <c:pt idx="44">
                  <c:v>45383</c:v>
                </c:pt>
                <c:pt idx="45">
                  <c:v>45413</c:v>
                </c:pt>
                <c:pt idx="46">
                  <c:v>45444</c:v>
                </c:pt>
                <c:pt idx="47">
                  <c:v>45474</c:v>
                </c:pt>
                <c:pt idx="48">
                  <c:v>45505</c:v>
                </c:pt>
                <c:pt idx="49">
                  <c:v>45536</c:v>
                </c:pt>
                <c:pt idx="50">
                  <c:v>45566</c:v>
                </c:pt>
                <c:pt idx="51">
                  <c:v>45597</c:v>
                </c:pt>
                <c:pt idx="52">
                  <c:v>45627</c:v>
                </c:pt>
                <c:pt idx="53">
                  <c:v>45658</c:v>
                </c:pt>
                <c:pt idx="54">
                  <c:v>45689</c:v>
                </c:pt>
                <c:pt idx="55">
                  <c:v>45717</c:v>
                </c:pt>
                <c:pt idx="56">
                  <c:v>45748</c:v>
                </c:pt>
              </c:numCache>
            </c:numRef>
          </c:cat>
          <c:val>
            <c:numRef>
              <c:f>'Datos Grafico'!$DH$59:$FL$59</c:f>
              <c:numCache>
                <c:formatCode>General</c:formatCode>
                <c:ptCount val="57"/>
                <c:pt idx="7">
                  <c:v>7.17</c:v>
                </c:pt>
                <c:pt idx="8">
                  <c:v>6.56</c:v>
                </c:pt>
                <c:pt idx="11">
                  <c:v>5.13</c:v>
                </c:pt>
                <c:pt idx="12">
                  <c:v>5.13</c:v>
                </c:pt>
                <c:pt idx="15">
                  <c:v>4.8499999999999996</c:v>
                </c:pt>
                <c:pt idx="16">
                  <c:v>5.05</c:v>
                </c:pt>
                <c:pt idx="17">
                  <c:v>5.62</c:v>
                </c:pt>
                <c:pt idx="18">
                  <c:v>6.02</c:v>
                </c:pt>
                <c:pt idx="19">
                  <c:v>7.7</c:v>
                </c:pt>
                <c:pt idx="26">
                  <c:v>3.8</c:v>
                </c:pt>
                <c:pt idx="29">
                  <c:v>7.09</c:v>
                </c:pt>
                <c:pt idx="32">
                  <c:v>7.8500000000000005</c:v>
                </c:pt>
                <c:pt idx="38">
                  <c:v>5.13</c:v>
                </c:pt>
                <c:pt idx="39">
                  <c:v>5.72</c:v>
                </c:pt>
                <c:pt idx="40">
                  <c:v>5.47</c:v>
                </c:pt>
                <c:pt idx="42">
                  <c:v>5.95</c:v>
                </c:pt>
                <c:pt idx="43">
                  <c:v>7.2299999999999995</c:v>
                </c:pt>
                <c:pt idx="44">
                  <c:v>8.5500000000000007</c:v>
                </c:pt>
                <c:pt idx="45">
                  <c:v>7.88</c:v>
                </c:pt>
                <c:pt idx="46">
                  <c:v>5.88</c:v>
                </c:pt>
                <c:pt idx="48">
                  <c:v>4.53</c:v>
                </c:pt>
                <c:pt idx="52">
                  <c:v>4.99</c:v>
                </c:pt>
                <c:pt idx="53">
                  <c:v>6.06</c:v>
                </c:pt>
                <c:pt idx="54">
                  <c:v>6.54</c:v>
                </c:pt>
                <c:pt idx="55">
                  <c:v>7.08</c:v>
                </c:pt>
                <c:pt idx="56">
                  <c:v>5.64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26-4D79-AEDC-856953856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48879"/>
        <c:axId val="1"/>
      </c:lineChart>
      <c:catAx>
        <c:axId val="1058148879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axMin"/>
          <c:max val="9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48879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 detrás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8"/>
          <c:order val="0"/>
          <c:tx>
            <c:strRef>
              <c:f>'Datos Grafico'!$DA$1:$DL$1</c:f>
              <c:strCache>
                <c:ptCount val="12"/>
                <c:pt idx="0">
                  <c:v>2020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Grafico'!$DA$58:$DL$58</c:f>
              <c:numCache>
                <c:formatCode>General</c:formatCode>
                <c:ptCount val="12"/>
                <c:pt idx="7">
                  <c:v>3.8999999999999995</c:v>
                </c:pt>
                <c:pt idx="8">
                  <c:v>5.8199999999999994</c:v>
                </c:pt>
                <c:pt idx="10">
                  <c:v>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1A-42FF-B273-F1A861C7F9C9}"/>
            </c:ext>
          </c:extLst>
        </c:ser>
        <c:ser>
          <c:idx val="9"/>
          <c:order val="1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Grafico'!$DM$58:$DX$58</c:f>
              <c:numCache>
                <c:formatCode>General</c:formatCode>
                <c:ptCount val="12"/>
                <c:pt idx="0">
                  <c:v>4.72</c:v>
                </c:pt>
                <c:pt idx="1">
                  <c:v>5.12</c:v>
                </c:pt>
                <c:pt idx="4">
                  <c:v>6.8199999999999994</c:v>
                </c:pt>
                <c:pt idx="5">
                  <c:v>3.83</c:v>
                </c:pt>
                <c:pt idx="8">
                  <c:v>3.27</c:v>
                </c:pt>
                <c:pt idx="9">
                  <c:v>4.6099999999999994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A-42FF-B273-F1A861C7F9C9}"/>
            </c:ext>
          </c:extLst>
        </c:ser>
        <c:ser>
          <c:idx val="0"/>
          <c:order val="2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Grafico'!$DY$58:$EJ$58</c:f>
              <c:numCache>
                <c:formatCode>General</c:formatCode>
                <c:ptCount val="12"/>
                <c:pt idx="3">
                  <c:v>6.26</c:v>
                </c:pt>
                <c:pt idx="4">
                  <c:v>4.1399999999999997</c:v>
                </c:pt>
                <c:pt idx="5">
                  <c:v>3.3699999999999997</c:v>
                </c:pt>
                <c:pt idx="6">
                  <c:v>3.3499999999999996</c:v>
                </c:pt>
                <c:pt idx="7">
                  <c:v>3.6199999999999997</c:v>
                </c:pt>
                <c:pt idx="8">
                  <c:v>3.54</c:v>
                </c:pt>
                <c:pt idx="10">
                  <c:v>3.5799999999999996</c:v>
                </c:pt>
                <c:pt idx="11">
                  <c:v>3.61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44-4732-AC15-B7DEE0174731}"/>
            </c:ext>
          </c:extLst>
        </c:ser>
        <c:ser>
          <c:idx val="1"/>
          <c:order val="3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Grafico'!$EK$58:$EV$58</c:f>
              <c:numCache>
                <c:formatCode>General</c:formatCode>
                <c:ptCount val="12"/>
                <c:pt idx="1">
                  <c:v>4.9799999999999995</c:v>
                </c:pt>
                <c:pt idx="2">
                  <c:v>5.34</c:v>
                </c:pt>
                <c:pt idx="4">
                  <c:v>6.1099999999999994</c:v>
                </c:pt>
                <c:pt idx="5">
                  <c:v>5.05</c:v>
                </c:pt>
                <c:pt idx="6">
                  <c:v>3.5999999999999996</c:v>
                </c:pt>
                <c:pt idx="7">
                  <c:v>4.1499999999999995</c:v>
                </c:pt>
                <c:pt idx="8">
                  <c:v>3.78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44-4732-AC15-B7DEE0174731}"/>
            </c:ext>
          </c:extLst>
        </c:ser>
        <c:ser>
          <c:idx val="2"/>
          <c:order val="4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Grafico'!$EW$58:$FH$58</c:f>
              <c:numCache>
                <c:formatCode>General</c:formatCode>
                <c:ptCount val="12"/>
                <c:pt idx="0">
                  <c:v>6.1099999999999994</c:v>
                </c:pt>
                <c:pt idx="6">
                  <c:v>3.4</c:v>
                </c:pt>
                <c:pt idx="8">
                  <c:v>1.71</c:v>
                </c:pt>
                <c:pt idx="9">
                  <c:v>3.5</c:v>
                </c:pt>
                <c:pt idx="10">
                  <c:v>3.46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32-4BFF-A765-D9DA8F03ED2D}"/>
            </c:ext>
          </c:extLst>
        </c:ser>
        <c:ser>
          <c:idx val="3"/>
          <c:order val="5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Grafico'!$FI$58:$FT$58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2F-433F-95E4-AF73537ED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29743"/>
        <c:axId val="1"/>
      </c:lineChart>
      <c:catAx>
        <c:axId val="105812974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8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estático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2974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875174978127729"/>
          <c:y val="0.10380622837370242"/>
          <c:w val="0.12805304600082884"/>
          <c:h val="0.4833193144974525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ASADA Caimital detrás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strRef>
              <c:f>'Datos Grafico'!$DM$1:$DX$1</c:f>
              <c:strCache>
                <c:ptCount val="12"/>
                <c:pt idx="0">
                  <c:v>2021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Grafico'!$DM$59:$DX$59</c:f>
              <c:numCache>
                <c:formatCode>General</c:formatCode>
                <c:ptCount val="12"/>
                <c:pt idx="2">
                  <c:v>7.17</c:v>
                </c:pt>
                <c:pt idx="3">
                  <c:v>6.56</c:v>
                </c:pt>
                <c:pt idx="6">
                  <c:v>5.13</c:v>
                </c:pt>
                <c:pt idx="7">
                  <c:v>5.13</c:v>
                </c:pt>
                <c:pt idx="10">
                  <c:v>4.8499999999999996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0A-4361-98F5-735879CE443A}"/>
            </c:ext>
          </c:extLst>
        </c:ser>
        <c:ser>
          <c:idx val="0"/>
          <c:order val="1"/>
          <c:tx>
            <c:strRef>
              <c:f>'Datos Grafico'!$DY$1:$EJ$1</c:f>
              <c:strCache>
                <c:ptCount val="12"/>
                <c:pt idx="0">
                  <c:v>2022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Grafico'!$DY$59:$EJ$59</c:f>
              <c:numCache>
                <c:formatCode>General</c:formatCode>
                <c:ptCount val="12"/>
                <c:pt idx="0">
                  <c:v>5.62</c:v>
                </c:pt>
                <c:pt idx="1">
                  <c:v>6.02</c:v>
                </c:pt>
                <c:pt idx="2">
                  <c:v>7.7</c:v>
                </c:pt>
                <c:pt idx="9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0A-4361-98F5-735879CE443A}"/>
            </c:ext>
          </c:extLst>
        </c:ser>
        <c:ser>
          <c:idx val="1"/>
          <c:order val="2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Grafico'!$EK$59:$EV$59</c:f>
              <c:numCache>
                <c:formatCode>General</c:formatCode>
                <c:ptCount val="12"/>
                <c:pt idx="0">
                  <c:v>7.09</c:v>
                </c:pt>
                <c:pt idx="3">
                  <c:v>7.8500000000000005</c:v>
                </c:pt>
                <c:pt idx="9">
                  <c:v>5.13</c:v>
                </c:pt>
                <c:pt idx="10">
                  <c:v>5.72</c:v>
                </c:pt>
                <c:pt idx="11">
                  <c:v>5.47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A0-4241-AB28-297875B69C9B}"/>
            </c:ext>
          </c:extLst>
        </c:ser>
        <c:ser>
          <c:idx val="2"/>
          <c:order val="3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Grafico'!$EW$59:$FH$59</c:f>
              <c:numCache>
                <c:formatCode>General</c:formatCode>
                <c:ptCount val="12"/>
                <c:pt idx="1">
                  <c:v>5.95</c:v>
                </c:pt>
                <c:pt idx="2">
                  <c:v>7.2299999999999995</c:v>
                </c:pt>
                <c:pt idx="3">
                  <c:v>8.5500000000000007</c:v>
                </c:pt>
                <c:pt idx="4">
                  <c:v>7.88</c:v>
                </c:pt>
                <c:pt idx="5">
                  <c:v>5.88</c:v>
                </c:pt>
                <c:pt idx="7">
                  <c:v>4.53</c:v>
                </c:pt>
                <c:pt idx="11">
                  <c:v>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00-48F2-97C4-27BCED9E99FB}"/>
            </c:ext>
          </c:extLst>
        </c:ser>
        <c:ser>
          <c:idx val="3"/>
          <c:order val="4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Grafico'!$FI$59:$FT$59</c:f>
              <c:numCache>
                <c:formatCode>General</c:formatCode>
                <c:ptCount val="12"/>
                <c:pt idx="0">
                  <c:v>6.06</c:v>
                </c:pt>
                <c:pt idx="1">
                  <c:v>6.54</c:v>
                </c:pt>
                <c:pt idx="2">
                  <c:v>7.08</c:v>
                </c:pt>
                <c:pt idx="3">
                  <c:v>5.64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47-42B5-8A41-1509AE161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58135983"/>
        <c:axId val="1"/>
      </c:lineChart>
      <c:catAx>
        <c:axId val="1058135983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9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din+amico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58135983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375174978127732"/>
          <c:y val="0.29757785467128028"/>
          <c:w val="0.12805304600082884"/>
          <c:h val="0.4027660954145437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AyA Caimital 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0"/>
          <c:order val="0"/>
          <c:tx>
            <c:strRef>
              <c:f>'Datos Grafico'!$EK$1:$EV$1</c:f>
              <c:strCache>
                <c:ptCount val="12"/>
                <c:pt idx="0">
                  <c:v>2023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Grafico'!$EK$8:$EV$8</c:f>
              <c:numCache>
                <c:formatCode>General</c:formatCode>
                <c:ptCount val="12"/>
                <c:pt idx="5">
                  <c:v>8.0399999999999991</c:v>
                </c:pt>
                <c:pt idx="6">
                  <c:v>8.1199999999999992</c:v>
                </c:pt>
                <c:pt idx="10">
                  <c:v>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659-454E-918A-5EE60B142418}"/>
            </c:ext>
          </c:extLst>
        </c:ser>
        <c:ser>
          <c:idx val="0"/>
          <c:order val="1"/>
          <c:tx>
            <c:strRef>
              <c:f>'Datos Grafico'!$EW$1:$FH$1</c:f>
              <c:strCache>
                <c:ptCount val="12"/>
                <c:pt idx="0">
                  <c:v>2024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Grafico'!$EW$8:$FH$8</c:f>
              <c:numCache>
                <c:formatCode>General</c:formatCode>
                <c:ptCount val="12"/>
                <c:pt idx="2">
                  <c:v>8.65</c:v>
                </c:pt>
                <c:pt idx="3">
                  <c:v>10.53</c:v>
                </c:pt>
                <c:pt idx="7">
                  <c:v>8.0299999999999994</c:v>
                </c:pt>
                <c:pt idx="10">
                  <c:v>8.5299999999999994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25-4F00-9102-AB9D4A7E61EB}"/>
            </c:ext>
          </c:extLst>
        </c:ser>
        <c:ser>
          <c:idx val="1"/>
          <c:order val="2"/>
          <c:tx>
            <c:strRef>
              <c:f>'Datos Grafico'!$FI$1:$FT$1</c:f>
              <c:strCache>
                <c:ptCount val="12"/>
                <c:pt idx="0">
                  <c:v>2025</c:v>
                </c:pt>
              </c:strCache>
            </c:strRef>
          </c:tx>
          <c:cat>
            <c:strRef>
              <c:f>'Datos Grafico'!$CA$59:$CL$59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'Datos Grafico'!$FI$8:$FT$8</c:f>
              <c:numCache>
                <c:formatCode>General</c:formatCode>
                <c:ptCount val="12"/>
                <c:pt idx="0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4C-4CFA-8464-0E7428B8E8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7474111"/>
        <c:axId val="1"/>
      </c:lineChart>
      <c:catAx>
        <c:axId val="1047474111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000000">
                <a:alpha val="94000"/>
              </a:srgbClr>
            </a:solidFill>
            <a:round/>
          </a:ln>
          <a:effectLst/>
        </c:spPr>
        <c:txPr>
          <a:bodyPr rot="-30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"/>
        <c:crosses val="max"/>
        <c:auto val="1"/>
        <c:lblAlgn val="ctr"/>
        <c:lblOffset val="100"/>
        <c:noMultiLvlLbl val="0"/>
      </c:catAx>
      <c:valAx>
        <c:axId val="1"/>
        <c:scaling>
          <c:orientation val="maxMin"/>
          <c:max val="12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Nivel dinámico (m.b.n.s)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CR"/>
          </a:p>
        </c:txPr>
        <c:crossAx val="104747411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166841644794399"/>
          <c:y val="0.41637867930868505"/>
          <c:w val="0.12805304600082884"/>
          <c:h val="0.24165965724872626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  <a:alpha val="90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R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63" Type="http://schemas.openxmlformats.org/officeDocument/2006/relationships/chart" Target="../charts/chart63.xml"/><Relationship Id="rId68" Type="http://schemas.openxmlformats.org/officeDocument/2006/relationships/chart" Target="../charts/chart68.xml"/><Relationship Id="rId84" Type="http://schemas.openxmlformats.org/officeDocument/2006/relationships/chart" Target="../charts/chart84.xml"/><Relationship Id="rId16" Type="http://schemas.openxmlformats.org/officeDocument/2006/relationships/chart" Target="../charts/chart16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3" Type="http://schemas.openxmlformats.org/officeDocument/2006/relationships/chart" Target="../charts/chart53.xml"/><Relationship Id="rId58" Type="http://schemas.openxmlformats.org/officeDocument/2006/relationships/chart" Target="../charts/chart58.xml"/><Relationship Id="rId74" Type="http://schemas.openxmlformats.org/officeDocument/2006/relationships/chart" Target="../charts/chart74.xml"/><Relationship Id="rId79" Type="http://schemas.openxmlformats.org/officeDocument/2006/relationships/chart" Target="../charts/chart79.xml"/><Relationship Id="rId5" Type="http://schemas.openxmlformats.org/officeDocument/2006/relationships/chart" Target="../charts/chart5.xml"/><Relationship Id="rId19" Type="http://schemas.openxmlformats.org/officeDocument/2006/relationships/chart" Target="../charts/chart1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56" Type="http://schemas.openxmlformats.org/officeDocument/2006/relationships/chart" Target="../charts/chart56.xml"/><Relationship Id="rId64" Type="http://schemas.openxmlformats.org/officeDocument/2006/relationships/chart" Target="../charts/chart64.xml"/><Relationship Id="rId69" Type="http://schemas.openxmlformats.org/officeDocument/2006/relationships/chart" Target="../charts/chart69.xml"/><Relationship Id="rId77" Type="http://schemas.openxmlformats.org/officeDocument/2006/relationships/chart" Target="../charts/chart77.xml"/><Relationship Id="rId8" Type="http://schemas.openxmlformats.org/officeDocument/2006/relationships/chart" Target="../charts/chart8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80" Type="http://schemas.openxmlformats.org/officeDocument/2006/relationships/chart" Target="../charts/chart80.xml"/><Relationship Id="rId85" Type="http://schemas.openxmlformats.org/officeDocument/2006/relationships/chart" Target="../charts/chart85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59" Type="http://schemas.openxmlformats.org/officeDocument/2006/relationships/chart" Target="../charts/chart59.xml"/><Relationship Id="rId67" Type="http://schemas.openxmlformats.org/officeDocument/2006/relationships/chart" Target="../charts/chart67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54" Type="http://schemas.openxmlformats.org/officeDocument/2006/relationships/chart" Target="../charts/chart54.xml"/><Relationship Id="rId62" Type="http://schemas.openxmlformats.org/officeDocument/2006/relationships/chart" Target="../charts/chart62.xml"/><Relationship Id="rId70" Type="http://schemas.openxmlformats.org/officeDocument/2006/relationships/chart" Target="../charts/chart70.xml"/><Relationship Id="rId75" Type="http://schemas.openxmlformats.org/officeDocument/2006/relationships/chart" Target="../charts/chart75.xml"/><Relationship Id="rId83" Type="http://schemas.openxmlformats.org/officeDocument/2006/relationships/chart" Target="../charts/chart83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49" Type="http://schemas.openxmlformats.org/officeDocument/2006/relationships/chart" Target="../charts/chart49.xml"/><Relationship Id="rId57" Type="http://schemas.openxmlformats.org/officeDocument/2006/relationships/chart" Target="../charts/chart57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52" Type="http://schemas.openxmlformats.org/officeDocument/2006/relationships/chart" Target="../charts/chart52.xml"/><Relationship Id="rId60" Type="http://schemas.openxmlformats.org/officeDocument/2006/relationships/chart" Target="../charts/chart60.xml"/><Relationship Id="rId65" Type="http://schemas.openxmlformats.org/officeDocument/2006/relationships/chart" Target="../charts/chart65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81" Type="http://schemas.openxmlformats.org/officeDocument/2006/relationships/chart" Target="../charts/chart81.xml"/><Relationship Id="rId86" Type="http://schemas.openxmlformats.org/officeDocument/2006/relationships/chart" Target="../charts/chart86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34" Type="http://schemas.openxmlformats.org/officeDocument/2006/relationships/chart" Target="../charts/chart34.xml"/><Relationship Id="rId50" Type="http://schemas.openxmlformats.org/officeDocument/2006/relationships/chart" Target="../charts/chart50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7" Type="http://schemas.openxmlformats.org/officeDocument/2006/relationships/chart" Target="../charts/chart7.xml"/><Relationship Id="rId71" Type="http://schemas.openxmlformats.org/officeDocument/2006/relationships/chart" Target="../charts/chart71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4" Type="http://schemas.openxmlformats.org/officeDocument/2006/relationships/chart" Target="../charts/chart24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518</xdr:row>
      <xdr:rowOff>0</xdr:rowOff>
    </xdr:from>
    <xdr:to>
      <xdr:col>6</xdr:col>
      <xdr:colOff>0</xdr:colOff>
      <xdr:row>534</xdr:row>
      <xdr:rowOff>295275</xdr:rowOff>
    </xdr:to>
    <xdr:graphicFrame macro="">
      <xdr:nvGraphicFramePr>
        <xdr:cNvPr id="25803861" name="Gráfico 5">
          <a:extLst>
            <a:ext uri="{FF2B5EF4-FFF2-40B4-BE49-F238E27FC236}">
              <a16:creationId xmlns:a16="http://schemas.microsoft.com/office/drawing/2014/main" id="{86E72DA7-BB48-4DEB-9C8C-AB3BF9A655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518</xdr:row>
      <xdr:rowOff>0</xdr:rowOff>
    </xdr:from>
    <xdr:to>
      <xdr:col>12</xdr:col>
      <xdr:colOff>0</xdr:colOff>
      <xdr:row>534</xdr:row>
      <xdr:rowOff>295275</xdr:rowOff>
    </xdr:to>
    <xdr:graphicFrame macro="">
      <xdr:nvGraphicFramePr>
        <xdr:cNvPr id="25803862" name="Gráfico 5">
          <a:extLst>
            <a:ext uri="{FF2B5EF4-FFF2-40B4-BE49-F238E27FC236}">
              <a16:creationId xmlns:a16="http://schemas.microsoft.com/office/drawing/2014/main" id="{73BABF47-DFC0-44B0-B24C-14A9BF4ED2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535</xdr:row>
      <xdr:rowOff>0</xdr:rowOff>
    </xdr:from>
    <xdr:to>
      <xdr:col>6</xdr:col>
      <xdr:colOff>0</xdr:colOff>
      <xdr:row>551</xdr:row>
      <xdr:rowOff>295275</xdr:rowOff>
    </xdr:to>
    <xdr:graphicFrame macro="">
      <xdr:nvGraphicFramePr>
        <xdr:cNvPr id="25803863" name="Gráfico 5">
          <a:extLst>
            <a:ext uri="{FF2B5EF4-FFF2-40B4-BE49-F238E27FC236}">
              <a16:creationId xmlns:a16="http://schemas.microsoft.com/office/drawing/2014/main" id="{358F3069-9361-43BD-952E-BD74CABA2C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535</xdr:row>
      <xdr:rowOff>0</xdr:rowOff>
    </xdr:from>
    <xdr:to>
      <xdr:col>12</xdr:col>
      <xdr:colOff>0</xdr:colOff>
      <xdr:row>551</xdr:row>
      <xdr:rowOff>295275</xdr:rowOff>
    </xdr:to>
    <xdr:graphicFrame macro="">
      <xdr:nvGraphicFramePr>
        <xdr:cNvPr id="25803864" name="Gráfico 5">
          <a:extLst>
            <a:ext uri="{FF2B5EF4-FFF2-40B4-BE49-F238E27FC236}">
              <a16:creationId xmlns:a16="http://schemas.microsoft.com/office/drawing/2014/main" id="{6A6C9C10-1810-42FA-A49D-332CC777FD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6</xdr:col>
      <xdr:colOff>0</xdr:colOff>
      <xdr:row>20</xdr:row>
      <xdr:rowOff>0</xdr:rowOff>
    </xdr:to>
    <xdr:graphicFrame macro="">
      <xdr:nvGraphicFramePr>
        <xdr:cNvPr id="25803865" name="Gráfico 5">
          <a:extLst>
            <a:ext uri="{FF2B5EF4-FFF2-40B4-BE49-F238E27FC236}">
              <a16:creationId xmlns:a16="http://schemas.microsoft.com/office/drawing/2014/main" id="{E6B1B661-8443-4B9A-BDAF-FACE5802F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12</xdr:col>
      <xdr:colOff>0</xdr:colOff>
      <xdr:row>19</xdr:row>
      <xdr:rowOff>295275</xdr:rowOff>
    </xdr:to>
    <xdr:graphicFrame macro="">
      <xdr:nvGraphicFramePr>
        <xdr:cNvPr id="25803866" name="Gráfico 5">
          <a:extLst>
            <a:ext uri="{FF2B5EF4-FFF2-40B4-BE49-F238E27FC236}">
              <a16:creationId xmlns:a16="http://schemas.microsoft.com/office/drawing/2014/main" id="{A8148E09-D400-42A9-9961-3D1C2A5D0B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552</xdr:row>
      <xdr:rowOff>0</xdr:rowOff>
    </xdr:from>
    <xdr:to>
      <xdr:col>6</xdr:col>
      <xdr:colOff>0</xdr:colOff>
      <xdr:row>568</xdr:row>
      <xdr:rowOff>295275</xdr:rowOff>
    </xdr:to>
    <xdr:graphicFrame macro="">
      <xdr:nvGraphicFramePr>
        <xdr:cNvPr id="25803867" name="Gráfico 5">
          <a:extLst>
            <a:ext uri="{FF2B5EF4-FFF2-40B4-BE49-F238E27FC236}">
              <a16:creationId xmlns:a16="http://schemas.microsoft.com/office/drawing/2014/main" id="{1D490617-0CEF-4B67-B3BE-E09C32351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552</xdr:row>
      <xdr:rowOff>0</xdr:rowOff>
    </xdr:from>
    <xdr:to>
      <xdr:col>12</xdr:col>
      <xdr:colOff>0</xdr:colOff>
      <xdr:row>568</xdr:row>
      <xdr:rowOff>295275</xdr:rowOff>
    </xdr:to>
    <xdr:graphicFrame macro="">
      <xdr:nvGraphicFramePr>
        <xdr:cNvPr id="25803868" name="Gráfico 5">
          <a:extLst>
            <a:ext uri="{FF2B5EF4-FFF2-40B4-BE49-F238E27FC236}">
              <a16:creationId xmlns:a16="http://schemas.microsoft.com/office/drawing/2014/main" id="{63036F9F-4FAC-4905-AED9-E4A006A37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6</xdr:col>
      <xdr:colOff>0</xdr:colOff>
      <xdr:row>36</xdr:row>
      <xdr:rowOff>295275</xdr:rowOff>
    </xdr:to>
    <xdr:graphicFrame macro="">
      <xdr:nvGraphicFramePr>
        <xdr:cNvPr id="25803869" name="Gráfico 5">
          <a:extLst>
            <a:ext uri="{FF2B5EF4-FFF2-40B4-BE49-F238E27FC236}">
              <a16:creationId xmlns:a16="http://schemas.microsoft.com/office/drawing/2014/main" id="{94E48D30-F082-4276-8AD2-D3A9BC926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12</xdr:col>
      <xdr:colOff>0</xdr:colOff>
      <xdr:row>36</xdr:row>
      <xdr:rowOff>295275</xdr:rowOff>
    </xdr:to>
    <xdr:graphicFrame macro="">
      <xdr:nvGraphicFramePr>
        <xdr:cNvPr id="25803870" name="Gráfico 5">
          <a:extLst>
            <a:ext uri="{FF2B5EF4-FFF2-40B4-BE49-F238E27FC236}">
              <a16:creationId xmlns:a16="http://schemas.microsoft.com/office/drawing/2014/main" id="{986E5B3C-A4F6-4D9A-B6CC-891758BA46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37</xdr:row>
      <xdr:rowOff>0</xdr:rowOff>
    </xdr:from>
    <xdr:to>
      <xdr:col>6</xdr:col>
      <xdr:colOff>0</xdr:colOff>
      <xdr:row>53</xdr:row>
      <xdr:rowOff>295275</xdr:rowOff>
    </xdr:to>
    <xdr:graphicFrame macro="">
      <xdr:nvGraphicFramePr>
        <xdr:cNvPr id="25803871" name="Gráfico 5">
          <a:extLst>
            <a:ext uri="{FF2B5EF4-FFF2-40B4-BE49-F238E27FC236}">
              <a16:creationId xmlns:a16="http://schemas.microsoft.com/office/drawing/2014/main" id="{93649746-165E-482C-A8CA-0CA8CEA19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37</xdr:row>
      <xdr:rowOff>0</xdr:rowOff>
    </xdr:from>
    <xdr:to>
      <xdr:col>12</xdr:col>
      <xdr:colOff>0</xdr:colOff>
      <xdr:row>53</xdr:row>
      <xdr:rowOff>295275</xdr:rowOff>
    </xdr:to>
    <xdr:graphicFrame macro="">
      <xdr:nvGraphicFramePr>
        <xdr:cNvPr id="25803872" name="Gráfico 5">
          <a:extLst>
            <a:ext uri="{FF2B5EF4-FFF2-40B4-BE49-F238E27FC236}">
              <a16:creationId xmlns:a16="http://schemas.microsoft.com/office/drawing/2014/main" id="{6EBAF95A-2CF8-44D1-9576-3F965D16C3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6</xdr:col>
      <xdr:colOff>0</xdr:colOff>
      <xdr:row>70</xdr:row>
      <xdr:rowOff>295275</xdr:rowOff>
    </xdr:to>
    <xdr:graphicFrame macro="">
      <xdr:nvGraphicFramePr>
        <xdr:cNvPr id="25803873" name="Gráfico 5">
          <a:extLst>
            <a:ext uri="{FF2B5EF4-FFF2-40B4-BE49-F238E27FC236}">
              <a16:creationId xmlns:a16="http://schemas.microsoft.com/office/drawing/2014/main" id="{6595AA2E-976D-43EA-BC9E-3A53C801F4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0</xdr:colOff>
      <xdr:row>54</xdr:row>
      <xdr:rowOff>0</xdr:rowOff>
    </xdr:from>
    <xdr:to>
      <xdr:col>12</xdr:col>
      <xdr:colOff>0</xdr:colOff>
      <xdr:row>70</xdr:row>
      <xdr:rowOff>295275</xdr:rowOff>
    </xdr:to>
    <xdr:graphicFrame macro="">
      <xdr:nvGraphicFramePr>
        <xdr:cNvPr id="25803874" name="Gráfico 5">
          <a:extLst>
            <a:ext uri="{FF2B5EF4-FFF2-40B4-BE49-F238E27FC236}">
              <a16:creationId xmlns:a16="http://schemas.microsoft.com/office/drawing/2014/main" id="{5444A89B-1C02-4C07-84D7-6B13A4F2F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71</xdr:row>
      <xdr:rowOff>0</xdr:rowOff>
    </xdr:from>
    <xdr:to>
      <xdr:col>6</xdr:col>
      <xdr:colOff>0</xdr:colOff>
      <xdr:row>87</xdr:row>
      <xdr:rowOff>295275</xdr:rowOff>
    </xdr:to>
    <xdr:graphicFrame macro="">
      <xdr:nvGraphicFramePr>
        <xdr:cNvPr id="25803875" name="Gráfico 5">
          <a:extLst>
            <a:ext uri="{FF2B5EF4-FFF2-40B4-BE49-F238E27FC236}">
              <a16:creationId xmlns:a16="http://schemas.microsoft.com/office/drawing/2014/main" id="{3E22D252-DAD1-48F1-9DAB-D0C4036B1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71</xdr:row>
      <xdr:rowOff>0</xdr:rowOff>
    </xdr:from>
    <xdr:to>
      <xdr:col>12</xdr:col>
      <xdr:colOff>0</xdr:colOff>
      <xdr:row>88</xdr:row>
      <xdr:rowOff>0</xdr:rowOff>
    </xdr:to>
    <xdr:graphicFrame macro="">
      <xdr:nvGraphicFramePr>
        <xdr:cNvPr id="25803876" name="Gráfico 5">
          <a:extLst>
            <a:ext uri="{FF2B5EF4-FFF2-40B4-BE49-F238E27FC236}">
              <a16:creationId xmlns:a16="http://schemas.microsoft.com/office/drawing/2014/main" id="{FD6F2882-44E3-4FD6-8FD0-41D2D2B59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88</xdr:row>
      <xdr:rowOff>0</xdr:rowOff>
    </xdr:from>
    <xdr:to>
      <xdr:col>6</xdr:col>
      <xdr:colOff>0</xdr:colOff>
      <xdr:row>104</xdr:row>
      <xdr:rowOff>295275</xdr:rowOff>
    </xdr:to>
    <xdr:graphicFrame macro="">
      <xdr:nvGraphicFramePr>
        <xdr:cNvPr id="25803877" name="Gráfico 5">
          <a:extLst>
            <a:ext uri="{FF2B5EF4-FFF2-40B4-BE49-F238E27FC236}">
              <a16:creationId xmlns:a16="http://schemas.microsoft.com/office/drawing/2014/main" id="{1A10128A-3A96-4B14-A54A-B7533A021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</xdr:col>
      <xdr:colOff>0</xdr:colOff>
      <xdr:row>88</xdr:row>
      <xdr:rowOff>0</xdr:rowOff>
    </xdr:from>
    <xdr:to>
      <xdr:col>12</xdr:col>
      <xdr:colOff>0</xdr:colOff>
      <xdr:row>104</xdr:row>
      <xdr:rowOff>295275</xdr:rowOff>
    </xdr:to>
    <xdr:graphicFrame macro="">
      <xdr:nvGraphicFramePr>
        <xdr:cNvPr id="25803878" name="Gráfico 5">
          <a:extLst>
            <a:ext uri="{FF2B5EF4-FFF2-40B4-BE49-F238E27FC236}">
              <a16:creationId xmlns:a16="http://schemas.microsoft.com/office/drawing/2014/main" id="{8BE6B3F2-2CFE-4C61-A89B-EA21080030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569</xdr:row>
      <xdr:rowOff>0</xdr:rowOff>
    </xdr:from>
    <xdr:to>
      <xdr:col>6</xdr:col>
      <xdr:colOff>0</xdr:colOff>
      <xdr:row>585</xdr:row>
      <xdr:rowOff>295275</xdr:rowOff>
    </xdr:to>
    <xdr:graphicFrame macro="">
      <xdr:nvGraphicFramePr>
        <xdr:cNvPr id="25803879" name="Gráfico 5">
          <a:extLst>
            <a:ext uri="{FF2B5EF4-FFF2-40B4-BE49-F238E27FC236}">
              <a16:creationId xmlns:a16="http://schemas.microsoft.com/office/drawing/2014/main" id="{C7B3274F-9DEB-4F4A-8E0E-B32E6B38B6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569</xdr:row>
      <xdr:rowOff>0</xdr:rowOff>
    </xdr:from>
    <xdr:to>
      <xdr:col>12</xdr:col>
      <xdr:colOff>0</xdr:colOff>
      <xdr:row>585</xdr:row>
      <xdr:rowOff>295275</xdr:rowOff>
    </xdr:to>
    <xdr:graphicFrame macro="">
      <xdr:nvGraphicFramePr>
        <xdr:cNvPr id="25803880" name="Gráfico 5">
          <a:extLst>
            <a:ext uri="{FF2B5EF4-FFF2-40B4-BE49-F238E27FC236}">
              <a16:creationId xmlns:a16="http://schemas.microsoft.com/office/drawing/2014/main" id="{4BE16971-02BF-43B5-BA65-DA02F6783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139</xdr:row>
      <xdr:rowOff>0</xdr:rowOff>
    </xdr:from>
    <xdr:to>
      <xdr:col>6</xdr:col>
      <xdr:colOff>0</xdr:colOff>
      <xdr:row>155</xdr:row>
      <xdr:rowOff>295275</xdr:rowOff>
    </xdr:to>
    <xdr:graphicFrame macro="">
      <xdr:nvGraphicFramePr>
        <xdr:cNvPr id="25803881" name="Gráfico 5">
          <a:extLst>
            <a:ext uri="{FF2B5EF4-FFF2-40B4-BE49-F238E27FC236}">
              <a16:creationId xmlns:a16="http://schemas.microsoft.com/office/drawing/2014/main" id="{0F9AF6CA-01B1-4ECE-AE80-CA4C22B76A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139</xdr:row>
      <xdr:rowOff>0</xdr:rowOff>
    </xdr:from>
    <xdr:to>
      <xdr:col>12</xdr:col>
      <xdr:colOff>0</xdr:colOff>
      <xdr:row>155</xdr:row>
      <xdr:rowOff>295275</xdr:rowOff>
    </xdr:to>
    <xdr:graphicFrame macro="">
      <xdr:nvGraphicFramePr>
        <xdr:cNvPr id="25803882" name="Gráfico 5">
          <a:extLst>
            <a:ext uri="{FF2B5EF4-FFF2-40B4-BE49-F238E27FC236}">
              <a16:creationId xmlns:a16="http://schemas.microsoft.com/office/drawing/2014/main" id="{C0535F63-CE3E-4CB3-9F3F-96CC44098D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156</xdr:row>
      <xdr:rowOff>0</xdr:rowOff>
    </xdr:from>
    <xdr:to>
      <xdr:col>6</xdr:col>
      <xdr:colOff>0</xdr:colOff>
      <xdr:row>172</xdr:row>
      <xdr:rowOff>295275</xdr:rowOff>
    </xdr:to>
    <xdr:graphicFrame macro="">
      <xdr:nvGraphicFramePr>
        <xdr:cNvPr id="25803883" name="Gráfico 5">
          <a:extLst>
            <a:ext uri="{FF2B5EF4-FFF2-40B4-BE49-F238E27FC236}">
              <a16:creationId xmlns:a16="http://schemas.microsoft.com/office/drawing/2014/main" id="{2553A3C0-B536-4328-BDF0-89458FB0CA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</xdr:col>
      <xdr:colOff>0</xdr:colOff>
      <xdr:row>156</xdr:row>
      <xdr:rowOff>0</xdr:rowOff>
    </xdr:from>
    <xdr:to>
      <xdr:col>12</xdr:col>
      <xdr:colOff>0</xdr:colOff>
      <xdr:row>172</xdr:row>
      <xdr:rowOff>295275</xdr:rowOff>
    </xdr:to>
    <xdr:graphicFrame macro="">
      <xdr:nvGraphicFramePr>
        <xdr:cNvPr id="25803884" name="Gráfico 5">
          <a:extLst>
            <a:ext uri="{FF2B5EF4-FFF2-40B4-BE49-F238E27FC236}">
              <a16:creationId xmlns:a16="http://schemas.microsoft.com/office/drawing/2014/main" id="{970FD34D-0367-4A77-B30D-E80506569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38100</xdr:colOff>
      <xdr:row>173</xdr:row>
      <xdr:rowOff>19050</xdr:rowOff>
    </xdr:from>
    <xdr:to>
      <xdr:col>6</xdr:col>
      <xdr:colOff>38100</xdr:colOff>
      <xdr:row>190</xdr:row>
      <xdr:rowOff>19050</xdr:rowOff>
    </xdr:to>
    <xdr:graphicFrame macro="">
      <xdr:nvGraphicFramePr>
        <xdr:cNvPr id="25803885" name="Gráfico 5">
          <a:extLst>
            <a:ext uri="{FF2B5EF4-FFF2-40B4-BE49-F238E27FC236}">
              <a16:creationId xmlns:a16="http://schemas.microsoft.com/office/drawing/2014/main" id="{8450AF60-50AB-44D0-BECA-B590422F30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173</xdr:row>
      <xdr:rowOff>0</xdr:rowOff>
    </xdr:from>
    <xdr:to>
      <xdr:col>12</xdr:col>
      <xdr:colOff>0</xdr:colOff>
      <xdr:row>189</xdr:row>
      <xdr:rowOff>295275</xdr:rowOff>
    </xdr:to>
    <xdr:graphicFrame macro="">
      <xdr:nvGraphicFramePr>
        <xdr:cNvPr id="25803886" name="Gráfico 5">
          <a:extLst>
            <a:ext uri="{FF2B5EF4-FFF2-40B4-BE49-F238E27FC236}">
              <a16:creationId xmlns:a16="http://schemas.microsoft.com/office/drawing/2014/main" id="{5A698A63-4A14-4DFD-AD8E-11AEF9109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190</xdr:row>
      <xdr:rowOff>0</xdr:rowOff>
    </xdr:from>
    <xdr:to>
      <xdr:col>6</xdr:col>
      <xdr:colOff>0</xdr:colOff>
      <xdr:row>206</xdr:row>
      <xdr:rowOff>295275</xdr:rowOff>
    </xdr:to>
    <xdr:graphicFrame macro="">
      <xdr:nvGraphicFramePr>
        <xdr:cNvPr id="25803887" name="Gráfico 5">
          <a:extLst>
            <a:ext uri="{FF2B5EF4-FFF2-40B4-BE49-F238E27FC236}">
              <a16:creationId xmlns:a16="http://schemas.microsoft.com/office/drawing/2014/main" id="{90972CFB-28D2-4074-A49C-F1B387950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190</xdr:row>
      <xdr:rowOff>0</xdr:rowOff>
    </xdr:from>
    <xdr:to>
      <xdr:col>12</xdr:col>
      <xdr:colOff>0</xdr:colOff>
      <xdr:row>206</xdr:row>
      <xdr:rowOff>295275</xdr:rowOff>
    </xdr:to>
    <xdr:graphicFrame macro="">
      <xdr:nvGraphicFramePr>
        <xdr:cNvPr id="25803888" name="Gráfico 5">
          <a:extLst>
            <a:ext uri="{FF2B5EF4-FFF2-40B4-BE49-F238E27FC236}">
              <a16:creationId xmlns:a16="http://schemas.microsoft.com/office/drawing/2014/main" id="{310DCC07-9DE3-4AA4-899B-413FD5F9CD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207</xdr:row>
      <xdr:rowOff>0</xdr:rowOff>
    </xdr:from>
    <xdr:to>
      <xdr:col>6</xdr:col>
      <xdr:colOff>0</xdr:colOff>
      <xdr:row>223</xdr:row>
      <xdr:rowOff>295275</xdr:rowOff>
    </xdr:to>
    <xdr:graphicFrame macro="">
      <xdr:nvGraphicFramePr>
        <xdr:cNvPr id="25803889" name="Gráfico 5">
          <a:extLst>
            <a:ext uri="{FF2B5EF4-FFF2-40B4-BE49-F238E27FC236}">
              <a16:creationId xmlns:a16="http://schemas.microsoft.com/office/drawing/2014/main" id="{EBD66E99-F72D-43DB-82C1-82DB4FF08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</xdr:col>
      <xdr:colOff>0</xdr:colOff>
      <xdr:row>207</xdr:row>
      <xdr:rowOff>0</xdr:rowOff>
    </xdr:from>
    <xdr:to>
      <xdr:col>12</xdr:col>
      <xdr:colOff>0</xdr:colOff>
      <xdr:row>223</xdr:row>
      <xdr:rowOff>295275</xdr:rowOff>
    </xdr:to>
    <xdr:graphicFrame macro="">
      <xdr:nvGraphicFramePr>
        <xdr:cNvPr id="25803890" name="Gráfico 5">
          <a:extLst>
            <a:ext uri="{FF2B5EF4-FFF2-40B4-BE49-F238E27FC236}">
              <a16:creationId xmlns:a16="http://schemas.microsoft.com/office/drawing/2014/main" id="{E45C0116-E7DE-4FBD-A0B4-516184EEFD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224</xdr:row>
      <xdr:rowOff>0</xdr:rowOff>
    </xdr:from>
    <xdr:to>
      <xdr:col>6</xdr:col>
      <xdr:colOff>0</xdr:colOff>
      <xdr:row>240</xdr:row>
      <xdr:rowOff>295275</xdr:rowOff>
    </xdr:to>
    <xdr:graphicFrame macro="">
      <xdr:nvGraphicFramePr>
        <xdr:cNvPr id="25803891" name="Gráfico 5">
          <a:extLst>
            <a:ext uri="{FF2B5EF4-FFF2-40B4-BE49-F238E27FC236}">
              <a16:creationId xmlns:a16="http://schemas.microsoft.com/office/drawing/2014/main" id="{F5C1EF75-F63F-41DF-9BBD-7D1B1E1AB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6</xdr:col>
      <xdr:colOff>0</xdr:colOff>
      <xdr:row>224</xdr:row>
      <xdr:rowOff>0</xdr:rowOff>
    </xdr:from>
    <xdr:to>
      <xdr:col>12</xdr:col>
      <xdr:colOff>0</xdr:colOff>
      <xdr:row>240</xdr:row>
      <xdr:rowOff>295275</xdr:rowOff>
    </xdr:to>
    <xdr:graphicFrame macro="">
      <xdr:nvGraphicFramePr>
        <xdr:cNvPr id="25803892" name="Gráfico 5">
          <a:extLst>
            <a:ext uri="{FF2B5EF4-FFF2-40B4-BE49-F238E27FC236}">
              <a16:creationId xmlns:a16="http://schemas.microsoft.com/office/drawing/2014/main" id="{6E1B0BA5-B1A4-4597-8267-074FC4477D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241</xdr:row>
      <xdr:rowOff>0</xdr:rowOff>
    </xdr:from>
    <xdr:to>
      <xdr:col>6</xdr:col>
      <xdr:colOff>0</xdr:colOff>
      <xdr:row>257</xdr:row>
      <xdr:rowOff>295275</xdr:rowOff>
    </xdr:to>
    <xdr:graphicFrame macro="">
      <xdr:nvGraphicFramePr>
        <xdr:cNvPr id="25803893" name="Gráfico 5">
          <a:extLst>
            <a:ext uri="{FF2B5EF4-FFF2-40B4-BE49-F238E27FC236}">
              <a16:creationId xmlns:a16="http://schemas.microsoft.com/office/drawing/2014/main" id="{8E3EEBC3-B9E3-49E3-944C-3F71BCDAF2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6</xdr:col>
      <xdr:colOff>28575</xdr:colOff>
      <xdr:row>241</xdr:row>
      <xdr:rowOff>9525</xdr:rowOff>
    </xdr:from>
    <xdr:to>
      <xdr:col>12</xdr:col>
      <xdr:colOff>28575</xdr:colOff>
      <xdr:row>258</xdr:row>
      <xdr:rowOff>9525</xdr:rowOff>
    </xdr:to>
    <xdr:graphicFrame macro="">
      <xdr:nvGraphicFramePr>
        <xdr:cNvPr id="25803894" name="Gráfico 5">
          <a:extLst>
            <a:ext uri="{FF2B5EF4-FFF2-40B4-BE49-F238E27FC236}">
              <a16:creationId xmlns:a16="http://schemas.microsoft.com/office/drawing/2014/main" id="{E38FAFB0-2354-4318-91A4-6A5830798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586</xdr:row>
      <xdr:rowOff>0</xdr:rowOff>
    </xdr:from>
    <xdr:to>
      <xdr:col>6</xdr:col>
      <xdr:colOff>0</xdr:colOff>
      <xdr:row>602</xdr:row>
      <xdr:rowOff>295275</xdr:rowOff>
    </xdr:to>
    <xdr:graphicFrame macro="">
      <xdr:nvGraphicFramePr>
        <xdr:cNvPr id="25803895" name="Gráfico 5">
          <a:extLst>
            <a:ext uri="{FF2B5EF4-FFF2-40B4-BE49-F238E27FC236}">
              <a16:creationId xmlns:a16="http://schemas.microsoft.com/office/drawing/2014/main" id="{7FCD96E8-04E3-4CF8-9B96-BB1EB33E06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586</xdr:row>
      <xdr:rowOff>0</xdr:rowOff>
    </xdr:from>
    <xdr:to>
      <xdr:col>12</xdr:col>
      <xdr:colOff>0</xdr:colOff>
      <xdr:row>602</xdr:row>
      <xdr:rowOff>295275</xdr:rowOff>
    </xdr:to>
    <xdr:graphicFrame macro="">
      <xdr:nvGraphicFramePr>
        <xdr:cNvPr id="25803896" name="Gráfico 5">
          <a:extLst>
            <a:ext uri="{FF2B5EF4-FFF2-40B4-BE49-F238E27FC236}">
              <a16:creationId xmlns:a16="http://schemas.microsoft.com/office/drawing/2014/main" id="{E9D18E91-AE52-4100-A9E8-59D9068F12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258</xdr:row>
      <xdr:rowOff>0</xdr:rowOff>
    </xdr:from>
    <xdr:to>
      <xdr:col>6</xdr:col>
      <xdr:colOff>0</xdr:colOff>
      <xdr:row>274</xdr:row>
      <xdr:rowOff>295275</xdr:rowOff>
    </xdr:to>
    <xdr:graphicFrame macro="">
      <xdr:nvGraphicFramePr>
        <xdr:cNvPr id="25803897" name="Gráfico 5">
          <a:extLst>
            <a:ext uri="{FF2B5EF4-FFF2-40B4-BE49-F238E27FC236}">
              <a16:creationId xmlns:a16="http://schemas.microsoft.com/office/drawing/2014/main" id="{E033D3EB-22C0-462E-90ED-473C4FF66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6</xdr:col>
      <xdr:colOff>0</xdr:colOff>
      <xdr:row>258</xdr:row>
      <xdr:rowOff>0</xdr:rowOff>
    </xdr:from>
    <xdr:to>
      <xdr:col>12</xdr:col>
      <xdr:colOff>0</xdr:colOff>
      <xdr:row>274</xdr:row>
      <xdr:rowOff>295275</xdr:rowOff>
    </xdr:to>
    <xdr:graphicFrame macro="">
      <xdr:nvGraphicFramePr>
        <xdr:cNvPr id="25803898" name="Gráfico 5">
          <a:extLst>
            <a:ext uri="{FF2B5EF4-FFF2-40B4-BE49-F238E27FC236}">
              <a16:creationId xmlns:a16="http://schemas.microsoft.com/office/drawing/2014/main" id="{5D8F140A-B4C3-47FA-9794-4EB9E8F08F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275</xdr:row>
      <xdr:rowOff>0</xdr:rowOff>
    </xdr:from>
    <xdr:to>
      <xdr:col>6</xdr:col>
      <xdr:colOff>0</xdr:colOff>
      <xdr:row>291</xdr:row>
      <xdr:rowOff>295275</xdr:rowOff>
    </xdr:to>
    <xdr:graphicFrame macro="">
      <xdr:nvGraphicFramePr>
        <xdr:cNvPr id="25803899" name="Gráfico 5">
          <a:extLst>
            <a:ext uri="{FF2B5EF4-FFF2-40B4-BE49-F238E27FC236}">
              <a16:creationId xmlns:a16="http://schemas.microsoft.com/office/drawing/2014/main" id="{DF24FEAD-D58F-4F09-9526-3E9451513C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6</xdr:col>
      <xdr:colOff>0</xdr:colOff>
      <xdr:row>275</xdr:row>
      <xdr:rowOff>0</xdr:rowOff>
    </xdr:from>
    <xdr:to>
      <xdr:col>12</xdr:col>
      <xdr:colOff>0</xdr:colOff>
      <xdr:row>291</xdr:row>
      <xdr:rowOff>295275</xdr:rowOff>
    </xdr:to>
    <xdr:graphicFrame macro="">
      <xdr:nvGraphicFramePr>
        <xdr:cNvPr id="25803900" name="Gráfico 5">
          <a:extLst>
            <a:ext uri="{FF2B5EF4-FFF2-40B4-BE49-F238E27FC236}">
              <a16:creationId xmlns:a16="http://schemas.microsoft.com/office/drawing/2014/main" id="{30B3BEBA-E0C8-47CE-A165-A5997CE9D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292</xdr:row>
      <xdr:rowOff>0</xdr:rowOff>
    </xdr:from>
    <xdr:to>
      <xdr:col>6</xdr:col>
      <xdr:colOff>0</xdr:colOff>
      <xdr:row>308</xdr:row>
      <xdr:rowOff>295275</xdr:rowOff>
    </xdr:to>
    <xdr:graphicFrame macro="">
      <xdr:nvGraphicFramePr>
        <xdr:cNvPr id="25803901" name="Gráfico 5">
          <a:extLst>
            <a:ext uri="{FF2B5EF4-FFF2-40B4-BE49-F238E27FC236}">
              <a16:creationId xmlns:a16="http://schemas.microsoft.com/office/drawing/2014/main" id="{00AD29B2-DA67-4DB3-AE5E-3E96FB1D9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6</xdr:col>
      <xdr:colOff>0</xdr:colOff>
      <xdr:row>292</xdr:row>
      <xdr:rowOff>0</xdr:rowOff>
    </xdr:from>
    <xdr:to>
      <xdr:col>12</xdr:col>
      <xdr:colOff>0</xdr:colOff>
      <xdr:row>308</xdr:row>
      <xdr:rowOff>295275</xdr:rowOff>
    </xdr:to>
    <xdr:graphicFrame macro="">
      <xdr:nvGraphicFramePr>
        <xdr:cNvPr id="25803902" name="Gráfico 5">
          <a:extLst>
            <a:ext uri="{FF2B5EF4-FFF2-40B4-BE49-F238E27FC236}">
              <a16:creationId xmlns:a16="http://schemas.microsoft.com/office/drawing/2014/main" id="{646403CB-E171-42C4-9C8C-58BC89126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309</xdr:row>
      <xdr:rowOff>0</xdr:rowOff>
    </xdr:from>
    <xdr:to>
      <xdr:col>6</xdr:col>
      <xdr:colOff>0</xdr:colOff>
      <xdr:row>325</xdr:row>
      <xdr:rowOff>295275</xdr:rowOff>
    </xdr:to>
    <xdr:graphicFrame macro="">
      <xdr:nvGraphicFramePr>
        <xdr:cNvPr id="25803903" name="Gráfico 5">
          <a:extLst>
            <a:ext uri="{FF2B5EF4-FFF2-40B4-BE49-F238E27FC236}">
              <a16:creationId xmlns:a16="http://schemas.microsoft.com/office/drawing/2014/main" id="{AC11024E-329B-4AEC-8BB3-0E927DA841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6</xdr:col>
      <xdr:colOff>0</xdr:colOff>
      <xdr:row>309</xdr:row>
      <xdr:rowOff>0</xdr:rowOff>
    </xdr:from>
    <xdr:to>
      <xdr:col>12</xdr:col>
      <xdr:colOff>0</xdr:colOff>
      <xdr:row>325</xdr:row>
      <xdr:rowOff>295275</xdr:rowOff>
    </xdr:to>
    <xdr:graphicFrame macro="">
      <xdr:nvGraphicFramePr>
        <xdr:cNvPr id="25803904" name="Gráfico 5">
          <a:extLst>
            <a:ext uri="{FF2B5EF4-FFF2-40B4-BE49-F238E27FC236}">
              <a16:creationId xmlns:a16="http://schemas.microsoft.com/office/drawing/2014/main" id="{CEE92D42-A955-4A94-8BD4-FC4DCC8C0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326</xdr:row>
      <xdr:rowOff>0</xdr:rowOff>
    </xdr:from>
    <xdr:to>
      <xdr:col>6</xdr:col>
      <xdr:colOff>0</xdr:colOff>
      <xdr:row>342</xdr:row>
      <xdr:rowOff>295275</xdr:rowOff>
    </xdr:to>
    <xdr:graphicFrame macro="">
      <xdr:nvGraphicFramePr>
        <xdr:cNvPr id="25803905" name="Gráfico 5">
          <a:extLst>
            <a:ext uri="{FF2B5EF4-FFF2-40B4-BE49-F238E27FC236}">
              <a16:creationId xmlns:a16="http://schemas.microsoft.com/office/drawing/2014/main" id="{77906D59-EAD9-4EDE-B33A-DEABC207C0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326</xdr:row>
      <xdr:rowOff>0</xdr:rowOff>
    </xdr:from>
    <xdr:to>
      <xdr:col>12</xdr:col>
      <xdr:colOff>0</xdr:colOff>
      <xdr:row>342</xdr:row>
      <xdr:rowOff>295275</xdr:rowOff>
    </xdr:to>
    <xdr:graphicFrame macro="">
      <xdr:nvGraphicFramePr>
        <xdr:cNvPr id="25803906" name="Gráfico 5">
          <a:extLst>
            <a:ext uri="{FF2B5EF4-FFF2-40B4-BE49-F238E27FC236}">
              <a16:creationId xmlns:a16="http://schemas.microsoft.com/office/drawing/2014/main" id="{972790D0-07C2-4F47-8FD3-094BEC55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343</xdr:row>
      <xdr:rowOff>0</xdr:rowOff>
    </xdr:from>
    <xdr:to>
      <xdr:col>6</xdr:col>
      <xdr:colOff>0</xdr:colOff>
      <xdr:row>359</xdr:row>
      <xdr:rowOff>295275</xdr:rowOff>
    </xdr:to>
    <xdr:graphicFrame macro="">
      <xdr:nvGraphicFramePr>
        <xdr:cNvPr id="25803907" name="Gráfico 5">
          <a:extLst>
            <a:ext uri="{FF2B5EF4-FFF2-40B4-BE49-F238E27FC236}">
              <a16:creationId xmlns:a16="http://schemas.microsoft.com/office/drawing/2014/main" id="{5A33CBF9-3026-4ADF-AB48-EAE4CE8FAA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6</xdr:col>
      <xdr:colOff>0</xdr:colOff>
      <xdr:row>343</xdr:row>
      <xdr:rowOff>0</xdr:rowOff>
    </xdr:from>
    <xdr:to>
      <xdr:col>12</xdr:col>
      <xdr:colOff>0</xdr:colOff>
      <xdr:row>359</xdr:row>
      <xdr:rowOff>295275</xdr:rowOff>
    </xdr:to>
    <xdr:graphicFrame macro="">
      <xdr:nvGraphicFramePr>
        <xdr:cNvPr id="25803908" name="Gráfico 5">
          <a:extLst>
            <a:ext uri="{FF2B5EF4-FFF2-40B4-BE49-F238E27FC236}">
              <a16:creationId xmlns:a16="http://schemas.microsoft.com/office/drawing/2014/main" id="{708FDF70-69C5-40A2-8A60-17361FE2FA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0</xdr:col>
      <xdr:colOff>0</xdr:colOff>
      <xdr:row>360</xdr:row>
      <xdr:rowOff>0</xdr:rowOff>
    </xdr:from>
    <xdr:to>
      <xdr:col>6</xdr:col>
      <xdr:colOff>0</xdr:colOff>
      <xdr:row>376</xdr:row>
      <xdr:rowOff>295275</xdr:rowOff>
    </xdr:to>
    <xdr:graphicFrame macro="">
      <xdr:nvGraphicFramePr>
        <xdr:cNvPr id="25803909" name="Gráfico 5">
          <a:extLst>
            <a:ext uri="{FF2B5EF4-FFF2-40B4-BE49-F238E27FC236}">
              <a16:creationId xmlns:a16="http://schemas.microsoft.com/office/drawing/2014/main" id="{0566B023-9899-4EF2-BAAF-71D072F638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6</xdr:col>
      <xdr:colOff>0</xdr:colOff>
      <xdr:row>360</xdr:row>
      <xdr:rowOff>0</xdr:rowOff>
    </xdr:from>
    <xdr:to>
      <xdr:col>12</xdr:col>
      <xdr:colOff>0</xdr:colOff>
      <xdr:row>376</xdr:row>
      <xdr:rowOff>295275</xdr:rowOff>
    </xdr:to>
    <xdr:graphicFrame macro="">
      <xdr:nvGraphicFramePr>
        <xdr:cNvPr id="25803910" name="Gráfico 5">
          <a:extLst>
            <a:ext uri="{FF2B5EF4-FFF2-40B4-BE49-F238E27FC236}">
              <a16:creationId xmlns:a16="http://schemas.microsoft.com/office/drawing/2014/main" id="{FAF619DB-7D43-4465-A083-EA6DE55EB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6</xdr:col>
      <xdr:colOff>0</xdr:colOff>
      <xdr:row>393</xdr:row>
      <xdr:rowOff>295275</xdr:rowOff>
    </xdr:to>
    <xdr:graphicFrame macro="">
      <xdr:nvGraphicFramePr>
        <xdr:cNvPr id="25803911" name="Gráfico 5">
          <a:extLst>
            <a:ext uri="{FF2B5EF4-FFF2-40B4-BE49-F238E27FC236}">
              <a16:creationId xmlns:a16="http://schemas.microsoft.com/office/drawing/2014/main" id="{1537495A-9E02-4081-B981-482D704019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377</xdr:row>
      <xdr:rowOff>0</xdr:rowOff>
    </xdr:from>
    <xdr:to>
      <xdr:col>12</xdr:col>
      <xdr:colOff>0</xdr:colOff>
      <xdr:row>393</xdr:row>
      <xdr:rowOff>295275</xdr:rowOff>
    </xdr:to>
    <xdr:graphicFrame macro="">
      <xdr:nvGraphicFramePr>
        <xdr:cNvPr id="25803912" name="Gráfico 5">
          <a:extLst>
            <a:ext uri="{FF2B5EF4-FFF2-40B4-BE49-F238E27FC236}">
              <a16:creationId xmlns:a16="http://schemas.microsoft.com/office/drawing/2014/main" id="{745012BB-BAA9-4029-A540-97122C2417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0</xdr:col>
      <xdr:colOff>0</xdr:colOff>
      <xdr:row>394</xdr:row>
      <xdr:rowOff>0</xdr:rowOff>
    </xdr:from>
    <xdr:to>
      <xdr:col>6</xdr:col>
      <xdr:colOff>0</xdr:colOff>
      <xdr:row>410</xdr:row>
      <xdr:rowOff>295275</xdr:rowOff>
    </xdr:to>
    <xdr:graphicFrame macro="">
      <xdr:nvGraphicFramePr>
        <xdr:cNvPr id="25803913" name="Gráfico 5">
          <a:extLst>
            <a:ext uri="{FF2B5EF4-FFF2-40B4-BE49-F238E27FC236}">
              <a16:creationId xmlns:a16="http://schemas.microsoft.com/office/drawing/2014/main" id="{33587941-1ABA-435D-A3BC-1A76DAD56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6</xdr:col>
      <xdr:colOff>0</xdr:colOff>
      <xdr:row>394</xdr:row>
      <xdr:rowOff>0</xdr:rowOff>
    </xdr:from>
    <xdr:to>
      <xdr:col>12</xdr:col>
      <xdr:colOff>0</xdr:colOff>
      <xdr:row>410</xdr:row>
      <xdr:rowOff>295275</xdr:rowOff>
    </xdr:to>
    <xdr:graphicFrame macro="">
      <xdr:nvGraphicFramePr>
        <xdr:cNvPr id="25803914" name="Gráfico 5">
          <a:extLst>
            <a:ext uri="{FF2B5EF4-FFF2-40B4-BE49-F238E27FC236}">
              <a16:creationId xmlns:a16="http://schemas.microsoft.com/office/drawing/2014/main" id="{C721EB68-FF74-4ABD-9851-85789B1C5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411</xdr:row>
      <xdr:rowOff>0</xdr:rowOff>
    </xdr:from>
    <xdr:to>
      <xdr:col>6</xdr:col>
      <xdr:colOff>0</xdr:colOff>
      <xdr:row>427</xdr:row>
      <xdr:rowOff>295275</xdr:rowOff>
    </xdr:to>
    <xdr:graphicFrame macro="">
      <xdr:nvGraphicFramePr>
        <xdr:cNvPr id="25803915" name="Gráfico 5">
          <a:extLst>
            <a:ext uri="{FF2B5EF4-FFF2-40B4-BE49-F238E27FC236}">
              <a16:creationId xmlns:a16="http://schemas.microsoft.com/office/drawing/2014/main" id="{211C0CBA-CEAC-4432-90B7-9401ED62D1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6</xdr:col>
      <xdr:colOff>0</xdr:colOff>
      <xdr:row>411</xdr:row>
      <xdr:rowOff>0</xdr:rowOff>
    </xdr:from>
    <xdr:to>
      <xdr:col>12</xdr:col>
      <xdr:colOff>0</xdr:colOff>
      <xdr:row>427</xdr:row>
      <xdr:rowOff>295275</xdr:rowOff>
    </xdr:to>
    <xdr:graphicFrame macro="">
      <xdr:nvGraphicFramePr>
        <xdr:cNvPr id="25803916" name="Gráfico 5">
          <a:extLst>
            <a:ext uri="{FF2B5EF4-FFF2-40B4-BE49-F238E27FC236}">
              <a16:creationId xmlns:a16="http://schemas.microsoft.com/office/drawing/2014/main" id="{7D73382E-48F5-495E-AE27-1F2144332C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428</xdr:row>
      <xdr:rowOff>0</xdr:rowOff>
    </xdr:from>
    <xdr:to>
      <xdr:col>6</xdr:col>
      <xdr:colOff>0</xdr:colOff>
      <xdr:row>444</xdr:row>
      <xdr:rowOff>295275</xdr:rowOff>
    </xdr:to>
    <xdr:graphicFrame macro="">
      <xdr:nvGraphicFramePr>
        <xdr:cNvPr id="25803917" name="Gráfico 5">
          <a:extLst>
            <a:ext uri="{FF2B5EF4-FFF2-40B4-BE49-F238E27FC236}">
              <a16:creationId xmlns:a16="http://schemas.microsoft.com/office/drawing/2014/main" id="{C424E268-E914-41D8-95AC-2DE17F6B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0</xdr:colOff>
      <xdr:row>428</xdr:row>
      <xdr:rowOff>0</xdr:rowOff>
    </xdr:from>
    <xdr:to>
      <xdr:col>12</xdr:col>
      <xdr:colOff>0</xdr:colOff>
      <xdr:row>444</xdr:row>
      <xdr:rowOff>295275</xdr:rowOff>
    </xdr:to>
    <xdr:graphicFrame macro="">
      <xdr:nvGraphicFramePr>
        <xdr:cNvPr id="25803918" name="Gráfico 5">
          <a:extLst>
            <a:ext uri="{FF2B5EF4-FFF2-40B4-BE49-F238E27FC236}">
              <a16:creationId xmlns:a16="http://schemas.microsoft.com/office/drawing/2014/main" id="{3874E227-F6F5-4804-99B1-46C751D393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445</xdr:row>
      <xdr:rowOff>0</xdr:rowOff>
    </xdr:from>
    <xdr:to>
      <xdr:col>6</xdr:col>
      <xdr:colOff>0</xdr:colOff>
      <xdr:row>461</xdr:row>
      <xdr:rowOff>295275</xdr:rowOff>
    </xdr:to>
    <xdr:graphicFrame macro="">
      <xdr:nvGraphicFramePr>
        <xdr:cNvPr id="25803919" name="Gráfico 5">
          <a:extLst>
            <a:ext uri="{FF2B5EF4-FFF2-40B4-BE49-F238E27FC236}">
              <a16:creationId xmlns:a16="http://schemas.microsoft.com/office/drawing/2014/main" id="{2EF7AA53-0129-4CC7-B896-22D7E01EC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6</xdr:col>
      <xdr:colOff>0</xdr:colOff>
      <xdr:row>445</xdr:row>
      <xdr:rowOff>0</xdr:rowOff>
    </xdr:from>
    <xdr:to>
      <xdr:col>12</xdr:col>
      <xdr:colOff>0</xdr:colOff>
      <xdr:row>461</xdr:row>
      <xdr:rowOff>295275</xdr:rowOff>
    </xdr:to>
    <xdr:graphicFrame macro="">
      <xdr:nvGraphicFramePr>
        <xdr:cNvPr id="25803920" name="Gráfico 5">
          <a:extLst>
            <a:ext uri="{FF2B5EF4-FFF2-40B4-BE49-F238E27FC236}">
              <a16:creationId xmlns:a16="http://schemas.microsoft.com/office/drawing/2014/main" id="{776BA598-4B4F-406E-9BA8-1DF0B5F5F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0</xdr:col>
      <xdr:colOff>0</xdr:colOff>
      <xdr:row>462</xdr:row>
      <xdr:rowOff>0</xdr:rowOff>
    </xdr:from>
    <xdr:to>
      <xdr:col>6</xdr:col>
      <xdr:colOff>0</xdr:colOff>
      <xdr:row>478</xdr:row>
      <xdr:rowOff>295275</xdr:rowOff>
    </xdr:to>
    <xdr:graphicFrame macro="">
      <xdr:nvGraphicFramePr>
        <xdr:cNvPr id="25803921" name="Gráfico 5">
          <a:extLst>
            <a:ext uri="{FF2B5EF4-FFF2-40B4-BE49-F238E27FC236}">
              <a16:creationId xmlns:a16="http://schemas.microsoft.com/office/drawing/2014/main" id="{DAB92E11-2A71-4152-8314-51DA7A9FF3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6</xdr:col>
      <xdr:colOff>0</xdr:colOff>
      <xdr:row>462</xdr:row>
      <xdr:rowOff>0</xdr:rowOff>
    </xdr:from>
    <xdr:to>
      <xdr:col>12</xdr:col>
      <xdr:colOff>0</xdr:colOff>
      <xdr:row>478</xdr:row>
      <xdr:rowOff>155575</xdr:rowOff>
    </xdr:to>
    <xdr:graphicFrame macro="">
      <xdr:nvGraphicFramePr>
        <xdr:cNvPr id="25803922" name="Gráfico 5">
          <a:extLst>
            <a:ext uri="{FF2B5EF4-FFF2-40B4-BE49-F238E27FC236}">
              <a16:creationId xmlns:a16="http://schemas.microsoft.com/office/drawing/2014/main" id="{D512445D-055C-42DF-9023-B7D3185767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479</xdr:row>
      <xdr:rowOff>0</xdr:rowOff>
    </xdr:from>
    <xdr:to>
      <xdr:col>6</xdr:col>
      <xdr:colOff>0</xdr:colOff>
      <xdr:row>495</xdr:row>
      <xdr:rowOff>295275</xdr:rowOff>
    </xdr:to>
    <xdr:graphicFrame macro="">
      <xdr:nvGraphicFramePr>
        <xdr:cNvPr id="25803923" name="Gráfico 5">
          <a:extLst>
            <a:ext uri="{FF2B5EF4-FFF2-40B4-BE49-F238E27FC236}">
              <a16:creationId xmlns:a16="http://schemas.microsoft.com/office/drawing/2014/main" id="{5F6C047B-4074-435A-A8DB-01D6B3822C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479</xdr:row>
      <xdr:rowOff>0</xdr:rowOff>
    </xdr:from>
    <xdr:to>
      <xdr:col>12</xdr:col>
      <xdr:colOff>0</xdr:colOff>
      <xdr:row>495</xdr:row>
      <xdr:rowOff>295275</xdr:rowOff>
    </xdr:to>
    <xdr:graphicFrame macro="">
      <xdr:nvGraphicFramePr>
        <xdr:cNvPr id="25803924" name="Gráfico 5">
          <a:extLst>
            <a:ext uri="{FF2B5EF4-FFF2-40B4-BE49-F238E27FC236}">
              <a16:creationId xmlns:a16="http://schemas.microsoft.com/office/drawing/2014/main" id="{2179F744-34C7-4485-944B-B1284AB95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496</xdr:row>
      <xdr:rowOff>0</xdr:rowOff>
    </xdr:from>
    <xdr:to>
      <xdr:col>6</xdr:col>
      <xdr:colOff>0</xdr:colOff>
      <xdr:row>512</xdr:row>
      <xdr:rowOff>295275</xdr:rowOff>
    </xdr:to>
    <xdr:graphicFrame macro="">
      <xdr:nvGraphicFramePr>
        <xdr:cNvPr id="25803925" name="Gráfico 5">
          <a:extLst>
            <a:ext uri="{FF2B5EF4-FFF2-40B4-BE49-F238E27FC236}">
              <a16:creationId xmlns:a16="http://schemas.microsoft.com/office/drawing/2014/main" id="{79F66DDC-C21D-4718-9F57-0104738ED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0</xdr:colOff>
      <xdr:row>496</xdr:row>
      <xdr:rowOff>0</xdr:rowOff>
    </xdr:from>
    <xdr:to>
      <xdr:col>12</xdr:col>
      <xdr:colOff>0</xdr:colOff>
      <xdr:row>512</xdr:row>
      <xdr:rowOff>295275</xdr:rowOff>
    </xdr:to>
    <xdr:graphicFrame macro="">
      <xdr:nvGraphicFramePr>
        <xdr:cNvPr id="25803926" name="Gráfico 5">
          <a:extLst>
            <a:ext uri="{FF2B5EF4-FFF2-40B4-BE49-F238E27FC236}">
              <a16:creationId xmlns:a16="http://schemas.microsoft.com/office/drawing/2014/main" id="{1577D1D9-2B79-4042-B209-0A2D81383A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12</xdr:col>
      <xdr:colOff>9525</xdr:colOff>
      <xdr:row>461</xdr:row>
      <xdr:rowOff>295275</xdr:rowOff>
    </xdr:from>
    <xdr:to>
      <xdr:col>18</xdr:col>
      <xdr:colOff>9525</xdr:colOff>
      <xdr:row>478</xdr:row>
      <xdr:rowOff>285750</xdr:rowOff>
    </xdr:to>
    <xdr:graphicFrame macro="">
      <xdr:nvGraphicFramePr>
        <xdr:cNvPr id="25803927" name="Gráfico 5">
          <a:extLst>
            <a:ext uri="{FF2B5EF4-FFF2-40B4-BE49-F238E27FC236}">
              <a16:creationId xmlns:a16="http://schemas.microsoft.com/office/drawing/2014/main" id="{34DFE935-3148-4EAF-A021-BF0883044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12</xdr:col>
      <xdr:colOff>0</xdr:colOff>
      <xdr:row>518</xdr:row>
      <xdr:rowOff>0</xdr:rowOff>
    </xdr:from>
    <xdr:to>
      <xdr:col>18</xdr:col>
      <xdr:colOff>0</xdr:colOff>
      <xdr:row>534</xdr:row>
      <xdr:rowOff>295275</xdr:rowOff>
    </xdr:to>
    <xdr:graphicFrame macro="">
      <xdr:nvGraphicFramePr>
        <xdr:cNvPr id="25803928" name="Gráfico 5">
          <a:extLst>
            <a:ext uri="{FF2B5EF4-FFF2-40B4-BE49-F238E27FC236}">
              <a16:creationId xmlns:a16="http://schemas.microsoft.com/office/drawing/2014/main" id="{77BCBE2E-D71F-4815-8B8D-4FC4CD11DD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12</xdr:col>
      <xdr:colOff>0</xdr:colOff>
      <xdr:row>535</xdr:row>
      <xdr:rowOff>0</xdr:rowOff>
    </xdr:from>
    <xdr:to>
      <xdr:col>18</xdr:col>
      <xdr:colOff>0</xdr:colOff>
      <xdr:row>551</xdr:row>
      <xdr:rowOff>295275</xdr:rowOff>
    </xdr:to>
    <xdr:graphicFrame macro="">
      <xdr:nvGraphicFramePr>
        <xdr:cNvPr id="25803929" name="Gráfico 5">
          <a:extLst>
            <a:ext uri="{FF2B5EF4-FFF2-40B4-BE49-F238E27FC236}">
              <a16:creationId xmlns:a16="http://schemas.microsoft.com/office/drawing/2014/main" id="{FE0C6747-49D1-48EA-9C7D-5CF3D13F5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12</xdr:col>
      <xdr:colOff>0</xdr:colOff>
      <xdr:row>54</xdr:row>
      <xdr:rowOff>0</xdr:rowOff>
    </xdr:from>
    <xdr:to>
      <xdr:col>18</xdr:col>
      <xdr:colOff>0</xdr:colOff>
      <xdr:row>70</xdr:row>
      <xdr:rowOff>295275</xdr:rowOff>
    </xdr:to>
    <xdr:graphicFrame macro="">
      <xdr:nvGraphicFramePr>
        <xdr:cNvPr id="25803930" name="Gráfico 5">
          <a:extLst>
            <a:ext uri="{FF2B5EF4-FFF2-40B4-BE49-F238E27FC236}">
              <a16:creationId xmlns:a16="http://schemas.microsoft.com/office/drawing/2014/main" id="{8CF88B15-60BF-4191-BC4F-909E93088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12</xdr:col>
      <xdr:colOff>0</xdr:colOff>
      <xdr:row>88</xdr:row>
      <xdr:rowOff>0</xdr:rowOff>
    </xdr:from>
    <xdr:to>
      <xdr:col>18</xdr:col>
      <xdr:colOff>0</xdr:colOff>
      <xdr:row>104</xdr:row>
      <xdr:rowOff>295275</xdr:rowOff>
    </xdr:to>
    <xdr:graphicFrame macro="">
      <xdr:nvGraphicFramePr>
        <xdr:cNvPr id="25803931" name="Gráfico 5">
          <a:extLst>
            <a:ext uri="{FF2B5EF4-FFF2-40B4-BE49-F238E27FC236}">
              <a16:creationId xmlns:a16="http://schemas.microsoft.com/office/drawing/2014/main" id="{5DC43D71-AA94-4EAB-9E15-DB5AE9A01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12</xdr:col>
      <xdr:colOff>0</xdr:colOff>
      <xdr:row>207</xdr:row>
      <xdr:rowOff>0</xdr:rowOff>
    </xdr:from>
    <xdr:to>
      <xdr:col>18</xdr:col>
      <xdr:colOff>0</xdr:colOff>
      <xdr:row>223</xdr:row>
      <xdr:rowOff>295275</xdr:rowOff>
    </xdr:to>
    <xdr:graphicFrame macro="">
      <xdr:nvGraphicFramePr>
        <xdr:cNvPr id="25803932" name="Gráfico 5">
          <a:extLst>
            <a:ext uri="{FF2B5EF4-FFF2-40B4-BE49-F238E27FC236}">
              <a16:creationId xmlns:a16="http://schemas.microsoft.com/office/drawing/2014/main" id="{69C4BAFC-3ED8-46F7-A936-7FDE036E42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12</xdr:col>
      <xdr:colOff>0</xdr:colOff>
      <xdr:row>569</xdr:row>
      <xdr:rowOff>0</xdr:rowOff>
    </xdr:from>
    <xdr:to>
      <xdr:col>18</xdr:col>
      <xdr:colOff>0</xdr:colOff>
      <xdr:row>585</xdr:row>
      <xdr:rowOff>295275</xdr:rowOff>
    </xdr:to>
    <xdr:graphicFrame macro="">
      <xdr:nvGraphicFramePr>
        <xdr:cNvPr id="25803933" name="Gráfico 5">
          <a:extLst>
            <a:ext uri="{FF2B5EF4-FFF2-40B4-BE49-F238E27FC236}">
              <a16:creationId xmlns:a16="http://schemas.microsoft.com/office/drawing/2014/main" id="{9E2A36E9-FD8E-4527-82B9-4647ADCFB0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12</xdr:col>
      <xdr:colOff>0</xdr:colOff>
      <xdr:row>552</xdr:row>
      <xdr:rowOff>0</xdr:rowOff>
    </xdr:from>
    <xdr:to>
      <xdr:col>18</xdr:col>
      <xdr:colOff>0</xdr:colOff>
      <xdr:row>568</xdr:row>
      <xdr:rowOff>295275</xdr:rowOff>
    </xdr:to>
    <xdr:graphicFrame macro="">
      <xdr:nvGraphicFramePr>
        <xdr:cNvPr id="25803934" name="Gráfico 5">
          <a:extLst>
            <a:ext uri="{FF2B5EF4-FFF2-40B4-BE49-F238E27FC236}">
              <a16:creationId xmlns:a16="http://schemas.microsoft.com/office/drawing/2014/main" id="{FDB454B6-0501-4BF5-B541-4BE9C05F2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12</xdr:col>
      <xdr:colOff>0</xdr:colOff>
      <xdr:row>586</xdr:row>
      <xdr:rowOff>0</xdr:rowOff>
    </xdr:from>
    <xdr:to>
      <xdr:col>18</xdr:col>
      <xdr:colOff>0</xdr:colOff>
      <xdr:row>602</xdr:row>
      <xdr:rowOff>295275</xdr:rowOff>
    </xdr:to>
    <xdr:graphicFrame macro="">
      <xdr:nvGraphicFramePr>
        <xdr:cNvPr id="25803935" name="Gráfico 5">
          <a:extLst>
            <a:ext uri="{FF2B5EF4-FFF2-40B4-BE49-F238E27FC236}">
              <a16:creationId xmlns:a16="http://schemas.microsoft.com/office/drawing/2014/main" id="{067D4ACF-92D7-4186-89D5-9FEAD3ADDD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12</xdr:col>
      <xdr:colOff>0</xdr:colOff>
      <xdr:row>309</xdr:row>
      <xdr:rowOff>0</xdr:rowOff>
    </xdr:from>
    <xdr:to>
      <xdr:col>18</xdr:col>
      <xdr:colOff>0</xdr:colOff>
      <xdr:row>325</xdr:row>
      <xdr:rowOff>295275</xdr:rowOff>
    </xdr:to>
    <xdr:graphicFrame macro="">
      <xdr:nvGraphicFramePr>
        <xdr:cNvPr id="25803936" name="Gráfico 5">
          <a:extLst>
            <a:ext uri="{FF2B5EF4-FFF2-40B4-BE49-F238E27FC236}">
              <a16:creationId xmlns:a16="http://schemas.microsoft.com/office/drawing/2014/main" id="{3F255772-9479-4936-A315-870E5EDED3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12</xdr:col>
      <xdr:colOff>0</xdr:colOff>
      <xdr:row>479</xdr:row>
      <xdr:rowOff>0</xdr:rowOff>
    </xdr:from>
    <xdr:to>
      <xdr:col>18</xdr:col>
      <xdr:colOff>0</xdr:colOff>
      <xdr:row>496</xdr:row>
      <xdr:rowOff>0</xdr:rowOff>
    </xdr:to>
    <xdr:graphicFrame macro="">
      <xdr:nvGraphicFramePr>
        <xdr:cNvPr id="25803937" name="Gráfico 5">
          <a:extLst>
            <a:ext uri="{FF2B5EF4-FFF2-40B4-BE49-F238E27FC236}">
              <a16:creationId xmlns:a16="http://schemas.microsoft.com/office/drawing/2014/main" id="{1F5A5CBC-8957-4B52-89CF-B1D638FD4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12</xdr:col>
      <xdr:colOff>0</xdr:colOff>
      <xdr:row>71</xdr:row>
      <xdr:rowOff>0</xdr:rowOff>
    </xdr:from>
    <xdr:to>
      <xdr:col>18</xdr:col>
      <xdr:colOff>0</xdr:colOff>
      <xdr:row>88</xdr:row>
      <xdr:rowOff>0</xdr:rowOff>
    </xdr:to>
    <xdr:graphicFrame macro="">
      <xdr:nvGraphicFramePr>
        <xdr:cNvPr id="25803938" name="Gráfico 5">
          <a:extLst>
            <a:ext uri="{FF2B5EF4-FFF2-40B4-BE49-F238E27FC236}">
              <a16:creationId xmlns:a16="http://schemas.microsoft.com/office/drawing/2014/main" id="{F28F55F5-997F-4189-A1A0-5F24B3D8B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0</xdr:col>
      <xdr:colOff>0</xdr:colOff>
      <xdr:row>105</xdr:row>
      <xdr:rowOff>0</xdr:rowOff>
    </xdr:from>
    <xdr:to>
      <xdr:col>6</xdr:col>
      <xdr:colOff>0</xdr:colOff>
      <xdr:row>121</xdr:row>
      <xdr:rowOff>133350</xdr:rowOff>
    </xdr:to>
    <xdr:graphicFrame macro="">
      <xdr:nvGraphicFramePr>
        <xdr:cNvPr id="25803939" name="Gráfico 5">
          <a:extLst>
            <a:ext uri="{FF2B5EF4-FFF2-40B4-BE49-F238E27FC236}">
              <a16:creationId xmlns:a16="http://schemas.microsoft.com/office/drawing/2014/main" id="{53797ABB-6F4C-42AA-9D85-E029A9BD5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6</xdr:col>
      <xdr:colOff>0</xdr:colOff>
      <xdr:row>105</xdr:row>
      <xdr:rowOff>0</xdr:rowOff>
    </xdr:from>
    <xdr:to>
      <xdr:col>12</xdr:col>
      <xdr:colOff>0</xdr:colOff>
      <xdr:row>121</xdr:row>
      <xdr:rowOff>133350</xdr:rowOff>
    </xdr:to>
    <xdr:graphicFrame macro="">
      <xdr:nvGraphicFramePr>
        <xdr:cNvPr id="25803940" name="Gráfico 5">
          <a:extLst>
            <a:ext uri="{FF2B5EF4-FFF2-40B4-BE49-F238E27FC236}">
              <a16:creationId xmlns:a16="http://schemas.microsoft.com/office/drawing/2014/main" id="{67848EE5-472E-49F2-A046-9064E3DD1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0</xdr:col>
      <xdr:colOff>0</xdr:colOff>
      <xdr:row>122</xdr:row>
      <xdr:rowOff>0</xdr:rowOff>
    </xdr:from>
    <xdr:to>
      <xdr:col>6</xdr:col>
      <xdr:colOff>0</xdr:colOff>
      <xdr:row>138</xdr:row>
      <xdr:rowOff>133350</xdr:rowOff>
    </xdr:to>
    <xdr:graphicFrame macro="">
      <xdr:nvGraphicFramePr>
        <xdr:cNvPr id="25803941" name="Gráfico 5">
          <a:extLst>
            <a:ext uri="{FF2B5EF4-FFF2-40B4-BE49-F238E27FC236}">
              <a16:creationId xmlns:a16="http://schemas.microsoft.com/office/drawing/2014/main" id="{916C18A9-CE11-478B-931C-6E703B5C4C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6</xdr:col>
      <xdr:colOff>0</xdr:colOff>
      <xdr:row>122</xdr:row>
      <xdr:rowOff>0</xdr:rowOff>
    </xdr:from>
    <xdr:to>
      <xdr:col>12</xdr:col>
      <xdr:colOff>0</xdr:colOff>
      <xdr:row>138</xdr:row>
      <xdr:rowOff>133350</xdr:rowOff>
    </xdr:to>
    <xdr:graphicFrame macro="">
      <xdr:nvGraphicFramePr>
        <xdr:cNvPr id="25803942" name="Gráfico 5">
          <a:extLst>
            <a:ext uri="{FF2B5EF4-FFF2-40B4-BE49-F238E27FC236}">
              <a16:creationId xmlns:a16="http://schemas.microsoft.com/office/drawing/2014/main" id="{4773CA5D-F8BE-4222-9A18-12171DBB2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0</xdr:col>
      <xdr:colOff>0</xdr:colOff>
      <xdr:row>603</xdr:row>
      <xdr:rowOff>0</xdr:rowOff>
    </xdr:from>
    <xdr:to>
      <xdr:col>6</xdr:col>
      <xdr:colOff>0</xdr:colOff>
      <xdr:row>620</xdr:row>
      <xdr:rowOff>0</xdr:rowOff>
    </xdr:to>
    <xdr:graphicFrame macro="">
      <xdr:nvGraphicFramePr>
        <xdr:cNvPr id="25803943" name="Gráfico 5">
          <a:extLst>
            <a:ext uri="{FF2B5EF4-FFF2-40B4-BE49-F238E27FC236}">
              <a16:creationId xmlns:a16="http://schemas.microsoft.com/office/drawing/2014/main" id="{2CCB8EB8-F453-4734-BF72-7028077E21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6</xdr:col>
      <xdr:colOff>0</xdr:colOff>
      <xdr:row>603</xdr:row>
      <xdr:rowOff>0</xdr:rowOff>
    </xdr:from>
    <xdr:to>
      <xdr:col>12</xdr:col>
      <xdr:colOff>0</xdr:colOff>
      <xdr:row>620</xdr:row>
      <xdr:rowOff>0</xdr:rowOff>
    </xdr:to>
    <xdr:graphicFrame macro="">
      <xdr:nvGraphicFramePr>
        <xdr:cNvPr id="25803944" name="Gráfico 5">
          <a:extLst>
            <a:ext uri="{FF2B5EF4-FFF2-40B4-BE49-F238E27FC236}">
              <a16:creationId xmlns:a16="http://schemas.microsoft.com/office/drawing/2014/main" id="{34066853-E79E-49E2-A20F-E2F3807F3F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12</xdr:col>
      <xdr:colOff>9525</xdr:colOff>
      <xdr:row>603</xdr:row>
      <xdr:rowOff>9525</xdr:rowOff>
    </xdr:from>
    <xdr:to>
      <xdr:col>18</xdr:col>
      <xdr:colOff>9525</xdr:colOff>
      <xdr:row>620</xdr:row>
      <xdr:rowOff>9525</xdr:rowOff>
    </xdr:to>
    <xdr:graphicFrame macro="">
      <xdr:nvGraphicFramePr>
        <xdr:cNvPr id="25803945" name="Gráfico 5">
          <a:extLst>
            <a:ext uri="{FF2B5EF4-FFF2-40B4-BE49-F238E27FC236}">
              <a16:creationId xmlns:a16="http://schemas.microsoft.com/office/drawing/2014/main" id="{AD755ADC-79CD-4157-8288-98B0B8F930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12</xdr:col>
      <xdr:colOff>0</xdr:colOff>
      <xdr:row>3</xdr:row>
      <xdr:rowOff>0</xdr:rowOff>
    </xdr:from>
    <xdr:to>
      <xdr:col>18</xdr:col>
      <xdr:colOff>0</xdr:colOff>
      <xdr:row>20</xdr:row>
      <xdr:rowOff>0</xdr:rowOff>
    </xdr:to>
    <xdr:graphicFrame macro="">
      <xdr:nvGraphicFramePr>
        <xdr:cNvPr id="2" name="Gráfico 5">
          <a:extLst>
            <a:ext uri="{FF2B5EF4-FFF2-40B4-BE49-F238E27FC236}">
              <a16:creationId xmlns:a16="http://schemas.microsoft.com/office/drawing/2014/main" id="{F83AA509-FE3A-49A3-A526-79DCD5A77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6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O33"/>
  <sheetViews>
    <sheetView topLeftCell="A3" zoomScaleNormal="100" workbookViewId="0">
      <selection activeCell="K5" sqref="K5:L26"/>
    </sheetView>
  </sheetViews>
  <sheetFormatPr baseColWidth="10" defaultColWidth="9.1796875" defaultRowHeight="12.5" x14ac:dyDescent="0.25"/>
  <cols>
    <col min="1" max="1" width="4" customWidth="1"/>
    <col min="2" max="2" width="31.81640625" customWidth="1"/>
    <col min="3" max="3" width="12.542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0.45</v>
      </c>
      <c r="J5" s="23"/>
      <c r="K5" s="39" t="s">
        <v>46</v>
      </c>
      <c r="L5" s="25">
        <f>O5-I5</f>
        <v>9.66</v>
      </c>
      <c r="M5" s="5"/>
      <c r="N5" s="38" t="s">
        <v>46</v>
      </c>
      <c r="O5" s="33">
        <v>10.11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10">
        <f t="shared" ref="K6:K12" si="0">N6-I6</f>
        <v>4.88</v>
      </c>
      <c r="L6" s="41" t="s">
        <v>46</v>
      </c>
      <c r="M6" s="5"/>
      <c r="N6" s="6">
        <v>5.41</v>
      </c>
      <c r="O6" s="37" t="s">
        <v>46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10">
        <f t="shared" si="0"/>
        <v>3.2800000000000002</v>
      </c>
      <c r="L7" s="41" t="s">
        <v>46</v>
      </c>
      <c r="M7" s="5"/>
      <c r="N7" s="6">
        <v>3.74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10">
        <f t="shared" si="0"/>
        <v>2.88</v>
      </c>
      <c r="L8" s="41" t="s">
        <v>46</v>
      </c>
      <c r="M8" s="5"/>
      <c r="N8" s="6">
        <v>3.63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0">
        <f t="shared" si="0"/>
        <v>6.53</v>
      </c>
      <c r="L9" s="41" t="s">
        <v>46</v>
      </c>
      <c r="M9" s="5"/>
      <c r="N9" s="6">
        <v>6.74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23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10">
        <f t="shared" si="0"/>
        <v>6.91</v>
      </c>
      <c r="L10" s="41" t="s">
        <v>46</v>
      </c>
      <c r="M10" s="5"/>
      <c r="N10" s="6">
        <v>6.96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10">
        <f t="shared" si="0"/>
        <v>4.96</v>
      </c>
      <c r="L11" s="41" t="s">
        <v>46</v>
      </c>
      <c r="M11" s="5"/>
      <c r="N11" s="6">
        <v>5.59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10">
        <f t="shared" si="0"/>
        <v>5.64</v>
      </c>
      <c r="L12" s="41" t="s">
        <v>46</v>
      </c>
      <c r="M12" s="5"/>
      <c r="N12" s="6">
        <v>6.22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48</v>
      </c>
      <c r="L13" s="191"/>
      <c r="M13" s="5"/>
      <c r="N13" s="188" t="s">
        <v>48</v>
      </c>
      <c r="O13" s="189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>
        <f>N14-I14</f>
        <v>12.209999999999999</v>
      </c>
      <c r="L14" s="41" t="s">
        <v>46</v>
      </c>
      <c r="M14" s="5"/>
      <c r="N14" s="6">
        <v>12.62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11">
        <f>O15-I15</f>
        <v>16.490000000000002</v>
      </c>
      <c r="M15" s="5"/>
      <c r="N15" s="36" t="s">
        <v>46</v>
      </c>
      <c r="O15" s="7">
        <v>16.87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>
        <f>N16-I16</f>
        <v>12.65</v>
      </c>
      <c r="L16" s="41" t="s">
        <v>46</v>
      </c>
      <c r="M16" s="5"/>
      <c r="N16" s="6">
        <v>13.1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46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46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>
        <f>N19-I19</f>
        <v>14.48</v>
      </c>
      <c r="L19" s="41" t="s">
        <v>46</v>
      </c>
      <c r="M19" s="5"/>
      <c r="N19" s="6">
        <v>15.01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34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46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35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f>N21-I21</f>
        <v>6.4</v>
      </c>
      <c r="L21" s="41" t="s">
        <v>46</v>
      </c>
      <c r="M21" s="5"/>
      <c r="N21" s="6">
        <v>6.4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11">
        <f>O22-I22</f>
        <v>27.52</v>
      </c>
      <c r="M22" s="5"/>
      <c r="N22" s="36" t="s">
        <v>46</v>
      </c>
      <c r="O22" s="7">
        <v>27.83</v>
      </c>
    </row>
    <row r="23" spans="1:15" s="4" customFormat="1" ht="15.75" customHeight="1" x14ac:dyDescent="0.25">
      <c r="A23" s="31">
        <f t="shared" si="1"/>
        <v>19</v>
      </c>
      <c r="B23" s="26" t="s">
        <v>36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10">
        <f>N23-I23</f>
        <v>8.76</v>
      </c>
      <c r="L23" s="41" t="s">
        <v>46</v>
      </c>
      <c r="M23" s="5"/>
      <c r="N23" s="6">
        <v>9.19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/>
      <c r="K24" s="190" t="s">
        <v>48</v>
      </c>
      <c r="L24" s="191"/>
      <c r="M24" s="5"/>
      <c r="N24" s="188" t="s">
        <v>48</v>
      </c>
      <c r="O24" s="189"/>
    </row>
    <row r="25" spans="1:15" ht="15.75" customHeight="1" x14ac:dyDescent="0.25">
      <c r="A25" s="31">
        <f>1+A24</f>
        <v>21</v>
      </c>
      <c r="B25" s="26" t="s">
        <v>38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f>N25-I25</f>
        <v>3.9299999999999997</v>
      </c>
      <c r="L25" s="41" t="s">
        <v>46</v>
      </c>
      <c r="M25" s="3"/>
      <c r="N25" s="6">
        <v>4.72</v>
      </c>
      <c r="O25" s="37" t="s">
        <v>46</v>
      </c>
    </row>
    <row r="26" spans="1:15" ht="15.75" customHeight="1" thickBot="1" x14ac:dyDescent="0.3">
      <c r="A26" s="32">
        <f t="shared" ref="A26:A33" si="2">1+A25</f>
        <v>22</v>
      </c>
      <c r="B26" s="27" t="s">
        <v>39</v>
      </c>
      <c r="C26" s="27" t="s">
        <v>43</v>
      </c>
      <c r="D26" s="49" t="s">
        <v>26</v>
      </c>
      <c r="E26" s="12">
        <v>227968</v>
      </c>
      <c r="F26" s="12">
        <v>374756</v>
      </c>
      <c r="G26" s="12">
        <v>178</v>
      </c>
      <c r="H26" s="12">
        <v>8</v>
      </c>
      <c r="I26" s="12">
        <v>0.95</v>
      </c>
      <c r="J26" s="12"/>
      <c r="K26" s="50" t="s">
        <v>46</v>
      </c>
      <c r="L26" s="15">
        <f>O26-I26</f>
        <v>6.78</v>
      </c>
      <c r="N26" s="36" t="s">
        <v>46</v>
      </c>
      <c r="O26" s="37">
        <v>7.73</v>
      </c>
    </row>
    <row r="27" spans="1:15" ht="15.75" customHeight="1" x14ac:dyDescent="0.25">
      <c r="A27" s="42">
        <f t="shared" si="2"/>
        <v>23</v>
      </c>
      <c r="B27" s="43"/>
      <c r="C27" s="43"/>
      <c r="D27" s="44"/>
      <c r="E27" s="45"/>
      <c r="F27" s="45"/>
      <c r="G27" s="46"/>
      <c r="H27" s="45"/>
      <c r="I27" s="45"/>
      <c r="J27" s="45"/>
      <c r="K27" s="47"/>
      <c r="L27" s="48"/>
      <c r="M27" s="3"/>
      <c r="N27" s="6"/>
      <c r="O27" s="7"/>
    </row>
    <row r="28" spans="1:15" ht="15.75" customHeight="1" x14ac:dyDescent="0.25">
      <c r="A28" s="31">
        <f t="shared" si="2"/>
        <v>24</v>
      </c>
      <c r="B28" s="26"/>
      <c r="C28" s="26"/>
      <c r="D28" s="8"/>
      <c r="E28" s="9"/>
      <c r="F28" s="9"/>
      <c r="G28" s="9"/>
      <c r="H28" s="9"/>
      <c r="I28" s="9"/>
      <c r="J28" s="9"/>
      <c r="K28" s="10"/>
      <c r="L28" s="11"/>
      <c r="N28" s="6"/>
      <c r="O28" s="7"/>
    </row>
    <row r="29" spans="1:15" ht="15.75" customHeight="1" x14ac:dyDescent="0.25">
      <c r="A29" s="31">
        <f t="shared" si="2"/>
        <v>25</v>
      </c>
      <c r="B29" s="26"/>
      <c r="C29" s="26"/>
      <c r="D29" s="8"/>
      <c r="E29" s="9"/>
      <c r="F29" s="9"/>
      <c r="G29" s="9"/>
      <c r="H29" s="9"/>
      <c r="I29" s="9"/>
      <c r="J29" s="9"/>
      <c r="K29" s="10"/>
      <c r="L29" s="11"/>
      <c r="M29" s="3"/>
      <c r="N29" s="6"/>
      <c r="O29" s="7"/>
    </row>
    <row r="30" spans="1:15" ht="15.75" customHeight="1" x14ac:dyDescent="0.25">
      <c r="A30" s="31">
        <f t="shared" si="2"/>
        <v>26</v>
      </c>
      <c r="B30" s="26"/>
      <c r="C30" s="26"/>
      <c r="D30" s="8"/>
      <c r="E30" s="9"/>
      <c r="F30" s="9"/>
      <c r="G30" s="9"/>
      <c r="H30" s="9"/>
      <c r="I30" s="9"/>
      <c r="J30" s="9"/>
      <c r="K30" s="10"/>
      <c r="L30" s="11"/>
      <c r="N30" s="6"/>
      <c r="O30" s="7"/>
    </row>
    <row r="31" spans="1:15" ht="15.75" customHeight="1" x14ac:dyDescent="0.25">
      <c r="A31" s="31">
        <f t="shared" si="2"/>
        <v>27</v>
      </c>
      <c r="B31" s="26"/>
      <c r="C31" s="26"/>
      <c r="D31" s="8"/>
      <c r="E31" s="9"/>
      <c r="F31" s="9"/>
      <c r="G31" s="9"/>
      <c r="H31" s="9"/>
      <c r="I31" s="9"/>
      <c r="J31" s="9"/>
      <c r="K31" s="10"/>
      <c r="L31" s="11"/>
      <c r="M31" s="3"/>
      <c r="N31" s="6"/>
      <c r="O31" s="7"/>
    </row>
    <row r="32" spans="1:15" ht="15.75" customHeight="1" x14ac:dyDescent="0.25">
      <c r="A32" s="31">
        <f t="shared" si="2"/>
        <v>28</v>
      </c>
      <c r="B32" s="26"/>
      <c r="C32" s="26"/>
      <c r="D32" s="8"/>
      <c r="E32" s="9"/>
      <c r="F32" s="9"/>
      <c r="G32" s="9"/>
      <c r="H32" s="9"/>
      <c r="I32" s="9"/>
      <c r="J32" s="9"/>
      <c r="K32" s="10"/>
      <c r="L32" s="11"/>
      <c r="N32" s="6"/>
      <c r="O32" s="7"/>
    </row>
    <row r="33" spans="1:15" ht="15.75" customHeight="1" thickBot="1" x14ac:dyDescent="0.3">
      <c r="A33" s="32">
        <f t="shared" si="2"/>
        <v>29</v>
      </c>
      <c r="B33" s="27"/>
      <c r="C33" s="27"/>
      <c r="D33" s="13"/>
      <c r="E33" s="12"/>
      <c r="F33" s="12"/>
      <c r="G33" s="12"/>
      <c r="H33" s="12"/>
      <c r="I33" s="12"/>
      <c r="J33" s="12"/>
      <c r="K33" s="14"/>
      <c r="L33" s="15"/>
      <c r="M33" s="3"/>
      <c r="N33" s="16"/>
      <c r="O33" s="17"/>
    </row>
  </sheetData>
  <mergeCells count="5">
    <mergeCell ref="N3:O3"/>
    <mergeCell ref="N24:O24"/>
    <mergeCell ref="N13:O13"/>
    <mergeCell ref="K13:L13"/>
    <mergeCell ref="K24:L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37"/>
  <sheetViews>
    <sheetView zoomScaleNormal="100" workbookViewId="0">
      <selection activeCell="K5" sqref="K5:L3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69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0.45</v>
      </c>
      <c r="J5" s="23"/>
      <c r="K5" s="39">
        <f>N5-I5</f>
        <v>5.8599999999999994</v>
      </c>
      <c r="L5" s="52" t="s">
        <v>46</v>
      </c>
      <c r="M5" s="5"/>
      <c r="N5" s="38">
        <v>6.31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12" si="0">N6-I6</f>
        <v>4.55</v>
      </c>
      <c r="L6" s="41" t="s">
        <v>46</v>
      </c>
      <c r="M6" s="5"/>
      <c r="N6" s="6">
        <v>5.08</v>
      </c>
      <c r="O6" s="37" t="s">
        <v>46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3.11</v>
      </c>
      <c r="L7" s="41" t="s">
        <v>46</v>
      </c>
      <c r="M7" s="5"/>
      <c r="N7" s="6">
        <v>3.57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0"/>
        <v>2.8</v>
      </c>
      <c r="L8" s="41" t="s">
        <v>46</v>
      </c>
      <c r="M8" s="5"/>
      <c r="N8" s="6">
        <v>3.55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6.03</v>
      </c>
      <c r="L9" s="41" t="s">
        <v>46</v>
      </c>
      <c r="M9" s="5"/>
      <c r="N9" s="6">
        <v>6.24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6.44</v>
      </c>
      <c r="L10" s="41" t="s">
        <v>46</v>
      </c>
      <c r="M10" s="5"/>
      <c r="N10" s="6">
        <v>6.49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4.67</v>
      </c>
      <c r="L11" s="41" t="s">
        <v>46</v>
      </c>
      <c r="M11" s="5"/>
      <c r="N11" s="6">
        <v>5.3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5.17</v>
      </c>
      <c r="L12" s="41" t="s">
        <v>46</v>
      </c>
      <c r="M12" s="5"/>
      <c r="N12" s="6">
        <v>5.75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48</v>
      </c>
      <c r="L13" s="193"/>
      <c r="M13" s="5"/>
      <c r="N13" s="194" t="s">
        <v>48</v>
      </c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>
        <f>N14-I14</f>
        <v>11.76</v>
      </c>
      <c r="L14" s="41" t="s">
        <v>46</v>
      </c>
      <c r="M14" s="5"/>
      <c r="N14" s="6">
        <v>12.17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">
        <f t="shared" ref="K15:K21" si="2">N15-I15</f>
        <v>11.75</v>
      </c>
      <c r="L15" s="41" t="s">
        <v>46</v>
      </c>
      <c r="M15" s="5"/>
      <c r="N15" s="36">
        <v>12.13</v>
      </c>
      <c r="O15" s="37" t="s">
        <v>46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>
        <f t="shared" si="2"/>
        <v>12.31</v>
      </c>
      <c r="L16" s="41" t="s">
        <v>46</v>
      </c>
      <c r="M16" s="5"/>
      <c r="N16" s="6">
        <v>12.76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70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10">
        <f t="shared" si="2"/>
        <v>13.32</v>
      </c>
      <c r="L18" s="41" t="s">
        <v>46</v>
      </c>
      <c r="M18" s="5"/>
      <c r="N18" s="36">
        <v>14.1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>
        <f t="shared" si="2"/>
        <v>14.65</v>
      </c>
      <c r="L19" s="41" t="s">
        <v>46</v>
      </c>
      <c r="M19" s="5"/>
      <c r="N19" s="6">
        <v>15.18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10">
        <f t="shared" si="2"/>
        <v>15.56</v>
      </c>
      <c r="L20" s="41" t="s">
        <v>46</v>
      </c>
      <c r="M20" s="5"/>
      <c r="N20" s="36">
        <v>16.16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f t="shared" si="2"/>
        <v>5.77</v>
      </c>
      <c r="L21" s="41" t="s">
        <v>46</v>
      </c>
      <c r="M21" s="5"/>
      <c r="N21" s="6">
        <v>5.77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11">
        <f>O22-I22</f>
        <v>31.32</v>
      </c>
      <c r="M22" s="5"/>
      <c r="N22" s="36" t="s">
        <v>46</v>
      </c>
      <c r="O22" s="7">
        <v>31.63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 t="s">
        <v>46</v>
      </c>
      <c r="L23" s="11">
        <f>O23-I23</f>
        <v>7.1800000000000006</v>
      </c>
      <c r="M23" s="5"/>
      <c r="N23" s="36" t="s">
        <v>46</v>
      </c>
      <c r="O23" s="37">
        <v>7.61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48</v>
      </c>
      <c r="L24" s="193"/>
      <c r="M24" s="5"/>
      <c r="N24" s="194" t="s">
        <v>48</v>
      </c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f>N25-I25</f>
        <v>3.59</v>
      </c>
      <c r="L25" s="41" t="s">
        <v>46</v>
      </c>
      <c r="M25" s="3"/>
      <c r="N25" s="6">
        <v>4.38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11">
        <f>O26-I26</f>
        <v>6.74</v>
      </c>
      <c r="N26" s="36" t="s">
        <v>46</v>
      </c>
      <c r="O26" s="37">
        <v>7.69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10">
        <f t="shared" ref="K27:K37" si="4">N27-I27</f>
        <v>7.25</v>
      </c>
      <c r="L27" s="41" t="s">
        <v>46</v>
      </c>
      <c r="M27" s="3"/>
      <c r="N27" s="6">
        <v>7.76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0">
        <f t="shared" si="4"/>
        <v>10.130000000000001</v>
      </c>
      <c r="L28" s="41" t="s">
        <v>46</v>
      </c>
      <c r="N28" s="6">
        <v>10.130000000000001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10">
        <f t="shared" si="4"/>
        <v>7.49</v>
      </c>
      <c r="L29" s="41" t="s">
        <v>46</v>
      </c>
      <c r="M29" s="3"/>
      <c r="N29" s="6">
        <v>8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10">
        <f t="shared" si="4"/>
        <v>5.78</v>
      </c>
      <c r="L30" s="41" t="s">
        <v>46</v>
      </c>
      <c r="N30" s="6">
        <v>5.94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10">
        <f t="shared" si="4"/>
        <v>7.71</v>
      </c>
      <c r="L31" s="41" t="s">
        <v>46</v>
      </c>
      <c r="M31" s="3"/>
      <c r="N31" s="6">
        <v>8.18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0">
        <f t="shared" si="4"/>
        <v>17.260000000000002</v>
      </c>
      <c r="L32" s="41" t="s">
        <v>46</v>
      </c>
      <c r="N32" s="6">
        <v>17.53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0">
        <f t="shared" si="4"/>
        <v>2.04</v>
      </c>
      <c r="L33" s="41" t="s">
        <v>46</v>
      </c>
      <c r="M33" s="3"/>
      <c r="N33" s="6">
        <v>2.3199999999999998</v>
      </c>
      <c r="O33" s="7"/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10">
        <f t="shared" si="4"/>
        <v>5.8</v>
      </c>
      <c r="L34" s="41" t="s">
        <v>46</v>
      </c>
      <c r="M34" s="3"/>
      <c r="N34" s="6">
        <v>6.17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10">
        <f t="shared" si="4"/>
        <v>4.92</v>
      </c>
      <c r="L35" s="41" t="s">
        <v>46</v>
      </c>
      <c r="M35" s="3"/>
      <c r="N35" s="6">
        <v>5.52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10">
        <f t="shared" si="4"/>
        <v>11.57</v>
      </c>
      <c r="L36" s="41" t="s">
        <v>46</v>
      </c>
      <c r="M36" s="3"/>
      <c r="N36" s="6">
        <v>11.81</v>
      </c>
      <c r="O36" s="37" t="s">
        <v>46</v>
      </c>
    </row>
    <row r="37" spans="1:15" ht="15.75" customHeight="1" thickBot="1" x14ac:dyDescent="0.3">
      <c r="A37" s="32">
        <f t="shared" si="3"/>
        <v>33</v>
      </c>
      <c r="B37" s="27" t="s">
        <v>56</v>
      </c>
      <c r="C37" s="27" t="s">
        <v>42</v>
      </c>
      <c r="D37" s="49" t="s">
        <v>26</v>
      </c>
      <c r="E37" s="12">
        <v>227193</v>
      </c>
      <c r="F37" s="12">
        <v>373134</v>
      </c>
      <c r="G37" s="12">
        <v>167</v>
      </c>
      <c r="H37" s="27" t="s">
        <v>46</v>
      </c>
      <c r="I37" s="12"/>
      <c r="J37" s="27" t="s">
        <v>46</v>
      </c>
      <c r="K37" s="14">
        <f t="shared" si="4"/>
        <v>8.3000000000000007</v>
      </c>
      <c r="L37" s="55" t="s">
        <v>46</v>
      </c>
      <c r="M37" s="3"/>
      <c r="N37" s="16">
        <v>8.3000000000000007</v>
      </c>
      <c r="O37" s="54" t="s">
        <v>46</v>
      </c>
    </row>
  </sheetData>
  <mergeCells count="5"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O37"/>
  <sheetViews>
    <sheetView topLeftCell="A25" zoomScaleNormal="100" workbookViewId="0">
      <selection activeCell="L37" sqref="K5:L3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56" t="s">
        <v>6</v>
      </c>
      <c r="B4" s="57" t="s">
        <v>7</v>
      </c>
      <c r="C4" s="57" t="s">
        <v>2</v>
      </c>
      <c r="D4" s="57" t="s">
        <v>0</v>
      </c>
      <c r="E4" s="57" t="s">
        <v>8</v>
      </c>
      <c r="F4" s="57" t="s">
        <v>9</v>
      </c>
      <c r="G4" s="57" t="s">
        <v>10</v>
      </c>
      <c r="H4" s="58" t="s">
        <v>45</v>
      </c>
      <c r="I4" s="57" t="s">
        <v>1</v>
      </c>
      <c r="J4" s="57" t="s">
        <v>3</v>
      </c>
      <c r="K4" s="57" t="s">
        <v>4</v>
      </c>
      <c r="L4" s="59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60">
        <v>1</v>
      </c>
      <c r="B5" s="18" t="s">
        <v>16</v>
      </c>
      <c r="C5" s="26" t="s">
        <v>24</v>
      </c>
      <c r="D5" s="18" t="s">
        <v>26</v>
      </c>
      <c r="E5" s="8">
        <v>228433</v>
      </c>
      <c r="F5" s="8">
        <v>374731</v>
      </c>
      <c r="G5" s="8">
        <v>176</v>
      </c>
      <c r="H5" s="9">
        <v>8</v>
      </c>
      <c r="I5" s="10">
        <v>0.74</v>
      </c>
      <c r="J5" s="9"/>
      <c r="K5" s="35">
        <f>N5-I5</f>
        <v>5.8999999999999995</v>
      </c>
      <c r="L5" s="41" t="s">
        <v>46</v>
      </c>
      <c r="M5" s="5"/>
      <c r="N5" s="38">
        <v>6.64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21" si="0">N6-I6</f>
        <v>5.0199999999999996</v>
      </c>
      <c r="L6" s="41" t="s">
        <v>46</v>
      </c>
      <c r="M6" s="5"/>
      <c r="N6" s="6">
        <v>5.55</v>
      </c>
      <c r="O6" s="37" t="s">
        <v>46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3.19</v>
      </c>
      <c r="L7" s="41" t="s">
        <v>46</v>
      </c>
      <c r="M7" s="5"/>
      <c r="N7" s="6">
        <v>3.65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2.82</v>
      </c>
      <c r="M8" s="5"/>
      <c r="N8" s="36" t="s">
        <v>46</v>
      </c>
      <c r="O8" s="37">
        <v>3.57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6.44</v>
      </c>
      <c r="L9" s="41" t="s">
        <v>46</v>
      </c>
      <c r="M9" s="5"/>
      <c r="N9" s="6">
        <v>6.65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 t="s">
        <v>72</v>
      </c>
      <c r="L10" s="41" t="s">
        <v>46</v>
      </c>
      <c r="M10" s="5"/>
      <c r="N10" s="36" t="s">
        <v>72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4.9400000000000004</v>
      </c>
      <c r="L11" s="41" t="s">
        <v>46</v>
      </c>
      <c r="M11" s="5"/>
      <c r="N11" s="6">
        <v>5.57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5.4399999999999995</v>
      </c>
      <c r="L12" s="41" t="s">
        <v>46</v>
      </c>
      <c r="M12" s="5"/>
      <c r="N12" s="6">
        <v>6.02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194" t="s">
        <v>46</v>
      </c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 t="shared" si="0"/>
        <v>12.06</v>
      </c>
      <c r="L14" s="41" t="s">
        <v>46</v>
      </c>
      <c r="M14" s="5"/>
      <c r="N14" s="6">
        <v>12.47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16.490000000000002</v>
      </c>
      <c r="M15" s="5"/>
      <c r="N15" s="36" t="s">
        <v>46</v>
      </c>
      <c r="O15" s="37">
        <v>16.87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0"/>
        <v>11.950000000000001</v>
      </c>
      <c r="L16" s="41" t="s">
        <v>46</v>
      </c>
      <c r="M16" s="5"/>
      <c r="N16" s="6">
        <v>12.4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70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74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70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70</v>
      </c>
      <c r="L19" s="41" t="s">
        <v>46</v>
      </c>
      <c r="M19" s="5"/>
      <c r="N19" s="36" t="s">
        <v>47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70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0"/>
        <v>5.9</v>
      </c>
      <c r="L21" s="41" t="s">
        <v>46</v>
      </c>
      <c r="M21" s="5"/>
      <c r="N21" s="6">
        <v>5.9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30.52</v>
      </c>
      <c r="M22" s="5"/>
      <c r="N22" s="36" t="s">
        <v>46</v>
      </c>
      <c r="O22" s="7">
        <v>30.83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ref="K23:K37" si="2">N23-I23</f>
        <v>8.5</v>
      </c>
      <c r="L23" s="41" t="s">
        <v>46</v>
      </c>
      <c r="M23" s="5"/>
      <c r="N23" s="36">
        <v>8.93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 t="shared" si="2"/>
        <v>3.4400000000000004</v>
      </c>
      <c r="L25" s="41" t="s">
        <v>46</v>
      </c>
      <c r="M25" s="3"/>
      <c r="N25" s="6">
        <v>4.2300000000000004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6.9799999999999995</v>
      </c>
      <c r="N26" s="36" t="s">
        <v>46</v>
      </c>
      <c r="O26" s="37">
        <v>7.93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si="2"/>
        <v>7.09</v>
      </c>
      <c r="L27" s="41" t="s">
        <v>46</v>
      </c>
      <c r="M27" s="3"/>
      <c r="N27" s="6">
        <v>7.6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2"/>
        <v>10.29</v>
      </c>
      <c r="L28" s="41" t="s">
        <v>46</v>
      </c>
      <c r="N28" s="6">
        <v>10.29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2"/>
        <v>9.2900000000000009</v>
      </c>
      <c r="L29" s="41" t="s">
        <v>46</v>
      </c>
      <c r="M29" s="3"/>
      <c r="N29" s="6">
        <v>9.8000000000000007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2"/>
        <v>6.05</v>
      </c>
      <c r="L30" s="41" t="s">
        <v>46</v>
      </c>
      <c r="N30" s="6">
        <v>6.21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2"/>
        <v>7.7500000000000009</v>
      </c>
      <c r="L31" s="41" t="s">
        <v>46</v>
      </c>
      <c r="M31" s="3"/>
      <c r="N31" s="6">
        <v>8.2200000000000006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2"/>
        <v>17.21</v>
      </c>
      <c r="L32" s="41" t="s">
        <v>46</v>
      </c>
      <c r="N32" s="6">
        <v>17.48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2"/>
        <v>2.6100000000000003</v>
      </c>
      <c r="L33" s="41" t="s">
        <v>46</v>
      </c>
      <c r="M33" s="3"/>
      <c r="N33" s="6">
        <v>2.89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2"/>
        <v>4.63</v>
      </c>
      <c r="L34" s="41" t="s">
        <v>46</v>
      </c>
      <c r="M34" s="3"/>
      <c r="N34" s="6">
        <v>5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2"/>
        <v>4.7700000000000005</v>
      </c>
      <c r="L35" s="41" t="s">
        <v>46</v>
      </c>
      <c r="M35" s="3"/>
      <c r="N35" s="6">
        <v>5.37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2"/>
        <v>11.07</v>
      </c>
      <c r="L36" s="41" t="s">
        <v>46</v>
      </c>
      <c r="M36" s="3"/>
      <c r="N36" s="6">
        <v>11.31</v>
      </c>
      <c r="O36" s="37" t="s">
        <v>46</v>
      </c>
    </row>
    <row r="37" spans="1:15" ht="15.75" customHeight="1" thickBot="1" x14ac:dyDescent="0.3">
      <c r="A37" s="32">
        <f t="shared" si="3"/>
        <v>33</v>
      </c>
      <c r="B37" s="27" t="s">
        <v>56</v>
      </c>
      <c r="C37" s="27" t="s">
        <v>42</v>
      </c>
      <c r="D37" s="49" t="s">
        <v>26</v>
      </c>
      <c r="E37" s="12">
        <v>227193</v>
      </c>
      <c r="F37" s="12">
        <v>373134</v>
      </c>
      <c r="G37" s="12">
        <v>167</v>
      </c>
      <c r="H37" s="27" t="s">
        <v>46</v>
      </c>
      <c r="I37" s="12"/>
      <c r="J37" s="27" t="s">
        <v>46</v>
      </c>
      <c r="K37" s="50">
        <f t="shared" si="2"/>
        <v>8.0299999999999994</v>
      </c>
      <c r="L37" s="55" t="s">
        <v>46</v>
      </c>
      <c r="M37" s="3"/>
      <c r="N37" s="16">
        <v>8.0299999999999994</v>
      </c>
      <c r="O37" s="54" t="s">
        <v>46</v>
      </c>
    </row>
  </sheetData>
  <mergeCells count="5">
    <mergeCell ref="N3:O3"/>
    <mergeCell ref="N13:O13"/>
    <mergeCell ref="N24:O24"/>
    <mergeCell ref="K13:L13"/>
    <mergeCell ref="K24:L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O37"/>
  <sheetViews>
    <sheetView topLeftCell="A25" zoomScaleNormal="100" workbookViewId="0">
      <selection activeCell="L37" sqref="K5:L3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56" t="s">
        <v>6</v>
      </c>
      <c r="B4" s="57" t="s">
        <v>7</v>
      </c>
      <c r="C4" s="57" t="s">
        <v>2</v>
      </c>
      <c r="D4" s="57" t="s">
        <v>0</v>
      </c>
      <c r="E4" s="57" t="s">
        <v>8</v>
      </c>
      <c r="F4" s="57" t="s">
        <v>9</v>
      </c>
      <c r="G4" s="57" t="s">
        <v>10</v>
      </c>
      <c r="H4" s="58" t="s">
        <v>45</v>
      </c>
      <c r="I4" s="57" t="s">
        <v>1</v>
      </c>
      <c r="J4" s="57" t="s">
        <v>3</v>
      </c>
      <c r="K4" s="57" t="s">
        <v>4</v>
      </c>
      <c r="L4" s="59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60">
        <v>1</v>
      </c>
      <c r="B5" s="18" t="s">
        <v>16</v>
      </c>
      <c r="C5" s="26" t="s">
        <v>24</v>
      </c>
      <c r="D5" s="18" t="s">
        <v>26</v>
      </c>
      <c r="E5" s="8">
        <v>228433</v>
      </c>
      <c r="F5" s="8">
        <v>374731</v>
      </c>
      <c r="G5" s="8">
        <v>176</v>
      </c>
      <c r="H5" s="9">
        <v>8</v>
      </c>
      <c r="I5" s="10">
        <v>0.74</v>
      </c>
      <c r="J5" s="9"/>
      <c r="K5" s="35" t="s">
        <v>46</v>
      </c>
      <c r="L5" s="41">
        <f>O5-I5</f>
        <v>12.74</v>
      </c>
      <c r="M5" s="5"/>
      <c r="N5" s="38" t="s">
        <v>46</v>
      </c>
      <c r="O5" s="53">
        <v>13.48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14.870000000000001</v>
      </c>
      <c r="M6" s="5"/>
      <c r="N6" s="36" t="s">
        <v>46</v>
      </c>
      <c r="O6" s="37">
        <v>15.4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2.86</v>
      </c>
      <c r="L7" s="41" t="s">
        <v>46</v>
      </c>
      <c r="M7" s="5"/>
      <c r="N7" s="6">
        <v>3.32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5.37</v>
      </c>
      <c r="M8" s="5"/>
      <c r="N8" s="36" t="s">
        <v>46</v>
      </c>
      <c r="O8" s="37">
        <v>6.12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4.5599999999999996</v>
      </c>
      <c r="L9" s="41" t="s">
        <v>46</v>
      </c>
      <c r="M9" s="5"/>
      <c r="N9" s="6">
        <v>4.7699999999999996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4.57</v>
      </c>
      <c r="L10" s="41" t="s">
        <v>46</v>
      </c>
      <c r="M10" s="5"/>
      <c r="N10" s="36">
        <v>4.62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>O11-I11</f>
        <v>14.309999999999999</v>
      </c>
      <c r="M11" s="5"/>
      <c r="N11" s="36" t="s">
        <v>46</v>
      </c>
      <c r="O11" s="37">
        <v>14.94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4.9000000000000004</v>
      </c>
      <c r="L12" s="41" t="s">
        <v>46</v>
      </c>
      <c r="M12" s="5"/>
      <c r="N12" s="6">
        <v>5.48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8.9700000000000006</v>
      </c>
      <c r="L14" s="41" t="s">
        <v>46</v>
      </c>
      <c r="M14" s="5"/>
      <c r="N14" s="6">
        <v>9.3800000000000008</v>
      </c>
      <c r="O14" s="37"/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8.8899999999999988</v>
      </c>
      <c r="L15" s="41" t="s">
        <v>46</v>
      </c>
      <c r="M15" s="5"/>
      <c r="N15" s="36">
        <v>9.27</v>
      </c>
      <c r="O15" s="37"/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8.8600000000000012</v>
      </c>
      <c r="L16" s="41" t="s">
        <v>46</v>
      </c>
      <c r="M16" s="5"/>
      <c r="N16" s="6">
        <v>9.31</v>
      </c>
      <c r="O16" s="37"/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70</v>
      </c>
      <c r="L17" s="41" t="s">
        <v>46</v>
      </c>
      <c r="M17" s="5"/>
      <c r="N17" s="36" t="s">
        <v>47</v>
      </c>
      <c r="O17" s="37"/>
    </row>
    <row r="18" spans="1:15" s="4" customFormat="1" ht="15.75" customHeight="1" x14ac:dyDescent="0.25">
      <c r="A18" s="31">
        <f t="shared" si="0"/>
        <v>14</v>
      </c>
      <c r="B18" s="26" t="s">
        <v>74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>N18-I18</f>
        <v>12.07</v>
      </c>
      <c r="L18" s="41" t="s">
        <v>46</v>
      </c>
      <c r="M18" s="5"/>
      <c r="N18" s="36">
        <v>12.85</v>
      </c>
      <c r="O18" s="37"/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>N19-I19</f>
        <v>14.280000000000001</v>
      </c>
      <c r="L19" s="41" t="s">
        <v>46</v>
      </c>
      <c r="M19" s="5"/>
      <c r="N19" s="36">
        <v>14.81</v>
      </c>
      <c r="O19" s="37"/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15.280000000000001</v>
      </c>
      <c r="L20" s="41" t="s">
        <v>46</v>
      </c>
      <c r="M20" s="5"/>
      <c r="N20" s="36">
        <v>15.88</v>
      </c>
      <c r="O20" s="37"/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5.7</v>
      </c>
      <c r="L21" s="41" t="s">
        <v>46</v>
      </c>
      <c r="M21" s="5"/>
      <c r="N21" s="6">
        <v>5.7</v>
      </c>
      <c r="O21" s="37"/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29.93</v>
      </c>
      <c r="M22" s="5"/>
      <c r="N22" s="36" t="s">
        <v>46</v>
      </c>
      <c r="O22" s="7">
        <v>30.24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ref="K23:K37" si="1">N23-I23</f>
        <v>6.48</v>
      </c>
      <c r="L23" s="41" t="s">
        <v>46</v>
      </c>
      <c r="M23" s="5"/>
      <c r="N23" s="36">
        <v>6.91</v>
      </c>
      <c r="O23" s="37"/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 t="shared" si="1"/>
        <v>2.71</v>
      </c>
      <c r="L25" s="41" t="s">
        <v>46</v>
      </c>
      <c r="M25" s="3"/>
      <c r="N25" s="6">
        <v>3.5</v>
      </c>
      <c r="O25" s="37"/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5.53</v>
      </c>
      <c r="N26" s="36" t="s">
        <v>46</v>
      </c>
      <c r="O26" s="37">
        <v>6.48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si="1"/>
        <v>5.07</v>
      </c>
      <c r="L27" s="41" t="s">
        <v>46</v>
      </c>
      <c r="M27" s="3"/>
      <c r="N27" s="6">
        <v>5.58</v>
      </c>
      <c r="O27" s="37"/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1"/>
        <v>9.66</v>
      </c>
      <c r="L28" s="41" t="s">
        <v>46</v>
      </c>
      <c r="N28" s="6">
        <v>9.66</v>
      </c>
      <c r="O28" s="37"/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1"/>
        <v>6.99</v>
      </c>
      <c r="L29" s="41" t="s">
        <v>46</v>
      </c>
      <c r="M29" s="3"/>
      <c r="N29" s="6">
        <v>7.5</v>
      </c>
      <c r="O29" s="37"/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1"/>
        <v>4.03</v>
      </c>
      <c r="L30" s="41" t="s">
        <v>46</v>
      </c>
      <c r="N30" s="6">
        <v>4.1900000000000004</v>
      </c>
      <c r="O30" s="37"/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1"/>
        <v>6.66</v>
      </c>
      <c r="L31" s="41" t="s">
        <v>46</v>
      </c>
      <c r="M31" s="3"/>
      <c r="N31" s="6">
        <v>7.13</v>
      </c>
      <c r="O31" s="37"/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1"/>
        <v>15.89</v>
      </c>
      <c r="L32" s="41" t="s">
        <v>46</v>
      </c>
      <c r="N32" s="6">
        <v>16.16</v>
      </c>
      <c r="O32" s="37"/>
    </row>
    <row r="33" spans="1:15" ht="15.75" customHeight="1" x14ac:dyDescent="0.25">
      <c r="A33" s="31">
        <f t="shared" si="2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1"/>
        <v>2.09</v>
      </c>
      <c r="L33" s="41" t="s">
        <v>46</v>
      </c>
      <c r="M33" s="3"/>
      <c r="N33" s="6">
        <v>2.37</v>
      </c>
      <c r="O33" s="37"/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1"/>
        <v>5.25</v>
      </c>
      <c r="L34" s="41" t="s">
        <v>46</v>
      </c>
      <c r="M34" s="3"/>
      <c r="N34" s="6">
        <v>5.62</v>
      </c>
      <c r="O34" s="37"/>
    </row>
    <row r="35" spans="1:15" ht="15.75" customHeight="1" x14ac:dyDescent="0.25">
      <c r="A35" s="31">
        <f t="shared" si="2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1"/>
        <v>4.75</v>
      </c>
      <c r="L35" s="41" t="s">
        <v>46</v>
      </c>
      <c r="M35" s="3"/>
      <c r="N35" s="6">
        <v>5.35</v>
      </c>
      <c r="O35" s="37"/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1"/>
        <v>10.79</v>
      </c>
      <c r="L36" s="41" t="s">
        <v>46</v>
      </c>
      <c r="M36" s="3"/>
      <c r="N36" s="6">
        <v>11.03</v>
      </c>
      <c r="O36" s="37"/>
    </row>
    <row r="37" spans="1:15" ht="15.75" customHeight="1" thickBot="1" x14ac:dyDescent="0.3">
      <c r="A37" s="32">
        <f t="shared" si="2"/>
        <v>33</v>
      </c>
      <c r="B37" s="27" t="s">
        <v>56</v>
      </c>
      <c r="C37" s="27" t="s">
        <v>42</v>
      </c>
      <c r="D37" s="49" t="s">
        <v>26</v>
      </c>
      <c r="E37" s="12">
        <v>227193</v>
      </c>
      <c r="F37" s="12">
        <v>373134</v>
      </c>
      <c r="G37" s="12">
        <v>167</v>
      </c>
      <c r="H37" s="27" t="s">
        <v>46</v>
      </c>
      <c r="I37" s="12"/>
      <c r="J37" s="27" t="s">
        <v>46</v>
      </c>
      <c r="K37" s="50">
        <f t="shared" si="1"/>
        <v>3.9</v>
      </c>
      <c r="L37" s="55" t="s">
        <v>46</v>
      </c>
      <c r="M37" s="3"/>
      <c r="N37" s="16">
        <v>3.9</v>
      </c>
      <c r="O37" s="54"/>
    </row>
  </sheetData>
  <sheetProtection sheet="1" objects="1" scenarios="1"/>
  <mergeCells count="5"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O39"/>
  <sheetViews>
    <sheetView topLeftCell="A25" zoomScaleNormal="100" workbookViewId="0">
      <selection activeCell="L37" sqref="K5:L3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3.05</v>
      </c>
      <c r="L5" s="52" t="s">
        <v>46</v>
      </c>
      <c r="M5" s="5"/>
      <c r="N5" s="38">
        <v>3.79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3.37</v>
      </c>
      <c r="M6" s="5"/>
      <c r="N6" s="36" t="s">
        <v>46</v>
      </c>
      <c r="O6" s="37">
        <v>3.9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2.7</v>
      </c>
      <c r="L7" s="41" t="s">
        <v>46</v>
      </c>
      <c r="M7" s="5"/>
      <c r="N7" s="6">
        <v>3.16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 t="s">
        <v>46</v>
      </c>
      <c r="M8" s="5"/>
      <c r="N8" s="36">
        <v>3.22</v>
      </c>
      <c r="O8" s="37" t="s">
        <v>46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3.35</v>
      </c>
      <c r="L9" s="41" t="s">
        <v>46</v>
      </c>
      <c r="M9" s="5"/>
      <c r="N9" s="6">
        <v>3.56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 t="s">
        <v>72</v>
      </c>
      <c r="L10" s="41" t="s">
        <v>46</v>
      </c>
      <c r="M10" s="5"/>
      <c r="N10" s="36" t="s">
        <v>72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>N11-I11</f>
        <v>3.58</v>
      </c>
      <c r="L11" s="41" t="s">
        <v>46</v>
      </c>
      <c r="M11" s="5"/>
      <c r="N11" s="36">
        <v>4.21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3.63</v>
      </c>
      <c r="L12" s="41" t="s">
        <v>46</v>
      </c>
      <c r="M12" s="5"/>
      <c r="N12" s="6">
        <v>4.21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6.78</v>
      </c>
      <c r="L14" s="41" t="s">
        <v>46</v>
      </c>
      <c r="M14" s="5"/>
      <c r="N14" s="6">
        <v>7.19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9.7999999999999989</v>
      </c>
      <c r="M15" s="5"/>
      <c r="N15" s="36" t="s">
        <v>46</v>
      </c>
      <c r="O15" s="37">
        <v>10.18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6.53</v>
      </c>
      <c r="L16" s="41" t="s">
        <v>46</v>
      </c>
      <c r="M16" s="5"/>
      <c r="N16" s="6">
        <v>6.98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70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74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>N18-I18</f>
        <v>10.32</v>
      </c>
      <c r="L18" s="41" t="s">
        <v>46</v>
      </c>
      <c r="M18" s="5"/>
      <c r="N18" s="36">
        <v>11.1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>N19-I19</f>
        <v>12.180000000000001</v>
      </c>
      <c r="L19" s="41" t="s">
        <v>46</v>
      </c>
      <c r="M19" s="5"/>
      <c r="N19" s="36">
        <v>12.71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14.620000000000001</v>
      </c>
      <c r="L20" s="41" t="s">
        <v>46</v>
      </c>
      <c r="M20" s="5"/>
      <c r="N20" s="36">
        <v>15.22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3.22</v>
      </c>
      <c r="L21" s="41" t="s">
        <v>46</v>
      </c>
      <c r="M21" s="5"/>
      <c r="N21" s="6">
        <v>3.22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23.76</v>
      </c>
      <c r="M22" s="5"/>
      <c r="N22" s="36" t="s">
        <v>46</v>
      </c>
      <c r="O22" s="7">
        <v>24.07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ref="K23:K37" si="1">N23-I23</f>
        <v>4.2200000000000006</v>
      </c>
      <c r="L23" s="41" t="s">
        <v>46</v>
      </c>
      <c r="M23" s="5"/>
      <c r="N23" s="36">
        <v>4.6500000000000004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 t="shared" si="1"/>
        <v>2.16</v>
      </c>
      <c r="L25" s="41" t="s">
        <v>46</v>
      </c>
      <c r="M25" s="3"/>
      <c r="N25" s="6">
        <v>2.95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4.72</v>
      </c>
      <c r="N26" s="36" t="s">
        <v>46</v>
      </c>
      <c r="O26" s="37">
        <v>5.67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si="1"/>
        <v>3.8200000000000003</v>
      </c>
      <c r="L27" s="41" t="s">
        <v>46</v>
      </c>
      <c r="M27" s="3"/>
      <c r="N27" s="6">
        <v>4.33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1"/>
        <v>9.27</v>
      </c>
      <c r="L28" s="41" t="s">
        <v>46</v>
      </c>
      <c r="N28" s="6">
        <v>9.27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1"/>
        <v>6.1000000000000005</v>
      </c>
      <c r="L29" s="41" t="s">
        <v>46</v>
      </c>
      <c r="M29" s="3"/>
      <c r="N29" s="6">
        <v>6.61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1"/>
        <v>2.59</v>
      </c>
      <c r="L30" s="41" t="s">
        <v>46</v>
      </c>
      <c r="N30" s="6">
        <v>2.75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1"/>
        <v>5.6000000000000005</v>
      </c>
      <c r="L31" s="41" t="s">
        <v>46</v>
      </c>
      <c r="M31" s="3"/>
      <c r="N31" s="6">
        <v>6.07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 t="s">
        <v>72</v>
      </c>
      <c r="L32" s="41" t="s">
        <v>46</v>
      </c>
      <c r="N32" s="36" t="s">
        <v>72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1"/>
        <v>1.47</v>
      </c>
      <c r="L33" s="41" t="s">
        <v>46</v>
      </c>
      <c r="M33" s="3"/>
      <c r="N33" s="6">
        <v>1.75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1"/>
        <v>4.8</v>
      </c>
      <c r="L34" s="41" t="s">
        <v>46</v>
      </c>
      <c r="M34" s="3"/>
      <c r="N34" s="6">
        <v>5.17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1"/>
        <v>4.5900000000000007</v>
      </c>
      <c r="L35" s="41" t="s">
        <v>46</v>
      </c>
      <c r="M35" s="3"/>
      <c r="N35" s="6">
        <v>5.19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1"/>
        <v>10.51</v>
      </c>
      <c r="L36" s="41" t="s">
        <v>46</v>
      </c>
      <c r="M36" s="3"/>
      <c r="N36" s="6">
        <v>10.75</v>
      </c>
      <c r="O36" s="37" t="s">
        <v>46</v>
      </c>
    </row>
    <row r="37" spans="1:15" ht="15.75" customHeight="1" thickBot="1" x14ac:dyDescent="0.3">
      <c r="A37" s="32">
        <f t="shared" si="2"/>
        <v>33</v>
      </c>
      <c r="B37" s="27" t="s">
        <v>56</v>
      </c>
      <c r="C37" s="27" t="s">
        <v>42</v>
      </c>
      <c r="D37" s="49" t="s">
        <v>26</v>
      </c>
      <c r="E37" s="12">
        <v>227193</v>
      </c>
      <c r="F37" s="12">
        <v>373134</v>
      </c>
      <c r="G37" s="12">
        <v>167</v>
      </c>
      <c r="H37" s="27" t="s">
        <v>46</v>
      </c>
      <c r="I37" s="12"/>
      <c r="J37" s="27" t="s">
        <v>46</v>
      </c>
      <c r="K37" s="50">
        <f t="shared" si="1"/>
        <v>1.1599999999999999</v>
      </c>
      <c r="L37" s="55" t="s">
        <v>46</v>
      </c>
      <c r="M37" s="3"/>
      <c r="N37" s="16">
        <v>1.1599999999999999</v>
      </c>
      <c r="O37" s="54" t="s">
        <v>46</v>
      </c>
    </row>
    <row r="39" spans="1:15" ht="14" x14ac:dyDescent="0.3">
      <c r="A39" s="196" t="s">
        <v>77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</row>
  </sheetData>
  <mergeCells count="6">
    <mergeCell ref="A39:L39"/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O40"/>
  <sheetViews>
    <sheetView zoomScaleNormal="100" workbookViewId="0">
      <selection activeCell="K5" sqref="K5:L3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78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12.87</v>
      </c>
      <c r="M5" s="5"/>
      <c r="N5" s="38"/>
      <c r="O5" s="53">
        <v>13.61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12.09</v>
      </c>
      <c r="M6" s="5"/>
      <c r="N6" s="36"/>
      <c r="O6" s="37">
        <v>12.62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3.05</v>
      </c>
      <c r="L7" s="41" t="s">
        <v>46</v>
      </c>
      <c r="M7" s="5"/>
      <c r="N7" s="6">
        <v>3.51</v>
      </c>
      <c r="O7" s="37"/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1"/>
        <v>2.65</v>
      </c>
      <c r="L8" s="41" t="s">
        <v>46</v>
      </c>
      <c r="M8" s="5"/>
      <c r="N8" s="36">
        <v>3.4</v>
      </c>
      <c r="O8" s="37"/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3.62</v>
      </c>
      <c r="L9" s="41" t="s">
        <v>46</v>
      </c>
      <c r="M9" s="5"/>
      <c r="N9" s="6">
        <v>3.83</v>
      </c>
      <c r="O9" s="37"/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3.5</v>
      </c>
      <c r="L10" s="41" t="s">
        <v>46</v>
      </c>
      <c r="M10" s="5"/>
      <c r="N10" s="36">
        <v>3.55</v>
      </c>
      <c r="O10" s="37"/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4.67</v>
      </c>
      <c r="L11" s="41" t="s">
        <v>46</v>
      </c>
      <c r="M11" s="5"/>
      <c r="N11" s="36">
        <v>5.3</v>
      </c>
      <c r="O11" s="37"/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5.25</v>
      </c>
      <c r="L12" s="41" t="s">
        <v>46</v>
      </c>
      <c r="M12" s="5"/>
      <c r="N12" s="6">
        <v>5.83</v>
      </c>
      <c r="O12" s="37"/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0" t="s">
        <v>73</v>
      </c>
      <c r="O13" s="191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 t="s">
        <v>46</v>
      </c>
      <c r="L14" s="41">
        <f>O14-I14</f>
        <v>8.49</v>
      </c>
      <c r="M14" s="5"/>
      <c r="N14" s="6"/>
      <c r="O14" s="37">
        <v>8.9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 t="shared" ref="K15:K25" si="2">N15-I15</f>
        <v>6.09</v>
      </c>
      <c r="L15" s="41" t="s">
        <v>46</v>
      </c>
      <c r="M15" s="5"/>
      <c r="N15" s="36">
        <v>6.47</v>
      </c>
      <c r="O15" s="37"/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4.97</v>
      </c>
      <c r="L16" s="41" t="s">
        <v>46</v>
      </c>
      <c r="M16" s="5"/>
      <c r="N16" s="6">
        <v>5.42</v>
      </c>
      <c r="O16" s="37"/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/>
      <c r="L17" s="41"/>
      <c r="M17" s="5"/>
      <c r="N17" s="36">
        <v>6</v>
      </c>
      <c r="O17" s="37"/>
    </row>
    <row r="18" spans="1:15" s="4" customFormat="1" ht="15.75" customHeight="1" x14ac:dyDescent="0.25">
      <c r="A18" s="31">
        <f t="shared" si="0"/>
        <v>14</v>
      </c>
      <c r="B18" s="26" t="s">
        <v>74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8.49</v>
      </c>
      <c r="L18" s="41" t="s">
        <v>46</v>
      </c>
      <c r="M18" s="5"/>
      <c r="N18" s="36">
        <v>9.27</v>
      </c>
      <c r="O18" s="37"/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8.57</v>
      </c>
      <c r="L19" s="41" t="s">
        <v>46</v>
      </c>
      <c r="M19" s="5"/>
      <c r="N19" s="36">
        <v>9.1</v>
      </c>
      <c r="O19" s="37"/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14.72</v>
      </c>
      <c r="L20" s="41" t="s">
        <v>46</v>
      </c>
      <c r="M20" s="5"/>
      <c r="N20" s="36">
        <v>15.32</v>
      </c>
      <c r="O20" s="37"/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2.5</v>
      </c>
      <c r="L21" s="41" t="s">
        <v>46</v>
      </c>
      <c r="M21" s="5"/>
      <c r="N21" s="6">
        <v>2.5</v>
      </c>
      <c r="O21" s="37"/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/>
      <c r="L22" s="41">
        <f>O22-I22</f>
        <v>19.690000000000001</v>
      </c>
      <c r="M22" s="5"/>
      <c r="N22" s="36"/>
      <c r="O22" s="7">
        <v>20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7.03</v>
      </c>
      <c r="L23" s="41" t="s">
        <v>46</v>
      </c>
      <c r="M23" s="5"/>
      <c r="N23" s="36">
        <v>7.46</v>
      </c>
      <c r="O23" s="37"/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0" t="s">
        <v>73</v>
      </c>
      <c r="O24" s="191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 t="shared" si="2"/>
        <v>3.11</v>
      </c>
      <c r="L25" s="41" t="s">
        <v>46</v>
      </c>
      <c r="M25" s="3"/>
      <c r="N25" s="6">
        <v>3.9</v>
      </c>
      <c r="O25" s="37"/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5.59</v>
      </c>
      <c r="N26" s="36" t="s">
        <v>46</v>
      </c>
      <c r="O26" s="37">
        <v>6.54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7" si="4">N27-I27</f>
        <v>4.01</v>
      </c>
      <c r="L27" s="41" t="s">
        <v>46</v>
      </c>
      <c r="M27" s="3"/>
      <c r="N27" s="6">
        <v>4.5199999999999996</v>
      </c>
      <c r="O27" s="37"/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4"/>
        <v>9.4600000000000009</v>
      </c>
      <c r="L28" s="41" t="s">
        <v>46</v>
      </c>
      <c r="N28" s="6">
        <v>9.4600000000000009</v>
      </c>
      <c r="O28" s="37"/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4"/>
        <v>7.99</v>
      </c>
      <c r="L29" s="41" t="s">
        <v>46</v>
      </c>
      <c r="M29" s="3"/>
      <c r="N29" s="6">
        <v>8.5</v>
      </c>
      <c r="O29" s="37"/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4"/>
        <v>2.1599999999999997</v>
      </c>
      <c r="L30" s="41" t="s">
        <v>46</v>
      </c>
      <c r="N30" s="6">
        <v>2.3199999999999998</v>
      </c>
      <c r="O30" s="37"/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5.13</v>
      </c>
      <c r="L31" s="41" t="s">
        <v>46</v>
      </c>
      <c r="M31" s="3"/>
      <c r="N31" s="6">
        <v>5.6</v>
      </c>
      <c r="O31" s="37"/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14.6</v>
      </c>
      <c r="L32" s="41" t="s">
        <v>46</v>
      </c>
      <c r="N32" s="36">
        <v>14.87</v>
      </c>
      <c r="O32" s="37"/>
    </row>
    <row r="33" spans="1:15" ht="15.75" customHeight="1" x14ac:dyDescent="0.25">
      <c r="A33" s="31">
        <f t="shared" si="3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3.0700000000000003</v>
      </c>
      <c r="L33" s="41" t="s">
        <v>46</v>
      </c>
      <c r="M33" s="3"/>
      <c r="N33" s="6">
        <v>3.35</v>
      </c>
      <c r="O33" s="37"/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5.13</v>
      </c>
      <c r="L34" s="41" t="s">
        <v>46</v>
      </c>
      <c r="M34" s="3"/>
      <c r="N34" s="6">
        <v>5.5</v>
      </c>
      <c r="O34" s="37"/>
    </row>
    <row r="35" spans="1:15" ht="15.75" customHeight="1" x14ac:dyDescent="0.25">
      <c r="A35" s="31">
        <f t="shared" si="3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4"/>
        <v>4.75</v>
      </c>
      <c r="L35" s="41" t="s">
        <v>46</v>
      </c>
      <c r="M35" s="3"/>
      <c r="N35" s="6">
        <v>5.35</v>
      </c>
      <c r="O35" s="37"/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4"/>
        <v>10.959999999999999</v>
      </c>
      <c r="L36" s="41" t="s">
        <v>46</v>
      </c>
      <c r="M36" s="3"/>
      <c r="N36" s="6">
        <v>11.2</v>
      </c>
      <c r="O36" s="37"/>
    </row>
    <row r="37" spans="1:15" ht="15.75" customHeight="1" thickBot="1" x14ac:dyDescent="0.3">
      <c r="A37" s="32">
        <f t="shared" si="3"/>
        <v>33</v>
      </c>
      <c r="B37" s="27" t="s">
        <v>56</v>
      </c>
      <c r="C37" s="27" t="s">
        <v>42</v>
      </c>
      <c r="D37" s="49" t="s">
        <v>26</v>
      </c>
      <c r="E37" s="12">
        <v>227193</v>
      </c>
      <c r="F37" s="12">
        <v>373134</v>
      </c>
      <c r="G37" s="12">
        <v>167</v>
      </c>
      <c r="H37" s="27" t="s">
        <v>46</v>
      </c>
      <c r="I37" s="12"/>
      <c r="J37" s="27" t="s">
        <v>46</v>
      </c>
      <c r="K37" s="50">
        <f t="shared" si="4"/>
        <v>2.5299999999999998</v>
      </c>
      <c r="L37" s="55" t="s">
        <v>46</v>
      </c>
      <c r="M37" s="3"/>
      <c r="N37" s="16">
        <v>2.5299999999999998</v>
      </c>
      <c r="O37" s="54"/>
    </row>
    <row r="39" spans="1:15" ht="27" customHeight="1" x14ac:dyDescent="0.3">
      <c r="A39" s="197" t="s">
        <v>79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</row>
    <row r="40" spans="1:15" x14ac:dyDescent="0.25">
      <c r="A40" t="s">
        <v>80</v>
      </c>
      <c r="D40" s="61" t="s">
        <v>26</v>
      </c>
      <c r="E40" s="62">
        <v>227196</v>
      </c>
      <c r="F40" s="62">
        <v>374931</v>
      </c>
      <c r="I40">
        <v>0.45</v>
      </c>
      <c r="J40" s="62" t="s">
        <v>46</v>
      </c>
      <c r="K40" s="35">
        <f>N40-I40</f>
        <v>5.45</v>
      </c>
      <c r="L40" s="4" t="s">
        <v>46</v>
      </c>
      <c r="N40" s="62">
        <v>5.9</v>
      </c>
    </row>
  </sheetData>
  <mergeCells count="6">
    <mergeCell ref="A39:L39"/>
    <mergeCell ref="N3:O3"/>
    <mergeCell ref="K13:L13"/>
    <mergeCell ref="N13:O13"/>
    <mergeCell ref="K24:L24"/>
    <mergeCell ref="N24:O24"/>
  </mergeCells>
  <printOptions horizontalCentered="1" verticalCentered="1"/>
  <pageMargins left="0.19685039370078741" right="0.11811023622047245" top="0.15748031496062992" bottom="0.15748031496062992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O40"/>
  <sheetViews>
    <sheetView zoomScaleNormal="100" workbookViewId="0">
      <selection activeCell="K5" sqref="K5:L38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82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16.450000000000003</v>
      </c>
      <c r="M5" s="5"/>
      <c r="N5" s="38" t="s">
        <v>46</v>
      </c>
      <c r="O5" s="53">
        <v>17.190000000000001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14.89</v>
      </c>
      <c r="M6" s="5"/>
      <c r="N6" s="36" t="s">
        <v>46</v>
      </c>
      <c r="O6" s="37">
        <v>15.42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3.25</v>
      </c>
      <c r="L7" s="41" t="s">
        <v>46</v>
      </c>
      <c r="M7" s="5"/>
      <c r="N7" s="6">
        <v>3.71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5.67</v>
      </c>
      <c r="M8" s="5"/>
      <c r="N8" s="36" t="s">
        <v>46</v>
      </c>
      <c r="O8" s="37">
        <v>6.42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4.59</v>
      </c>
      <c r="L9" s="41" t="s">
        <v>46</v>
      </c>
      <c r="M9" s="5"/>
      <c r="N9" s="6">
        <v>4.8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4.5200000000000005</v>
      </c>
      <c r="L10" s="41" t="s">
        <v>46</v>
      </c>
      <c r="M10" s="5"/>
      <c r="N10" s="36">
        <v>4.57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>O11-I11</f>
        <v>13.879999999999999</v>
      </c>
      <c r="M11" s="5"/>
      <c r="N11" s="36" t="s">
        <v>46</v>
      </c>
      <c r="O11" s="37">
        <v>14.51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6.4</v>
      </c>
      <c r="L12" s="41" t="s">
        <v>46</v>
      </c>
      <c r="M12" s="5"/>
      <c r="N12" s="6">
        <v>6.98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7.18</v>
      </c>
      <c r="L14" s="41" t="s">
        <v>46</v>
      </c>
      <c r="M14" s="5"/>
      <c r="N14" s="6">
        <v>7.59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11.389999999999999</v>
      </c>
      <c r="M15" s="5"/>
      <c r="N15" s="36" t="s">
        <v>46</v>
      </c>
      <c r="O15" s="37">
        <v>11.77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6.1</v>
      </c>
      <c r="L16" s="41" t="s">
        <v>46</v>
      </c>
      <c r="M16" s="5"/>
      <c r="N16" s="6">
        <v>6.55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70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74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>N18-I18</f>
        <v>9.8600000000000012</v>
      </c>
      <c r="L18" s="41" t="s">
        <v>46</v>
      </c>
      <c r="M18" s="5"/>
      <c r="N18" s="36">
        <v>10.64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>N19-I19</f>
        <v>10.96</v>
      </c>
      <c r="L19" s="41" t="s">
        <v>46</v>
      </c>
      <c r="M19" s="5"/>
      <c r="N19" s="36">
        <v>11.49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14.97</v>
      </c>
      <c r="L20" s="41" t="s">
        <v>46</v>
      </c>
      <c r="M20" s="5"/>
      <c r="N20" s="36">
        <v>15.57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3.56</v>
      </c>
      <c r="L21" s="41" t="s">
        <v>46</v>
      </c>
      <c r="M21" s="5"/>
      <c r="N21" s="6">
        <v>3.56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22.14</v>
      </c>
      <c r="M22" s="5"/>
      <c r="N22" s="36" t="s">
        <v>46</v>
      </c>
      <c r="O22" s="7">
        <v>22.45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ref="K23:K38" si="1">N23-I23</f>
        <v>7.9700000000000006</v>
      </c>
      <c r="L23" s="41" t="s">
        <v>46</v>
      </c>
      <c r="M23" s="5"/>
      <c r="N23" s="36">
        <v>8.4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 t="shared" si="1"/>
        <v>3.71</v>
      </c>
      <c r="L25" s="41" t="s">
        <v>46</v>
      </c>
      <c r="M25" s="3"/>
      <c r="N25" s="6">
        <v>4.5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6.26</v>
      </c>
      <c r="N26" s="36" t="s">
        <v>46</v>
      </c>
      <c r="O26" s="37">
        <v>7.21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si="1"/>
        <v>5.2200000000000006</v>
      </c>
      <c r="L27" s="41" t="s">
        <v>46</v>
      </c>
      <c r="M27" s="3"/>
      <c r="N27" s="6">
        <v>5.73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1"/>
        <v>8.4499999999999993</v>
      </c>
      <c r="L28" s="41" t="s">
        <v>46</v>
      </c>
      <c r="N28" s="6">
        <v>8.4499999999999993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1"/>
        <v>8.9600000000000009</v>
      </c>
      <c r="L29" s="41" t="s">
        <v>46</v>
      </c>
      <c r="M29" s="3"/>
      <c r="N29" s="6">
        <v>9.4700000000000006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9.24</v>
      </c>
      <c r="N30" s="36" t="s">
        <v>46</v>
      </c>
      <c r="O30" s="37">
        <v>9.4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1"/>
        <v>5.6000000000000005</v>
      </c>
      <c r="L31" s="41" t="s">
        <v>46</v>
      </c>
      <c r="M31" s="3"/>
      <c r="N31" s="6">
        <v>6.07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1"/>
        <v>15.06</v>
      </c>
      <c r="L32" s="41" t="s">
        <v>46</v>
      </c>
      <c r="N32" s="36">
        <v>15.33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1"/>
        <v>4.66</v>
      </c>
      <c r="L33" s="41" t="s">
        <v>46</v>
      </c>
      <c r="M33" s="3"/>
      <c r="N33" s="6">
        <v>4.9400000000000004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1"/>
        <v>5.7</v>
      </c>
      <c r="L34" s="41" t="s">
        <v>46</v>
      </c>
      <c r="M34" s="3"/>
      <c r="N34" s="6">
        <v>6.07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1"/>
        <v>5</v>
      </c>
      <c r="L35" s="41" t="s">
        <v>46</v>
      </c>
      <c r="M35" s="3"/>
      <c r="N35" s="6">
        <v>5.6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1"/>
        <v>11.31</v>
      </c>
      <c r="L36" s="41" t="s">
        <v>46</v>
      </c>
      <c r="M36" s="3"/>
      <c r="N36" s="6">
        <v>11.55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1"/>
        <v>5.05</v>
      </c>
      <c r="L37" s="41" t="s">
        <v>46</v>
      </c>
      <c r="M37" s="3"/>
      <c r="N37" s="6">
        <v>5.05</v>
      </c>
      <c r="O37" s="37" t="s">
        <v>46</v>
      </c>
    </row>
    <row r="38" spans="1:15" ht="13" thickBot="1" x14ac:dyDescent="0.3">
      <c r="A38" s="32">
        <v>34</v>
      </c>
      <c r="B38" s="27" t="s">
        <v>81</v>
      </c>
      <c r="C38" s="27" t="s">
        <v>43</v>
      </c>
      <c r="D38" s="49" t="s">
        <v>26</v>
      </c>
      <c r="E38" s="27">
        <v>227196</v>
      </c>
      <c r="F38" s="27">
        <v>374931</v>
      </c>
      <c r="G38" s="27">
        <v>174</v>
      </c>
      <c r="H38" s="27" t="s">
        <v>46</v>
      </c>
      <c r="I38" s="64">
        <v>0.45</v>
      </c>
      <c r="J38" s="27" t="s">
        <v>46</v>
      </c>
      <c r="K38" s="50">
        <f t="shared" si="1"/>
        <v>7.29</v>
      </c>
      <c r="L38" s="63" t="s">
        <v>46</v>
      </c>
      <c r="N38" s="16">
        <v>7.74</v>
      </c>
      <c r="O38" s="54" t="s">
        <v>46</v>
      </c>
    </row>
    <row r="40" spans="1:15" ht="14" x14ac:dyDescent="0.3">
      <c r="A40" s="196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</row>
  </sheetData>
  <mergeCells count="6">
    <mergeCell ref="A40:L40"/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O40"/>
  <sheetViews>
    <sheetView zoomScaleNormal="100" workbookViewId="0">
      <selection activeCell="K5" sqref="K5:L38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83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16.760000000000002</v>
      </c>
      <c r="M5" s="5"/>
      <c r="N5" s="38" t="s">
        <v>46</v>
      </c>
      <c r="O5" s="53">
        <v>17.5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 t="shared" ref="L6:L11" si="0">O6-I6</f>
        <v>14.73</v>
      </c>
      <c r="M6" s="5"/>
      <c r="N6" s="36" t="s">
        <v>46</v>
      </c>
      <c r="O6" s="37">
        <v>15.26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2">N7-I7</f>
        <v>3.8600000000000003</v>
      </c>
      <c r="L7" s="41" t="s">
        <v>46</v>
      </c>
      <c r="M7" s="5"/>
      <c r="N7" s="6">
        <v>4.32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 t="shared" si="0"/>
        <v>6.72</v>
      </c>
      <c r="M8" s="5"/>
      <c r="N8" s="36" t="s">
        <v>46</v>
      </c>
      <c r="O8" s="37">
        <v>7.47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2"/>
        <v>5.75</v>
      </c>
      <c r="L9" s="41" t="s">
        <v>46</v>
      </c>
      <c r="M9" s="5"/>
      <c r="N9" s="6">
        <v>5.96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2"/>
        <v>5.8</v>
      </c>
      <c r="L10" s="41" t="s">
        <v>46</v>
      </c>
      <c r="M10" s="5"/>
      <c r="N10" s="36">
        <v>5.85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 t="shared" si="0"/>
        <v>16.5</v>
      </c>
      <c r="M11" s="5"/>
      <c r="N11" s="36" t="s">
        <v>46</v>
      </c>
      <c r="O11" s="37">
        <v>17.13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2"/>
        <v>7.08</v>
      </c>
      <c r="L12" s="41" t="s">
        <v>46</v>
      </c>
      <c r="M12" s="5"/>
      <c r="N12" s="6">
        <v>7.66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9.08</v>
      </c>
      <c r="L14" s="41" t="s">
        <v>46</v>
      </c>
      <c r="M14" s="5"/>
      <c r="N14" s="6">
        <v>9.49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12.219999999999999</v>
      </c>
      <c r="M15" s="5"/>
      <c r="N15" s="36" t="s">
        <v>46</v>
      </c>
      <c r="O15" s="37">
        <v>12.6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3">N16-I16</f>
        <v>8.0500000000000007</v>
      </c>
      <c r="L16" s="41" t="s">
        <v>46</v>
      </c>
      <c r="M16" s="5"/>
      <c r="N16" s="6">
        <v>8.5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3"/>
        <v>13.17</v>
      </c>
      <c r="L19" s="41" t="s">
        <v>46</v>
      </c>
      <c r="M19" s="5"/>
      <c r="N19" s="36">
        <v>13.7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3"/>
        <v>15.26</v>
      </c>
      <c r="L20" s="41" t="s">
        <v>46</v>
      </c>
      <c r="M20" s="5"/>
      <c r="N20" s="36">
        <v>15.86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3"/>
        <v>5.34</v>
      </c>
      <c r="L21" s="41" t="s">
        <v>46</v>
      </c>
      <c r="M21" s="5"/>
      <c r="N21" s="6">
        <v>5.34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31.69</v>
      </c>
      <c r="M22" s="5"/>
      <c r="N22" s="36" t="s">
        <v>46</v>
      </c>
      <c r="O22" s="7">
        <v>32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3"/>
        <v>8.9500000000000011</v>
      </c>
      <c r="L23" s="41" t="s">
        <v>46</v>
      </c>
      <c r="M23" s="5"/>
      <c r="N23" s="36">
        <v>9.3800000000000008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4.2699999999999996</v>
      </c>
      <c r="L25" s="41" t="s">
        <v>46</v>
      </c>
      <c r="M25" s="3"/>
      <c r="N25" s="6">
        <v>5.0599999999999996</v>
      </c>
      <c r="O25" s="37" t="s">
        <v>46</v>
      </c>
    </row>
    <row r="26" spans="1:15" ht="15.75" customHeight="1" x14ac:dyDescent="0.25">
      <c r="A26" s="31">
        <f t="shared" ref="A26:A37" si="4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7.13</v>
      </c>
      <c r="N26" s="36" t="s">
        <v>46</v>
      </c>
      <c r="O26" s="37">
        <v>8.08</v>
      </c>
    </row>
    <row r="27" spans="1:15" ht="15.75" customHeight="1" x14ac:dyDescent="0.25">
      <c r="A27" s="31">
        <f t="shared" si="4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5">N27-I27</f>
        <v>7.9700000000000006</v>
      </c>
      <c r="L27" s="41" t="s">
        <v>46</v>
      </c>
      <c r="M27" s="3"/>
      <c r="N27" s="6">
        <v>8.48</v>
      </c>
      <c r="O27" s="37" t="s">
        <v>46</v>
      </c>
    </row>
    <row r="28" spans="1:15" ht="15.75" customHeight="1" x14ac:dyDescent="0.25">
      <c r="A28" s="31">
        <f t="shared" si="4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5"/>
        <v>10.119999999999999</v>
      </c>
      <c r="L28" s="41" t="s">
        <v>46</v>
      </c>
      <c r="N28" s="6">
        <v>10.119999999999999</v>
      </c>
      <c r="O28" s="37" t="s">
        <v>46</v>
      </c>
    </row>
    <row r="29" spans="1:15" ht="15.75" customHeight="1" x14ac:dyDescent="0.25">
      <c r="A29" s="31">
        <f t="shared" si="4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5"/>
        <v>9.5500000000000007</v>
      </c>
      <c r="L29" s="41" t="s">
        <v>46</v>
      </c>
      <c r="M29" s="3"/>
      <c r="N29" s="6">
        <v>10.06</v>
      </c>
      <c r="O29" s="37" t="s">
        <v>46</v>
      </c>
    </row>
    <row r="30" spans="1:15" ht="15.75" customHeight="1" x14ac:dyDescent="0.25">
      <c r="A30" s="31">
        <f t="shared" si="4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10.08</v>
      </c>
      <c r="N30" s="36" t="s">
        <v>46</v>
      </c>
      <c r="O30" s="37">
        <v>10.24</v>
      </c>
    </row>
    <row r="31" spans="1:15" ht="15.75" customHeight="1" x14ac:dyDescent="0.25">
      <c r="A31" s="31">
        <f t="shared" si="4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5"/>
        <v>6.41</v>
      </c>
      <c r="L31" s="41" t="s">
        <v>46</v>
      </c>
      <c r="M31" s="3"/>
      <c r="N31" s="6">
        <v>6.88</v>
      </c>
      <c r="O31" s="37" t="s">
        <v>46</v>
      </c>
    </row>
    <row r="32" spans="1:15" ht="15.75" customHeight="1" x14ac:dyDescent="0.25">
      <c r="A32" s="31">
        <f t="shared" si="4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5"/>
        <v>15.969999999999999</v>
      </c>
      <c r="L32" s="41" t="s">
        <v>46</v>
      </c>
      <c r="N32" s="36">
        <v>16.239999999999998</v>
      </c>
      <c r="O32" s="37" t="s">
        <v>46</v>
      </c>
    </row>
    <row r="33" spans="1:15" ht="15.75" customHeight="1" x14ac:dyDescent="0.25">
      <c r="A33" s="31">
        <f t="shared" si="4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5"/>
        <v>5.92</v>
      </c>
      <c r="L33" s="41" t="s">
        <v>46</v>
      </c>
      <c r="M33" s="3"/>
      <c r="N33" s="6">
        <v>6.2</v>
      </c>
      <c r="O33" s="37" t="s">
        <v>46</v>
      </c>
    </row>
    <row r="34" spans="1:15" ht="15.75" customHeight="1" x14ac:dyDescent="0.25">
      <c r="A34" s="31">
        <f t="shared" si="4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5"/>
        <v>6.37</v>
      </c>
      <c r="L34" s="41" t="s">
        <v>46</v>
      </c>
      <c r="M34" s="3"/>
      <c r="N34" s="6">
        <v>6.74</v>
      </c>
      <c r="O34" s="37" t="s">
        <v>46</v>
      </c>
    </row>
    <row r="35" spans="1:15" ht="15.75" customHeight="1" x14ac:dyDescent="0.25">
      <c r="A35" s="31">
        <f t="shared" si="4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5"/>
        <v>4.8600000000000003</v>
      </c>
      <c r="L35" s="41" t="s">
        <v>46</v>
      </c>
      <c r="M35" s="3"/>
      <c r="N35" s="6">
        <v>5.46</v>
      </c>
      <c r="O35" s="37" t="s">
        <v>46</v>
      </c>
    </row>
    <row r="36" spans="1:15" ht="15.75" customHeight="1" x14ac:dyDescent="0.25">
      <c r="A36" s="31">
        <f t="shared" si="4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5"/>
        <v>11.549999999999999</v>
      </c>
      <c r="L36" s="41" t="s">
        <v>46</v>
      </c>
      <c r="M36" s="3"/>
      <c r="N36" s="6">
        <v>11.79</v>
      </c>
      <c r="O36" s="37" t="s">
        <v>46</v>
      </c>
    </row>
    <row r="37" spans="1:15" ht="15.75" customHeight="1" x14ac:dyDescent="0.25">
      <c r="A37" s="31">
        <f t="shared" si="4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5"/>
        <v>7.84</v>
      </c>
      <c r="L37" s="41" t="s">
        <v>46</v>
      </c>
      <c r="M37" s="3"/>
      <c r="N37" s="6">
        <v>7.84</v>
      </c>
      <c r="O37" s="37" t="s">
        <v>46</v>
      </c>
    </row>
    <row r="38" spans="1:15" ht="13" thickBot="1" x14ac:dyDescent="0.3">
      <c r="A38" s="32">
        <v>34</v>
      </c>
      <c r="B38" s="27" t="s">
        <v>81</v>
      </c>
      <c r="C38" s="27" t="s">
        <v>43</v>
      </c>
      <c r="D38" s="49" t="s">
        <v>26</v>
      </c>
      <c r="E38" s="27">
        <v>227196</v>
      </c>
      <c r="F38" s="27">
        <v>374931</v>
      </c>
      <c r="G38" s="27">
        <v>174</v>
      </c>
      <c r="H38" s="27" t="s">
        <v>46</v>
      </c>
      <c r="I38" s="64">
        <v>0.45</v>
      </c>
      <c r="J38" s="27" t="s">
        <v>46</v>
      </c>
      <c r="K38" s="50">
        <f t="shared" si="5"/>
        <v>8.6000000000000014</v>
      </c>
      <c r="L38" s="55" t="s">
        <v>46</v>
      </c>
      <c r="N38" s="16">
        <v>9.0500000000000007</v>
      </c>
      <c r="O38" s="54" t="s">
        <v>46</v>
      </c>
    </row>
    <row r="40" spans="1:15" ht="14" x14ac:dyDescent="0.3">
      <c r="A40" s="196"/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</row>
  </sheetData>
  <mergeCells count="6">
    <mergeCell ref="A40:L40"/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O41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84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17.380000000000003</v>
      </c>
      <c r="M5" s="5"/>
      <c r="N5" s="38" t="s">
        <v>46</v>
      </c>
      <c r="O5" s="53">
        <v>18.12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 t="shared" ref="L6:L11" si="0">O6-I6</f>
        <v>12.09</v>
      </c>
      <c r="M6" s="5"/>
      <c r="N6" s="36" t="s">
        <v>46</v>
      </c>
      <c r="O6" s="37">
        <v>12.62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2">N7-I7</f>
        <v>4.43</v>
      </c>
      <c r="L7" s="41" t="s">
        <v>46</v>
      </c>
      <c r="M7" s="5"/>
      <c r="N7" s="6">
        <v>4.8899999999999997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2"/>
        <v>4.0199999999999996</v>
      </c>
      <c r="L8" s="41" t="s">
        <v>46</v>
      </c>
      <c r="M8" s="5"/>
      <c r="N8" s="6">
        <v>4.7699999999999996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2"/>
        <v>6.7</v>
      </c>
      <c r="L9" s="41" t="s">
        <v>46</v>
      </c>
      <c r="M9" s="5"/>
      <c r="N9" s="6">
        <v>6.91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 t="s">
        <v>46</v>
      </c>
      <c r="L10" s="41">
        <f t="shared" si="0"/>
        <v>8.9699999999999989</v>
      </c>
      <c r="M10" s="5"/>
      <c r="N10" s="36" t="s">
        <v>46</v>
      </c>
      <c r="O10" s="37">
        <v>9.02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 t="shared" si="0"/>
        <v>17.560000000000002</v>
      </c>
      <c r="M11" s="5"/>
      <c r="N11" s="36" t="s">
        <v>46</v>
      </c>
      <c r="O11" s="37">
        <v>18.190000000000001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2"/>
        <v>7.8100000000000005</v>
      </c>
      <c r="L12" s="41" t="s">
        <v>46</v>
      </c>
      <c r="M12" s="5"/>
      <c r="N12" s="6">
        <v>8.39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88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10.1</v>
      </c>
      <c r="L14" s="41" t="s">
        <v>46</v>
      </c>
      <c r="M14" s="5"/>
      <c r="N14" s="6">
        <v>10.51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 t="shared" ref="K15:K23" si="3">N15-I15</f>
        <v>9.83</v>
      </c>
      <c r="L15" s="41" t="s">
        <v>46</v>
      </c>
      <c r="M15" s="5"/>
      <c r="N15" s="36">
        <v>10.210000000000001</v>
      </c>
      <c r="O15" s="37" t="s">
        <v>46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3"/>
        <v>9.9700000000000006</v>
      </c>
      <c r="L16" s="41" t="s">
        <v>46</v>
      </c>
      <c r="M16" s="5"/>
      <c r="N16" s="6">
        <v>10.42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3"/>
        <v>12.700000000000001</v>
      </c>
      <c r="L18" s="41" t="s">
        <v>46</v>
      </c>
      <c r="M18" s="5"/>
      <c r="N18" s="36">
        <v>13.48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3"/>
        <v>14.46</v>
      </c>
      <c r="L19" s="41" t="s">
        <v>46</v>
      </c>
      <c r="M19" s="5"/>
      <c r="N19" s="36">
        <v>14.99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3"/>
        <v>15.47</v>
      </c>
      <c r="L20" s="41" t="s">
        <v>46</v>
      </c>
      <c r="M20" s="5"/>
      <c r="N20" s="36">
        <v>16.07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3"/>
        <v>6.48</v>
      </c>
      <c r="L21" s="41" t="s">
        <v>46</v>
      </c>
      <c r="M21" s="5"/>
      <c r="N21" s="6">
        <v>6.48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3"/>
        <v>29.220000000000002</v>
      </c>
      <c r="L22" s="41" t="s">
        <v>46</v>
      </c>
      <c r="M22" s="5"/>
      <c r="N22" s="36">
        <v>29.53</v>
      </c>
      <c r="O22" s="37" t="s">
        <v>46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3"/>
        <v>9.56</v>
      </c>
      <c r="L23" s="41" t="s">
        <v>46</v>
      </c>
      <c r="M23" s="5"/>
      <c r="N23" s="36">
        <v>9.99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88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4.96</v>
      </c>
      <c r="L25" s="41" t="s">
        <v>46</v>
      </c>
      <c r="M25" s="3"/>
      <c r="N25" s="6">
        <v>5.75</v>
      </c>
      <c r="O25" s="37" t="s">
        <v>46</v>
      </c>
    </row>
    <row r="26" spans="1:15" ht="15.75" customHeight="1" x14ac:dyDescent="0.25">
      <c r="A26" s="31">
        <f t="shared" ref="A26:A37" si="4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7.39</v>
      </c>
      <c r="N26" s="36" t="s">
        <v>46</v>
      </c>
      <c r="O26" s="37">
        <v>8.34</v>
      </c>
    </row>
    <row r="27" spans="1:15" ht="15.75" customHeight="1" x14ac:dyDescent="0.25">
      <c r="A27" s="31">
        <f t="shared" si="4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5">N27-I27</f>
        <v>9.0500000000000007</v>
      </c>
      <c r="L27" s="41" t="s">
        <v>46</v>
      </c>
      <c r="M27" s="3"/>
      <c r="N27" s="6">
        <v>9.56</v>
      </c>
      <c r="O27" s="37" t="s">
        <v>46</v>
      </c>
    </row>
    <row r="28" spans="1:15" ht="15.75" customHeight="1" x14ac:dyDescent="0.25">
      <c r="A28" s="31">
        <f t="shared" si="4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5"/>
        <v>10.36</v>
      </c>
      <c r="L28" s="41" t="s">
        <v>46</v>
      </c>
      <c r="N28" s="6">
        <v>10.36</v>
      </c>
      <c r="O28" s="37" t="s">
        <v>46</v>
      </c>
    </row>
    <row r="29" spans="1:15" ht="15.75" customHeight="1" x14ac:dyDescent="0.25">
      <c r="A29" s="31">
        <f t="shared" si="4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5"/>
        <v>9.870000000000001</v>
      </c>
      <c r="L29" s="41" t="s">
        <v>46</v>
      </c>
      <c r="M29" s="3"/>
      <c r="N29" s="6">
        <v>10.38</v>
      </c>
      <c r="O29" s="37" t="s">
        <v>46</v>
      </c>
    </row>
    <row r="30" spans="1:15" ht="15.75" customHeight="1" x14ac:dyDescent="0.25">
      <c r="A30" s="31">
        <f t="shared" si="4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5"/>
        <v>5.04</v>
      </c>
      <c r="L30" s="41" t="s">
        <v>46</v>
      </c>
      <c r="N30" s="36">
        <v>5.2</v>
      </c>
      <c r="O30" s="37" t="s">
        <v>46</v>
      </c>
    </row>
    <row r="31" spans="1:15" ht="15.75" customHeight="1" x14ac:dyDescent="0.25">
      <c r="A31" s="31">
        <f t="shared" si="4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5"/>
        <v>7.28</v>
      </c>
      <c r="L31" s="41" t="s">
        <v>46</v>
      </c>
      <c r="M31" s="3"/>
      <c r="N31" s="6">
        <v>7.75</v>
      </c>
      <c r="O31" s="37" t="s">
        <v>46</v>
      </c>
    </row>
    <row r="32" spans="1:15" ht="15.75" customHeight="1" x14ac:dyDescent="0.25">
      <c r="A32" s="31">
        <f t="shared" si="4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5"/>
        <v>16.61</v>
      </c>
      <c r="L32" s="41" t="s">
        <v>46</v>
      </c>
      <c r="N32" s="36">
        <v>16.88</v>
      </c>
      <c r="O32" s="37" t="s">
        <v>46</v>
      </c>
    </row>
    <row r="33" spans="1:15" ht="15.75" customHeight="1" x14ac:dyDescent="0.25">
      <c r="A33" s="31">
        <f t="shared" si="4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5"/>
        <v>6.42</v>
      </c>
      <c r="L33" s="41" t="s">
        <v>46</v>
      </c>
      <c r="M33" s="3"/>
      <c r="N33" s="6">
        <v>6.7</v>
      </c>
      <c r="O33" s="37" t="s">
        <v>46</v>
      </c>
    </row>
    <row r="34" spans="1:15" ht="15.75" customHeight="1" x14ac:dyDescent="0.25">
      <c r="A34" s="31">
        <f t="shared" si="4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5"/>
        <v>6.6899999999999995</v>
      </c>
      <c r="L34" s="41" t="s">
        <v>46</v>
      </c>
      <c r="M34" s="3"/>
      <c r="N34" s="6">
        <v>7.06</v>
      </c>
      <c r="O34" s="37" t="s">
        <v>46</v>
      </c>
    </row>
    <row r="35" spans="1:15" ht="15.75" customHeight="1" x14ac:dyDescent="0.25">
      <c r="A35" s="31">
        <f t="shared" si="4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5"/>
        <v>4.91</v>
      </c>
      <c r="L35" s="41" t="s">
        <v>46</v>
      </c>
      <c r="M35" s="3"/>
      <c r="N35" s="6">
        <v>5.51</v>
      </c>
      <c r="O35" s="37" t="s">
        <v>46</v>
      </c>
    </row>
    <row r="36" spans="1:15" ht="15.75" customHeight="1" x14ac:dyDescent="0.25">
      <c r="A36" s="31">
        <f t="shared" si="4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5"/>
        <v>11.72</v>
      </c>
      <c r="L36" s="41" t="s">
        <v>46</v>
      </c>
      <c r="M36" s="3"/>
      <c r="N36" s="6">
        <v>11.96</v>
      </c>
      <c r="O36" s="37" t="s">
        <v>46</v>
      </c>
    </row>
    <row r="37" spans="1:15" ht="15.75" customHeight="1" x14ac:dyDescent="0.25">
      <c r="A37" s="31">
        <f t="shared" si="4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5"/>
        <v>9.98</v>
      </c>
      <c r="L37" s="41" t="s">
        <v>46</v>
      </c>
      <c r="M37" s="3"/>
      <c r="N37" s="6">
        <v>9.98</v>
      </c>
      <c r="O37" s="37" t="s">
        <v>46</v>
      </c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5"/>
        <v>9.5500000000000007</v>
      </c>
      <c r="L38" s="41" t="s">
        <v>46</v>
      </c>
      <c r="N38" s="6">
        <v>10</v>
      </c>
      <c r="O38" s="37" t="s">
        <v>46</v>
      </c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35" t="s">
        <v>46</v>
      </c>
      <c r="L39" s="41">
        <f>O39-I39</f>
        <v>14.129999999999999</v>
      </c>
      <c r="N39" s="36" t="s">
        <v>46</v>
      </c>
      <c r="O39" s="37">
        <v>14.44</v>
      </c>
    </row>
    <row r="40" spans="1:15" ht="13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f>O40-I40</f>
        <v>25.2</v>
      </c>
      <c r="N40" s="65" t="s">
        <v>46</v>
      </c>
      <c r="O40" s="54">
        <v>25.5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6">
    <mergeCell ref="A41:L41"/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O41"/>
  <sheetViews>
    <sheetView topLeftCell="A4" zoomScaleNormal="100" workbookViewId="0">
      <selection activeCell="C26" sqref="C26:K26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85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9.0499999999999989</v>
      </c>
      <c r="L5" s="52" t="s">
        <v>46</v>
      </c>
      <c r="M5" s="5"/>
      <c r="N5" s="38">
        <v>9.7899999999999991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 t="shared" ref="L6:L11" si="0">O6-I6</f>
        <v>13.440000000000001</v>
      </c>
      <c r="M6" s="5"/>
      <c r="N6" s="36" t="s">
        <v>46</v>
      </c>
      <c r="O6" s="37">
        <v>13.97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2">N7-I7</f>
        <v>4.78</v>
      </c>
      <c r="L7" s="41" t="s">
        <v>46</v>
      </c>
      <c r="M7" s="5"/>
      <c r="N7" s="6">
        <v>5.24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 t="shared" si="0"/>
        <v>9.68</v>
      </c>
      <c r="M8" s="5"/>
      <c r="N8" s="36" t="s">
        <v>46</v>
      </c>
      <c r="O8" s="37">
        <v>10.43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2"/>
        <v>7.04</v>
      </c>
      <c r="L9" s="41" t="s">
        <v>46</v>
      </c>
      <c r="M9" s="5"/>
      <c r="N9" s="6">
        <v>7.25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2"/>
        <v>7.22</v>
      </c>
      <c r="L10" s="41" t="s">
        <v>46</v>
      </c>
      <c r="M10" s="5"/>
      <c r="N10" s="36">
        <v>7.27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 t="shared" si="0"/>
        <v>14.12</v>
      </c>
      <c r="M11" s="5"/>
      <c r="N11" s="36" t="s">
        <v>46</v>
      </c>
      <c r="O11" s="37">
        <v>14.75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2"/>
        <v>7.8599999999999994</v>
      </c>
      <c r="L12" s="41" t="s">
        <v>46</v>
      </c>
      <c r="M12" s="5"/>
      <c r="N12" s="6">
        <v>8.44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11.62</v>
      </c>
      <c r="L14" s="41" t="s">
        <v>46</v>
      </c>
      <c r="M14" s="5"/>
      <c r="N14" s="6">
        <v>12.03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15.45</v>
      </c>
      <c r="M15" s="5"/>
      <c r="N15" s="36" t="s">
        <v>46</v>
      </c>
      <c r="O15" s="37">
        <v>15.83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3">N16-I16</f>
        <v>11.15</v>
      </c>
      <c r="L16" s="41" t="s">
        <v>46</v>
      </c>
      <c r="M16" s="5"/>
      <c r="N16" s="6">
        <v>11.6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3"/>
        <v>7.02</v>
      </c>
      <c r="L21" s="41" t="s">
        <v>46</v>
      </c>
      <c r="M21" s="5"/>
      <c r="N21" s="6">
        <v>7.02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3"/>
        <v>15.18</v>
      </c>
      <c r="L22" s="41" t="s">
        <v>46</v>
      </c>
      <c r="M22" s="5"/>
      <c r="N22" s="36">
        <v>15.49</v>
      </c>
      <c r="O22" s="37" t="s">
        <v>46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3"/>
        <v>9.82</v>
      </c>
      <c r="L23" s="41" t="s">
        <v>46</v>
      </c>
      <c r="M23" s="5"/>
      <c r="N23" s="36">
        <v>10.25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4.95</v>
      </c>
      <c r="L25" s="41" t="s">
        <v>46</v>
      </c>
      <c r="M25" s="3"/>
      <c r="N25" s="6">
        <v>5.74</v>
      </c>
      <c r="O25" s="37" t="s">
        <v>46</v>
      </c>
    </row>
    <row r="26" spans="1:15" ht="15.75" customHeight="1" x14ac:dyDescent="0.25">
      <c r="A26" s="31">
        <f t="shared" ref="A26:A37" si="4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7.9799999999999995</v>
      </c>
      <c r="N26" s="36" t="s">
        <v>46</v>
      </c>
      <c r="O26" s="37">
        <v>8.93</v>
      </c>
    </row>
    <row r="27" spans="1:15" ht="15.75" customHeight="1" x14ac:dyDescent="0.25">
      <c r="A27" s="31">
        <f t="shared" si="4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5">N27-I27</f>
        <v>8.92</v>
      </c>
      <c r="L27" s="41" t="s">
        <v>46</v>
      </c>
      <c r="M27" s="3"/>
      <c r="N27" s="6">
        <v>9.43</v>
      </c>
      <c r="O27" s="37" t="s">
        <v>46</v>
      </c>
    </row>
    <row r="28" spans="1:15" ht="15.75" customHeight="1" x14ac:dyDescent="0.25">
      <c r="A28" s="31">
        <f t="shared" si="4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5"/>
        <v>10.51</v>
      </c>
      <c r="L28" s="41" t="s">
        <v>46</v>
      </c>
      <c r="N28" s="6">
        <v>10.51</v>
      </c>
      <c r="O28" s="37" t="s">
        <v>46</v>
      </c>
    </row>
    <row r="29" spans="1:15" ht="15.75" customHeight="1" x14ac:dyDescent="0.25">
      <c r="A29" s="31">
        <f t="shared" si="4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5"/>
        <v>9.9700000000000006</v>
      </c>
      <c r="L29" s="41" t="s">
        <v>46</v>
      </c>
      <c r="M29" s="3"/>
      <c r="N29" s="6">
        <v>10.48</v>
      </c>
      <c r="O29" s="37" t="s">
        <v>46</v>
      </c>
    </row>
    <row r="30" spans="1:15" ht="15.75" customHeight="1" x14ac:dyDescent="0.25">
      <c r="A30" s="31">
        <f t="shared" si="4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5"/>
        <v>5.38</v>
      </c>
      <c r="L30" s="41" t="s">
        <v>46</v>
      </c>
      <c r="N30" s="36">
        <v>5.54</v>
      </c>
      <c r="O30" s="37" t="s">
        <v>46</v>
      </c>
    </row>
    <row r="31" spans="1:15" ht="15.75" customHeight="1" x14ac:dyDescent="0.25">
      <c r="A31" s="31">
        <f t="shared" si="4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5"/>
        <v>7.4</v>
      </c>
      <c r="L31" s="41" t="s">
        <v>46</v>
      </c>
      <c r="M31" s="3"/>
      <c r="N31" s="6">
        <v>7.87</v>
      </c>
      <c r="O31" s="37" t="s">
        <v>46</v>
      </c>
    </row>
    <row r="32" spans="1:15" ht="15.75" customHeight="1" x14ac:dyDescent="0.25">
      <c r="A32" s="31">
        <f t="shared" si="4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5"/>
        <v>16.990000000000002</v>
      </c>
      <c r="L32" s="41" t="s">
        <v>46</v>
      </c>
      <c r="N32" s="36">
        <v>17.260000000000002</v>
      </c>
      <c r="O32" s="37" t="s">
        <v>46</v>
      </c>
    </row>
    <row r="33" spans="1:15" ht="15.75" customHeight="1" x14ac:dyDescent="0.25">
      <c r="A33" s="31">
        <f t="shared" si="4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5"/>
        <v>6.59</v>
      </c>
      <c r="L33" s="41" t="s">
        <v>46</v>
      </c>
      <c r="M33" s="3"/>
      <c r="N33" s="6">
        <v>6.87</v>
      </c>
      <c r="O33" s="37" t="s">
        <v>46</v>
      </c>
    </row>
    <row r="34" spans="1:15" ht="15.75" customHeight="1" x14ac:dyDescent="0.25">
      <c r="A34" s="31">
        <f t="shared" si="4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f t="shared" si="4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5"/>
        <v>4.9400000000000004</v>
      </c>
      <c r="L35" s="41" t="s">
        <v>46</v>
      </c>
      <c r="M35" s="3"/>
      <c r="N35" s="6">
        <v>5.54</v>
      </c>
      <c r="O35" s="37" t="s">
        <v>46</v>
      </c>
    </row>
    <row r="36" spans="1:15" ht="15.75" customHeight="1" x14ac:dyDescent="0.25">
      <c r="A36" s="31">
        <f t="shared" si="4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5"/>
        <v>11.76</v>
      </c>
      <c r="L36" s="41" t="s">
        <v>46</v>
      </c>
      <c r="M36" s="3"/>
      <c r="N36" s="6">
        <v>12</v>
      </c>
      <c r="O36" s="37" t="s">
        <v>46</v>
      </c>
    </row>
    <row r="37" spans="1:15" ht="15.75" customHeight="1" x14ac:dyDescent="0.25">
      <c r="A37" s="31">
        <f t="shared" si="4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5"/>
        <v>9.9499999999999993</v>
      </c>
      <c r="L37" s="41" t="s">
        <v>46</v>
      </c>
      <c r="M37" s="3"/>
      <c r="N37" s="6">
        <v>9.9499999999999993</v>
      </c>
      <c r="O37" s="37" t="s">
        <v>46</v>
      </c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5"/>
        <v>10.17</v>
      </c>
      <c r="L38" s="41"/>
      <c r="N38" s="6">
        <v>10.62</v>
      </c>
      <c r="O38" s="37" t="s">
        <v>46</v>
      </c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N39" s="36" t="s">
        <v>86</v>
      </c>
      <c r="O39" s="37" t="s">
        <v>46</v>
      </c>
    </row>
    <row r="40" spans="1:15" ht="13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f>O40-I40</f>
        <v>15.8</v>
      </c>
      <c r="N40" s="65" t="s">
        <v>46</v>
      </c>
      <c r="O40" s="54">
        <v>16.100000000000001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7">
    <mergeCell ref="A41:L41"/>
    <mergeCell ref="K39:L39"/>
    <mergeCell ref="N3:O3"/>
    <mergeCell ref="K13:L13"/>
    <mergeCell ref="N13:O13"/>
    <mergeCell ref="K24:L24"/>
    <mergeCell ref="N24:O2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O41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 t="shared" ref="L5:L11" si="0">O5-I5</f>
        <v>15.76</v>
      </c>
      <c r="M5" s="5"/>
      <c r="N5" s="38" t="s">
        <v>46</v>
      </c>
      <c r="O5" s="53">
        <v>16.5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 t="shared" si="0"/>
        <v>14.07</v>
      </c>
      <c r="M6" s="5"/>
      <c r="N6" s="36" t="s">
        <v>46</v>
      </c>
      <c r="O6" s="37">
        <v>14.6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2">N7-I7</f>
        <v>3.8600000000000003</v>
      </c>
      <c r="L7" s="41" t="s">
        <v>46</v>
      </c>
      <c r="M7" s="5"/>
      <c r="N7" s="6">
        <v>4.32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2"/>
        <v>3.42</v>
      </c>
      <c r="L8" s="41" t="s">
        <v>46</v>
      </c>
      <c r="M8" s="5"/>
      <c r="N8" s="36">
        <v>4.17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2"/>
        <v>7.19</v>
      </c>
      <c r="L9" s="41" t="s">
        <v>46</v>
      </c>
      <c r="M9" s="5"/>
      <c r="N9" s="6">
        <v>7.4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 t="s">
        <v>46</v>
      </c>
      <c r="L10" s="41">
        <f t="shared" si="0"/>
        <v>8.4499999999999993</v>
      </c>
      <c r="M10" s="5"/>
      <c r="N10" s="36" t="s">
        <v>46</v>
      </c>
      <c r="O10" s="37">
        <v>8.5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 t="shared" si="0"/>
        <v>15.17</v>
      </c>
      <c r="M11" s="5"/>
      <c r="N11" s="36" t="s">
        <v>46</v>
      </c>
      <c r="O11" s="37">
        <v>15.8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2"/>
        <v>8.36</v>
      </c>
      <c r="L12" s="41" t="s">
        <v>46</v>
      </c>
      <c r="M12" s="5"/>
      <c r="N12" s="6">
        <v>8.94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12.73</v>
      </c>
      <c r="L14" s="41" t="s">
        <v>46</v>
      </c>
      <c r="M14" s="5"/>
      <c r="N14" s="6">
        <v>13.14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23.26</v>
      </c>
      <c r="M15" s="5"/>
      <c r="N15" s="36" t="s">
        <v>46</v>
      </c>
      <c r="O15" s="37">
        <v>23.64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36" t="s">
        <v>47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7.57</v>
      </c>
      <c r="L21" s="41" t="s">
        <v>46</v>
      </c>
      <c r="M21" s="5"/>
      <c r="N21" s="6">
        <v>7.57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15.27</v>
      </c>
      <c r="L22" s="41" t="s">
        <v>46</v>
      </c>
      <c r="M22" s="5"/>
      <c r="N22" s="36">
        <v>15.58</v>
      </c>
      <c r="O22" s="37" t="s">
        <v>46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9.67</v>
      </c>
      <c r="L23" s="41" t="s">
        <v>46</v>
      </c>
      <c r="M23" s="5"/>
      <c r="N23" s="36">
        <v>10.1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5.21</v>
      </c>
      <c r="L25" s="41" t="s">
        <v>46</v>
      </c>
      <c r="M25" s="3"/>
      <c r="N25" s="6">
        <v>6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8.65</v>
      </c>
      <c r="N26" s="36" t="s">
        <v>46</v>
      </c>
      <c r="O26" s="37">
        <v>9.6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4">N27-I27</f>
        <v>9.0500000000000007</v>
      </c>
      <c r="L27" s="41" t="s">
        <v>46</v>
      </c>
      <c r="M27" s="3"/>
      <c r="N27" s="6">
        <v>9.56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4"/>
        <v>10.67</v>
      </c>
      <c r="L28" s="41" t="s">
        <v>46</v>
      </c>
      <c r="N28" s="6">
        <v>10.67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4"/>
        <v>9.86</v>
      </c>
      <c r="L29" s="41" t="s">
        <v>46</v>
      </c>
      <c r="M29" s="3"/>
      <c r="N29" s="6">
        <v>10.37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4"/>
        <v>6.14</v>
      </c>
      <c r="L30" s="41" t="s">
        <v>46</v>
      </c>
      <c r="N30" s="36">
        <v>6.3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7.910000000000001</v>
      </c>
      <c r="L31" s="41" t="s">
        <v>46</v>
      </c>
      <c r="M31" s="3"/>
      <c r="N31" s="6">
        <v>8.3800000000000008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17.55</v>
      </c>
      <c r="L32" s="41" t="s">
        <v>46</v>
      </c>
      <c r="N32" s="36">
        <v>17.82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6.62</v>
      </c>
      <c r="L33" s="41" t="s">
        <v>46</v>
      </c>
      <c r="M33" s="3"/>
      <c r="N33" s="6">
        <v>6.9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4"/>
        <v>4.96</v>
      </c>
      <c r="L35" s="41" t="s">
        <v>46</v>
      </c>
      <c r="M35" s="3"/>
      <c r="N35" s="6">
        <v>5.56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4"/>
        <v>11.78</v>
      </c>
      <c r="L36" s="41" t="s">
        <v>46</v>
      </c>
      <c r="M36" s="3"/>
      <c r="N36" s="6">
        <v>12.02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10.78</v>
      </c>
      <c r="L37" s="41" t="s">
        <v>46</v>
      </c>
      <c r="M37" s="3"/>
      <c r="N37" s="6">
        <v>10.78</v>
      </c>
      <c r="O37" s="37" t="s">
        <v>46</v>
      </c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11.010000000000002</v>
      </c>
      <c r="L38" s="41"/>
      <c r="N38" s="6">
        <v>11.46</v>
      </c>
      <c r="O38" s="37" t="s">
        <v>46</v>
      </c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3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7.9200000000000008</v>
      </c>
      <c r="L40" s="55" t="s">
        <v>46</v>
      </c>
      <c r="N40" s="65">
        <v>8.2200000000000006</v>
      </c>
      <c r="O40" s="54" t="s">
        <v>46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7">
    <mergeCell ref="A41:L41"/>
    <mergeCell ref="N3:O3"/>
    <mergeCell ref="K13:L13"/>
    <mergeCell ref="N13:O13"/>
    <mergeCell ref="K24:L24"/>
    <mergeCell ref="N24:O24"/>
    <mergeCell ref="K39:L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O41"/>
  <sheetViews>
    <sheetView topLeftCell="A28" zoomScaleNormal="100" workbookViewId="0">
      <selection activeCell="L40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17.91</v>
      </c>
      <c r="M5" s="5"/>
      <c r="N5" s="38" t="s">
        <v>46</v>
      </c>
      <c r="O5" s="53">
        <v>18.649999999999999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14.930000000000001</v>
      </c>
      <c r="M6" s="5"/>
      <c r="N6" s="36" t="s">
        <v>46</v>
      </c>
      <c r="O6" s="37">
        <v>15.46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3.27</v>
      </c>
      <c r="L7" s="41" t="s">
        <v>46</v>
      </c>
      <c r="M7" s="5"/>
      <c r="N7" s="6">
        <v>3.73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1"/>
        <v>2.85</v>
      </c>
      <c r="L8" s="41" t="s">
        <v>46</v>
      </c>
      <c r="M8" s="5"/>
      <c r="N8" s="36">
        <v>3.6</v>
      </c>
      <c r="O8" s="37" t="s">
        <v>46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7.17</v>
      </c>
      <c r="L9" s="41" t="s">
        <v>46</v>
      </c>
      <c r="M9" s="5"/>
      <c r="N9" s="6">
        <v>7.38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7.53</v>
      </c>
      <c r="L10" s="41" t="s">
        <v>46</v>
      </c>
      <c r="M10" s="5"/>
      <c r="N10" s="36">
        <v>7.58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6.57</v>
      </c>
      <c r="L11" s="41" t="s">
        <v>46</v>
      </c>
      <c r="M11" s="5"/>
      <c r="N11" s="36">
        <v>7.2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7.42</v>
      </c>
      <c r="L12" s="41" t="s">
        <v>46</v>
      </c>
      <c r="M12" s="5"/>
      <c r="N12" s="6">
        <v>8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13.39</v>
      </c>
      <c r="L14" s="41" t="s">
        <v>46</v>
      </c>
      <c r="M14" s="5"/>
      <c r="N14" s="6">
        <v>13.8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22.12</v>
      </c>
      <c r="M15" s="5"/>
      <c r="N15" s="36" t="s">
        <v>46</v>
      </c>
      <c r="O15" s="37">
        <v>22.5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36" t="s">
        <v>47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7.7</v>
      </c>
      <c r="L21" s="41" t="s">
        <v>46</v>
      </c>
      <c r="M21" s="5"/>
      <c r="N21" s="36">
        <v>7.7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17.740000000000002</v>
      </c>
      <c r="M22" s="5"/>
      <c r="N22" s="36" t="s">
        <v>46</v>
      </c>
      <c r="O22" s="37">
        <v>18.05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7.3100000000000005</v>
      </c>
      <c r="L23" s="41" t="s">
        <v>46</v>
      </c>
      <c r="M23" s="5"/>
      <c r="N23" s="36">
        <v>7.74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4.41</v>
      </c>
      <c r="L25" s="41" t="s">
        <v>46</v>
      </c>
      <c r="M25" s="3"/>
      <c r="N25" s="6">
        <v>5.2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7.8500000000000005</v>
      </c>
      <c r="N26" s="36" t="s">
        <v>46</v>
      </c>
      <c r="O26" s="37">
        <v>8.8000000000000007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3">N27-I27</f>
        <v>9.11</v>
      </c>
      <c r="L27" s="41" t="s">
        <v>46</v>
      </c>
      <c r="M27" s="3"/>
      <c r="N27" s="6">
        <v>9.6199999999999992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3"/>
        <v>10.46</v>
      </c>
      <c r="L28" s="41" t="s">
        <v>46</v>
      </c>
      <c r="N28" s="6">
        <v>10.46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3"/>
        <v>8.11</v>
      </c>
      <c r="L29" s="41" t="s">
        <v>46</v>
      </c>
      <c r="M29" s="3"/>
      <c r="N29" s="6">
        <v>8.6199999999999992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3"/>
        <v>6.9399999999999995</v>
      </c>
      <c r="L30" s="41" t="s">
        <v>46</v>
      </c>
      <c r="N30" s="36">
        <v>7.1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3"/>
        <v>8.2099999999999991</v>
      </c>
      <c r="L31" s="41" t="s">
        <v>46</v>
      </c>
      <c r="M31" s="3"/>
      <c r="N31" s="6">
        <v>8.68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3"/>
        <v>17.88</v>
      </c>
      <c r="L32" s="41" t="s">
        <v>46</v>
      </c>
      <c r="N32" s="36">
        <v>18.149999999999999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3"/>
        <v>5.27</v>
      </c>
      <c r="L33" s="41" t="s">
        <v>46</v>
      </c>
      <c r="M33" s="3"/>
      <c r="N33" s="6">
        <v>5.55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3"/>
        <v>4.6000000000000005</v>
      </c>
      <c r="L35" s="41" t="s">
        <v>46</v>
      </c>
      <c r="M35" s="3"/>
      <c r="N35" s="6">
        <v>5.2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3"/>
        <v>11.79</v>
      </c>
      <c r="L36" s="41" t="s">
        <v>46</v>
      </c>
      <c r="M36" s="3"/>
      <c r="N36" s="6">
        <v>12.03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3"/>
        <v>10.53</v>
      </c>
      <c r="L37" s="41" t="s">
        <v>46</v>
      </c>
      <c r="M37" s="3"/>
      <c r="N37" s="6">
        <v>10.53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3"/>
        <v>11.010000000000002</v>
      </c>
      <c r="L38" s="41" t="s">
        <v>46</v>
      </c>
      <c r="N38" s="6">
        <v>11.46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7.97</v>
      </c>
      <c r="L40" s="55" t="s">
        <v>46</v>
      </c>
      <c r="N40" s="65">
        <v>8.27</v>
      </c>
      <c r="O40" s="54" t="s">
        <v>46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7">
    <mergeCell ref="A41:L41"/>
    <mergeCell ref="N3:O3"/>
    <mergeCell ref="K13:L13"/>
    <mergeCell ref="N13:O13"/>
    <mergeCell ref="K24:L24"/>
    <mergeCell ref="N24:O24"/>
    <mergeCell ref="K39:L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O41"/>
  <sheetViews>
    <sheetView topLeftCell="A28" zoomScaleNormal="100" workbookViewId="0">
      <selection activeCell="L40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14.37</v>
      </c>
      <c r="M5" s="5"/>
      <c r="N5" s="38" t="s">
        <v>46</v>
      </c>
      <c r="O5" s="53">
        <v>15.11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13.64</v>
      </c>
      <c r="M6" s="5"/>
      <c r="N6" s="36" t="s">
        <v>46</v>
      </c>
      <c r="O6" s="37">
        <v>14.17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2.94</v>
      </c>
      <c r="L7" s="41" t="s">
        <v>46</v>
      </c>
      <c r="M7" s="5"/>
      <c r="N7" s="6">
        <v>3.4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8.85</v>
      </c>
      <c r="M8" s="5"/>
      <c r="N8" s="36" t="s">
        <v>46</v>
      </c>
      <c r="O8" s="37">
        <v>9.6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6.07</v>
      </c>
      <c r="L9" s="41" t="s">
        <v>46</v>
      </c>
      <c r="M9" s="5"/>
      <c r="N9" s="6">
        <v>6.28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6.1400000000000006</v>
      </c>
      <c r="L10" s="41" t="s">
        <v>46</v>
      </c>
      <c r="M10" s="5"/>
      <c r="N10" s="36">
        <v>6.19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4.3</v>
      </c>
      <c r="L11" s="41" t="s">
        <v>46</v>
      </c>
      <c r="M11" s="5"/>
      <c r="N11" s="36">
        <v>4.93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4.8499999999999996</v>
      </c>
      <c r="L12" s="41" t="s">
        <v>46</v>
      </c>
      <c r="M12" s="5"/>
      <c r="N12" s="6">
        <v>5.43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12.61</v>
      </c>
      <c r="L14" s="41" t="s">
        <v>46</v>
      </c>
      <c r="M14" s="5"/>
      <c r="N14" s="6">
        <v>13.02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23.12</v>
      </c>
      <c r="M15" s="5"/>
      <c r="N15" s="36" t="s">
        <v>46</v>
      </c>
      <c r="O15" s="37">
        <v>23.5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36" t="s">
        <v>47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47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15.49</v>
      </c>
      <c r="L20" s="41" t="s">
        <v>46</v>
      </c>
      <c r="M20" s="5"/>
      <c r="N20" s="36">
        <v>16.09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6.95</v>
      </c>
      <c r="L21" s="41" t="s">
        <v>46</v>
      </c>
      <c r="M21" s="5"/>
      <c r="N21" s="36">
        <v>6.95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16.290000000000003</v>
      </c>
      <c r="L22" s="41" t="s">
        <v>46</v>
      </c>
      <c r="M22" s="5"/>
      <c r="N22" s="36">
        <v>16.600000000000001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5.12</v>
      </c>
      <c r="L23" s="41" t="s">
        <v>46</v>
      </c>
      <c r="M23" s="5"/>
      <c r="N23" s="36">
        <v>5.55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2.79</v>
      </c>
      <c r="L25" s="41" t="s">
        <v>46</v>
      </c>
      <c r="M25" s="3"/>
      <c r="N25" s="6">
        <v>3.58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192" t="s">
        <v>94</v>
      </c>
      <c r="L26" s="193"/>
      <c r="N26" s="36" t="s">
        <v>46</v>
      </c>
      <c r="O26" s="37" t="s">
        <v>46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3">N27-I27</f>
        <v>8.02</v>
      </c>
      <c r="L27" s="41" t="s">
        <v>46</v>
      </c>
      <c r="M27" s="3"/>
      <c r="N27" s="6">
        <v>8.5299999999999994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92" t="s">
        <v>87</v>
      </c>
      <c r="L28" s="193"/>
      <c r="N28" s="36" t="s">
        <v>46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3"/>
        <v>7.17</v>
      </c>
      <c r="L29" s="41" t="s">
        <v>46</v>
      </c>
      <c r="M29" s="3"/>
      <c r="N29" s="6">
        <v>7.68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3"/>
        <v>6.92</v>
      </c>
      <c r="L30" s="41" t="s">
        <v>46</v>
      </c>
      <c r="N30" s="36">
        <v>7.08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3"/>
        <v>8.2999999999999989</v>
      </c>
      <c r="L31" s="41" t="s">
        <v>46</v>
      </c>
      <c r="M31" s="3"/>
      <c r="N31" s="6">
        <v>8.77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3"/>
        <v>17.91</v>
      </c>
      <c r="L32" s="41" t="s">
        <v>46</v>
      </c>
      <c r="N32" s="36">
        <v>18.18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3"/>
        <v>2.0199999999999996</v>
      </c>
      <c r="L33" s="41" t="s">
        <v>46</v>
      </c>
      <c r="M33" s="3"/>
      <c r="N33" s="6">
        <v>2.2999999999999998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3"/>
        <v>6.75</v>
      </c>
      <c r="L34" s="41" t="s">
        <v>46</v>
      </c>
      <c r="M34" s="3"/>
      <c r="N34" s="36">
        <v>7.12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3"/>
        <v>4.9400000000000004</v>
      </c>
      <c r="L35" s="41" t="s">
        <v>46</v>
      </c>
      <c r="M35" s="3"/>
      <c r="N35" s="6">
        <v>5.54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3"/>
        <v>11.16</v>
      </c>
      <c r="L36" s="41" t="s">
        <v>46</v>
      </c>
      <c r="M36" s="3"/>
      <c r="N36" s="6">
        <v>11.4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3"/>
        <v>2.38</v>
      </c>
      <c r="L37" s="41" t="s">
        <v>46</v>
      </c>
      <c r="M37" s="3"/>
      <c r="N37" s="6">
        <v>2.38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3"/>
        <v>4.3999999999999995</v>
      </c>
      <c r="L38" s="41" t="s">
        <v>46</v>
      </c>
      <c r="N38" s="6">
        <v>4.8499999999999996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7.36</v>
      </c>
      <c r="L40" s="55" t="s">
        <v>46</v>
      </c>
      <c r="N40" s="65">
        <v>7.66</v>
      </c>
      <c r="O40" s="54" t="s">
        <v>46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9">
    <mergeCell ref="A41:L41"/>
    <mergeCell ref="K26:L26"/>
    <mergeCell ref="K28:L28"/>
    <mergeCell ref="N3:O3"/>
    <mergeCell ref="K13:L13"/>
    <mergeCell ref="N13:O13"/>
    <mergeCell ref="K24:L24"/>
    <mergeCell ref="N24:O24"/>
    <mergeCell ref="K39:L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O41"/>
  <sheetViews>
    <sheetView topLeftCell="A28" zoomScaleNormal="100" workbookViewId="0">
      <selection activeCell="L40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5.3599999999999994</v>
      </c>
      <c r="L5" s="52" t="s">
        <v>46</v>
      </c>
      <c r="M5" s="5"/>
      <c r="N5" s="38">
        <v>6.1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14.71</v>
      </c>
      <c r="M6" s="5"/>
      <c r="N6" s="36" t="s">
        <v>46</v>
      </c>
      <c r="O6" s="37">
        <v>15.24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2.9</v>
      </c>
      <c r="L7" s="41" t="s">
        <v>46</v>
      </c>
      <c r="M7" s="5"/>
      <c r="N7" s="6">
        <v>3.36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8.75</v>
      </c>
      <c r="M8" s="5"/>
      <c r="N8" s="36" t="s">
        <v>46</v>
      </c>
      <c r="O8" s="37">
        <v>9.5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5.09</v>
      </c>
      <c r="L9" s="41" t="s">
        <v>46</v>
      </c>
      <c r="M9" s="5"/>
      <c r="N9" s="6">
        <v>5.3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4.99</v>
      </c>
      <c r="L10" s="41" t="s">
        <v>46</v>
      </c>
      <c r="M10" s="5"/>
      <c r="N10" s="36">
        <v>5.04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4.09</v>
      </c>
      <c r="L11" s="41" t="s">
        <v>46</v>
      </c>
      <c r="M11" s="5"/>
      <c r="N11" s="36">
        <v>4.72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4.5</v>
      </c>
      <c r="L12" s="41" t="s">
        <v>46</v>
      </c>
      <c r="M12" s="5"/>
      <c r="N12" s="6">
        <v>5.08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10.97</v>
      </c>
      <c r="L14" s="41" t="s">
        <v>46</v>
      </c>
      <c r="M14" s="5"/>
      <c r="N14" s="6">
        <v>11.38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28.130000000000003</v>
      </c>
      <c r="M15" s="5"/>
      <c r="N15" s="36" t="s">
        <v>46</v>
      </c>
      <c r="O15" s="37">
        <v>28.51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2">N16-I16</f>
        <v>12.100000000000001</v>
      </c>
      <c r="L16" s="41" t="s">
        <v>46</v>
      </c>
      <c r="M16" s="5"/>
      <c r="N16" s="36">
        <v>12.55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12.46</v>
      </c>
      <c r="L18" s="41" t="s">
        <v>46</v>
      </c>
      <c r="M18" s="5"/>
      <c r="N18" s="36">
        <v>13.24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14.17</v>
      </c>
      <c r="L19" s="41" t="s">
        <v>46</v>
      </c>
      <c r="M19" s="5"/>
      <c r="N19" s="36">
        <v>14.7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15.040000000000001</v>
      </c>
      <c r="L20" s="41" t="s">
        <v>46</v>
      </c>
      <c r="M20" s="5"/>
      <c r="N20" s="36">
        <v>15.64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4.74</v>
      </c>
      <c r="L21" s="41" t="s">
        <v>46</v>
      </c>
      <c r="M21" s="5"/>
      <c r="N21" s="36">
        <v>4.74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14.4</v>
      </c>
      <c r="L22" s="41" t="s">
        <v>46</v>
      </c>
      <c r="M22" s="5"/>
      <c r="N22" s="36">
        <v>14.71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5.4</v>
      </c>
      <c r="L23" s="41" t="s">
        <v>46</v>
      </c>
      <c r="M23" s="5"/>
      <c r="N23" s="36">
        <v>5.83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2.7</v>
      </c>
      <c r="L25" s="41" t="s">
        <v>46</v>
      </c>
      <c r="M25" s="3"/>
      <c r="N25" s="6">
        <v>3.49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5.35</v>
      </c>
      <c r="N26" s="36" t="s">
        <v>46</v>
      </c>
      <c r="O26" s="37">
        <v>6.3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7.04</v>
      </c>
      <c r="L27" s="41" t="s">
        <v>46</v>
      </c>
      <c r="M27" s="3"/>
      <c r="N27" s="6">
        <v>7.55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92" t="s">
        <v>87</v>
      </c>
      <c r="L28" s="193"/>
      <c r="N28" s="36" t="s">
        <v>46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7.21</v>
      </c>
      <c r="L29" s="41" t="s">
        <v>46</v>
      </c>
      <c r="M29" s="3"/>
      <c r="N29" s="6">
        <v>7.72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6.96</v>
      </c>
      <c r="L30" s="41" t="s">
        <v>46</v>
      </c>
      <c r="N30" s="36">
        <v>7.12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8.02</v>
      </c>
      <c r="L31" s="41" t="s">
        <v>46</v>
      </c>
      <c r="M31" s="3"/>
      <c r="N31" s="6">
        <v>8.49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12.67</v>
      </c>
      <c r="L32" s="41" t="s">
        <v>46</v>
      </c>
      <c r="N32" s="36">
        <v>12.94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53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1.72</v>
      </c>
      <c r="L33" s="41" t="s">
        <v>46</v>
      </c>
      <c r="M33" s="3"/>
      <c r="N33" s="6">
        <v>2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6.02</v>
      </c>
      <c r="L34" s="41" t="s">
        <v>46</v>
      </c>
      <c r="M34" s="3"/>
      <c r="N34" s="36">
        <v>6.39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54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4.8600000000000003</v>
      </c>
      <c r="L35" s="41" t="s">
        <v>46</v>
      </c>
      <c r="M35" s="3"/>
      <c r="N35" s="6">
        <v>5.46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10.87</v>
      </c>
      <c r="L36" s="41" t="s">
        <v>46</v>
      </c>
      <c r="M36" s="3"/>
      <c r="N36" s="6">
        <v>11.11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1.7</v>
      </c>
      <c r="L37" s="41" t="s">
        <v>46</v>
      </c>
      <c r="M37" s="3"/>
      <c r="N37" s="6">
        <v>1.7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4.01</v>
      </c>
      <c r="L38" s="41" t="s">
        <v>46</v>
      </c>
      <c r="N38" s="6">
        <v>4.46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6.4</v>
      </c>
      <c r="L40" s="55" t="s">
        <v>46</v>
      </c>
      <c r="N40" s="65">
        <v>6.7</v>
      </c>
      <c r="O40" s="54" t="s">
        <v>46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8">
    <mergeCell ref="K39:L39"/>
    <mergeCell ref="A41:L41"/>
    <mergeCell ref="N3:O3"/>
    <mergeCell ref="K13:L13"/>
    <mergeCell ref="N13:O13"/>
    <mergeCell ref="K24:L24"/>
    <mergeCell ref="N24:O24"/>
    <mergeCell ref="K28:L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O41"/>
  <sheetViews>
    <sheetView topLeftCell="A5" zoomScale="60"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97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70" t="s">
        <v>6</v>
      </c>
      <c r="B4" s="71" t="s">
        <v>7</v>
      </c>
      <c r="C4" s="71" t="s">
        <v>2</v>
      </c>
      <c r="D4" s="71" t="s">
        <v>0</v>
      </c>
      <c r="E4" s="71" t="s">
        <v>8</v>
      </c>
      <c r="F4" s="71" t="s">
        <v>9</v>
      </c>
      <c r="G4" s="71" t="s">
        <v>10</v>
      </c>
      <c r="H4" s="72" t="s">
        <v>45</v>
      </c>
      <c r="I4" s="71" t="s">
        <v>1</v>
      </c>
      <c r="J4" s="71" t="s">
        <v>3</v>
      </c>
      <c r="K4" s="71" t="s">
        <v>4</v>
      </c>
      <c r="L4" s="73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66">
        <v>1</v>
      </c>
      <c r="B5" s="67" t="s">
        <v>16</v>
      </c>
      <c r="C5" s="43" t="s">
        <v>24</v>
      </c>
      <c r="D5" s="67" t="s">
        <v>26</v>
      </c>
      <c r="E5" s="44">
        <v>228433</v>
      </c>
      <c r="F5" s="44">
        <v>374731</v>
      </c>
      <c r="G5" s="44">
        <v>176</v>
      </c>
      <c r="H5" s="45">
        <v>8</v>
      </c>
      <c r="I5" s="47">
        <v>0.74</v>
      </c>
      <c r="J5" s="45"/>
      <c r="K5" s="68" t="s">
        <v>46</v>
      </c>
      <c r="L5" s="69">
        <f>O5-I5</f>
        <v>13.7</v>
      </c>
      <c r="M5" s="5"/>
      <c r="N5" s="38" t="s">
        <v>46</v>
      </c>
      <c r="O5" s="53">
        <v>14.44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13.89</v>
      </c>
      <c r="M6" s="5"/>
      <c r="N6" s="36" t="s">
        <v>46</v>
      </c>
      <c r="O6" s="37">
        <v>14.42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2.96</v>
      </c>
      <c r="L7" s="41" t="s">
        <v>46</v>
      </c>
      <c r="M7" s="5"/>
      <c r="N7" s="6">
        <v>3.42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1"/>
        <v>2.69</v>
      </c>
      <c r="L8" s="41" t="s">
        <v>46</v>
      </c>
      <c r="M8" s="5"/>
      <c r="N8" s="36">
        <v>3.44</v>
      </c>
      <c r="O8" s="37" t="s">
        <v>46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3.83</v>
      </c>
      <c r="L9" s="41" t="s">
        <v>46</v>
      </c>
      <c r="M9" s="5"/>
      <c r="N9" s="6">
        <v>4.04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3.6500000000000004</v>
      </c>
      <c r="L10" s="41" t="s">
        <v>46</v>
      </c>
      <c r="M10" s="5"/>
      <c r="N10" s="36">
        <v>3.7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4.1500000000000004</v>
      </c>
      <c r="L11" s="41" t="s">
        <v>46</v>
      </c>
      <c r="M11" s="5"/>
      <c r="N11" s="36">
        <v>4.78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4.54</v>
      </c>
      <c r="L12" s="41" t="s">
        <v>46</v>
      </c>
      <c r="M12" s="5"/>
      <c r="N12" s="6">
        <v>5.12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 t="s">
        <v>46</v>
      </c>
      <c r="L14" s="41">
        <f>O14-I14</f>
        <v>12.29</v>
      </c>
      <c r="M14" s="5"/>
      <c r="N14" s="36" t="s">
        <v>46</v>
      </c>
      <c r="O14" s="37">
        <v>12.7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 t="shared" ref="K15:K22" si="2">N15-I15</f>
        <v>7.08</v>
      </c>
      <c r="L15" s="41" t="s">
        <v>46</v>
      </c>
      <c r="M15" s="5"/>
      <c r="N15" s="36">
        <v>7.46</v>
      </c>
      <c r="O15" s="37" t="s">
        <v>46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7.62</v>
      </c>
      <c r="L16" s="41" t="s">
        <v>46</v>
      </c>
      <c r="M16" s="5"/>
      <c r="N16" s="36">
        <v>8.07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 t="s">
        <v>47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47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9.17</v>
      </c>
      <c r="L19" s="41" t="s">
        <v>46</v>
      </c>
      <c r="M19" s="5"/>
      <c r="N19" s="36">
        <v>9.6999999999999993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14.780000000000001</v>
      </c>
      <c r="L20" s="41" t="s">
        <v>46</v>
      </c>
      <c r="M20" s="5"/>
      <c r="N20" s="36">
        <v>15.38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2.96</v>
      </c>
      <c r="L21" s="41" t="s">
        <v>46</v>
      </c>
      <c r="M21" s="5"/>
      <c r="N21" s="36">
        <v>2.96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11.049999999999999</v>
      </c>
      <c r="L22" s="41" t="s">
        <v>46</v>
      </c>
      <c r="M22" s="5"/>
      <c r="N22" s="36">
        <v>11.36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6.8900000000000006</v>
      </c>
      <c r="L23" s="41" t="s">
        <v>46</v>
      </c>
      <c r="M23" s="5"/>
      <c r="N23" s="36">
        <v>7.32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2.89</v>
      </c>
      <c r="L25" s="41" t="s">
        <v>46</v>
      </c>
      <c r="M25" s="3"/>
      <c r="N25" s="6">
        <v>3.68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5.89</v>
      </c>
      <c r="N26" s="36" t="s">
        <v>46</v>
      </c>
      <c r="O26" s="37">
        <v>6.84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5.51</v>
      </c>
      <c r="L27" s="41" t="s">
        <v>46</v>
      </c>
      <c r="M27" s="3"/>
      <c r="N27" s="6">
        <v>6.02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92" t="s">
        <v>87</v>
      </c>
      <c r="L28" s="193"/>
      <c r="N28" s="36" t="s">
        <v>46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7.15</v>
      </c>
      <c r="L29" s="41" t="s">
        <v>46</v>
      </c>
      <c r="M29" s="3"/>
      <c r="N29" s="6">
        <v>7.66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5.07</v>
      </c>
      <c r="L30" s="41" t="s">
        <v>46</v>
      </c>
      <c r="N30" s="36">
        <v>5.23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6.8500000000000005</v>
      </c>
      <c r="L31" s="41" t="s">
        <v>46</v>
      </c>
      <c r="M31" s="3"/>
      <c r="N31" s="6">
        <v>7.32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15.98</v>
      </c>
      <c r="L32" s="41" t="s">
        <v>46</v>
      </c>
      <c r="N32" s="36">
        <v>16.25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98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1.8099999999999998</v>
      </c>
      <c r="L33" s="41" t="s">
        <v>46</v>
      </c>
      <c r="M33" s="3"/>
      <c r="N33" s="6">
        <v>2.09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5.37</v>
      </c>
      <c r="L34" s="41" t="s">
        <v>46</v>
      </c>
      <c r="M34" s="3"/>
      <c r="N34" s="36">
        <v>5.74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99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4.7600000000000007</v>
      </c>
      <c r="L35" s="41" t="s">
        <v>46</v>
      </c>
      <c r="M35" s="3"/>
      <c r="N35" s="6">
        <v>5.36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11.01</v>
      </c>
      <c r="L36" s="41" t="s">
        <v>46</v>
      </c>
      <c r="M36" s="3"/>
      <c r="N36" s="6">
        <v>11.25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2.3199999999999998</v>
      </c>
      <c r="L37" s="41" t="s">
        <v>46</v>
      </c>
      <c r="M37" s="3"/>
      <c r="N37" s="6">
        <v>2.3199999999999998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5.63</v>
      </c>
      <c r="L38" s="41" t="s">
        <v>46</v>
      </c>
      <c r="N38" s="6">
        <v>6.08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5.42</v>
      </c>
      <c r="L40" s="55" t="s">
        <v>46</v>
      </c>
      <c r="N40" s="65">
        <v>5.72</v>
      </c>
      <c r="O40" s="54" t="s">
        <v>46</v>
      </c>
    </row>
    <row r="41" spans="1:15" ht="14" x14ac:dyDescent="0.3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</row>
  </sheetData>
  <mergeCells count="8">
    <mergeCell ref="K39:L39"/>
    <mergeCell ref="A41:L41"/>
    <mergeCell ref="N3:O3"/>
    <mergeCell ref="K13:L13"/>
    <mergeCell ref="N13:O13"/>
    <mergeCell ref="K24:L24"/>
    <mergeCell ref="N24:O24"/>
    <mergeCell ref="K28:L28"/>
  </mergeCells>
  <pageMargins left="0.7" right="0.7" top="0.75" bottom="0.75" header="0.3" footer="0.3"/>
  <pageSetup scale="77" orientation="landscape" r:id="rId1"/>
  <rowBreaks count="1" manualBreakCount="1">
    <brk id="40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O40"/>
  <sheetViews>
    <sheetView topLeftCell="A4" zoomScale="60"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10.95</v>
      </c>
      <c r="M5" s="5"/>
      <c r="N5" s="38" t="s">
        <v>46</v>
      </c>
      <c r="O5" s="53">
        <v>11.69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9.8800000000000008</v>
      </c>
      <c r="M6" s="5"/>
      <c r="N6" s="36" t="s">
        <v>46</v>
      </c>
      <c r="O6" s="37">
        <v>10.41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2.77</v>
      </c>
      <c r="L7" s="41" t="s">
        <v>46</v>
      </c>
      <c r="M7" s="5"/>
      <c r="N7" s="6">
        <v>3.23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8.68</v>
      </c>
      <c r="M8" s="5"/>
      <c r="N8" s="36" t="s">
        <v>46</v>
      </c>
      <c r="O8" s="37">
        <v>9.43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2.92</v>
      </c>
      <c r="L9" s="41" t="s">
        <v>46</v>
      </c>
      <c r="M9" s="5"/>
      <c r="N9" s="6">
        <v>3.13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2.4900000000000002</v>
      </c>
      <c r="L10" s="41" t="s">
        <v>46</v>
      </c>
      <c r="M10" s="5"/>
      <c r="N10" s="36">
        <v>2.54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>O11-I11</f>
        <v>7.5100000000000007</v>
      </c>
      <c r="M11" s="5"/>
      <c r="N11" s="36" t="s">
        <v>46</v>
      </c>
      <c r="O11" s="37">
        <v>8.14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3.8600000000000003</v>
      </c>
      <c r="L12" s="41" t="s">
        <v>46</v>
      </c>
      <c r="M12" s="5"/>
      <c r="N12" s="6">
        <v>4.4400000000000004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5.63</v>
      </c>
      <c r="L14" s="41" t="s">
        <v>46</v>
      </c>
      <c r="M14" s="5"/>
      <c r="N14" s="6">
        <v>6.04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9.879999999999999</v>
      </c>
      <c r="M15" s="5"/>
      <c r="N15" s="36" t="s">
        <v>46</v>
      </c>
      <c r="O15" s="37">
        <v>10.26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1">N16-I16</f>
        <v>5.43</v>
      </c>
      <c r="L16" s="41" t="s">
        <v>46</v>
      </c>
      <c r="M16" s="5"/>
      <c r="N16" s="36">
        <v>5.88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</v>
      </c>
      <c r="J17" s="9"/>
      <c r="K17" s="35">
        <f>N17-I17</f>
        <v>6.5</v>
      </c>
      <c r="L17" s="41" t="s">
        <v>46</v>
      </c>
      <c r="M17" s="5"/>
      <c r="N17" s="36">
        <v>6.5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1"/>
        <v>7.04</v>
      </c>
      <c r="L18" s="41" t="s">
        <v>46</v>
      </c>
      <c r="M18" s="5"/>
      <c r="N18" s="36">
        <v>7.82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1"/>
        <v>6.04</v>
      </c>
      <c r="L19" s="41" t="s">
        <v>46</v>
      </c>
      <c r="M19" s="5"/>
      <c r="N19" s="36">
        <v>6.57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1"/>
        <v>14.450000000000001</v>
      </c>
      <c r="L20" s="41" t="s">
        <v>46</v>
      </c>
      <c r="M20" s="5"/>
      <c r="N20" s="36">
        <v>15.05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1"/>
        <v>2.0499999999999998</v>
      </c>
      <c r="L21" s="41" t="s">
        <v>46</v>
      </c>
      <c r="M21" s="5"/>
      <c r="N21" s="36">
        <v>2.0499999999999998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1"/>
        <v>10.74</v>
      </c>
      <c r="L22" s="41" t="s">
        <v>46</v>
      </c>
      <c r="M22" s="5"/>
      <c r="N22" s="36">
        <v>11.05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1"/>
        <v>4.92</v>
      </c>
      <c r="L23" s="41" t="s">
        <v>46</v>
      </c>
      <c r="M23" s="5"/>
      <c r="N23" s="36">
        <v>5.35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2.2599999999999998</v>
      </c>
      <c r="L25" s="41" t="s">
        <v>46</v>
      </c>
      <c r="M25" s="3"/>
      <c r="N25" s="6">
        <v>3.05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5.2</v>
      </c>
      <c r="N26" s="36" t="s">
        <v>46</v>
      </c>
      <c r="O26" s="37">
        <v>6.15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3.91</v>
      </c>
      <c r="L27" s="41" t="s">
        <v>46</v>
      </c>
      <c r="M27" s="3"/>
      <c r="N27" s="6">
        <v>4.42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92" t="s">
        <v>87</v>
      </c>
      <c r="L28" s="193"/>
      <c r="N28" s="36" t="s">
        <v>46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6.2700000000000005</v>
      </c>
      <c r="L29" s="41" t="s">
        <v>46</v>
      </c>
      <c r="M29" s="3"/>
      <c r="N29" s="6">
        <v>6.78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3">N30-I30</f>
        <v>2.86</v>
      </c>
      <c r="L30" s="41" t="s">
        <v>46</v>
      </c>
      <c r="N30" s="36">
        <v>3.02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3"/>
        <v>5.66</v>
      </c>
      <c r="L31" s="41" t="s">
        <v>46</v>
      </c>
      <c r="M31" s="3"/>
      <c r="N31" s="6">
        <v>6.13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3"/>
        <v>14.9</v>
      </c>
      <c r="L32" s="41" t="s">
        <v>46</v>
      </c>
      <c r="N32" s="36">
        <v>15.17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98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3"/>
        <v>1.67</v>
      </c>
      <c r="L33" s="41" t="s">
        <v>46</v>
      </c>
      <c r="M33" s="3"/>
      <c r="N33" s="6">
        <v>1.95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3"/>
        <v>4.1100000000000003</v>
      </c>
      <c r="L34" s="41" t="s">
        <v>46</v>
      </c>
      <c r="M34" s="3"/>
      <c r="N34" s="36">
        <v>4.4800000000000004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99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4.6300000000000008</v>
      </c>
      <c r="L35" s="41" t="s">
        <v>46</v>
      </c>
      <c r="M35" s="3"/>
      <c r="N35" s="6">
        <v>5.23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10.48</v>
      </c>
      <c r="L36" s="41" t="s">
        <v>46</v>
      </c>
      <c r="M36" s="3"/>
      <c r="N36" s="6">
        <v>10.72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3"/>
        <v>1.1100000000000001</v>
      </c>
      <c r="L37" s="41" t="s">
        <v>46</v>
      </c>
      <c r="M37" s="3"/>
      <c r="N37" s="6">
        <v>1.1100000000000001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3"/>
        <v>4.5999999999999996</v>
      </c>
      <c r="L38" s="41" t="s">
        <v>46</v>
      </c>
      <c r="N38" s="6">
        <v>5.05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3.5500000000000003</v>
      </c>
      <c r="L40" s="55" t="s">
        <v>46</v>
      </c>
      <c r="N40" s="65">
        <v>3.85</v>
      </c>
      <c r="O40" s="54" t="s">
        <v>46</v>
      </c>
    </row>
  </sheetData>
  <mergeCells count="7">
    <mergeCell ref="K39:L39"/>
    <mergeCell ref="N3:O3"/>
    <mergeCell ref="K13:L13"/>
    <mergeCell ref="N13:O13"/>
    <mergeCell ref="K24:L24"/>
    <mergeCell ref="N24:O24"/>
    <mergeCell ref="K28:L28"/>
  </mergeCells>
  <pageMargins left="0.7" right="0.7" top="0.75" bottom="0.75" header="0.3" footer="0.3"/>
  <pageSetup scale="77" orientation="landscape" r:id="rId1"/>
  <colBreaks count="1" manualBreakCount="1">
    <brk id="12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O40"/>
  <sheetViews>
    <sheetView zoomScale="110" zoomScaleNormal="100" zoomScaleSheetLayoutView="110" workbookViewId="0">
      <selection activeCell="C17" sqref="C17:N17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1.1100000000000001</v>
      </c>
      <c r="L5" s="52" t="s">
        <v>46</v>
      </c>
      <c r="M5" s="5"/>
      <c r="N5" s="38">
        <v>1.85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12" si="0">N6-I6</f>
        <v>3.87</v>
      </c>
      <c r="L6" s="41" t="s">
        <v>46</v>
      </c>
      <c r="M6" s="5"/>
      <c r="N6" s="36">
        <v>4.4000000000000004</v>
      </c>
      <c r="O6" s="37" t="s">
        <v>46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2.71</v>
      </c>
      <c r="L7" s="41" t="s">
        <v>46</v>
      </c>
      <c r="M7" s="5"/>
      <c r="N7" s="6">
        <v>3.17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0"/>
        <v>2.57</v>
      </c>
      <c r="L8" s="41" t="s">
        <v>46</v>
      </c>
      <c r="M8" s="5"/>
      <c r="N8" s="36">
        <v>3.32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2.64</v>
      </c>
      <c r="L9" s="41" t="s">
        <v>46</v>
      </c>
      <c r="M9" s="5"/>
      <c r="N9" s="6">
        <v>2.85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2.21</v>
      </c>
      <c r="L10" s="41" t="s">
        <v>46</v>
      </c>
      <c r="M10" s="5"/>
      <c r="N10" s="36">
        <v>2.2599999999999998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3.5</v>
      </c>
      <c r="L11" s="41" t="s">
        <v>46</v>
      </c>
      <c r="M11" s="5"/>
      <c r="N11" s="36">
        <v>4.13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3.8200000000000003</v>
      </c>
      <c r="L12" s="41" t="s">
        <v>46</v>
      </c>
      <c r="M12" s="5"/>
      <c r="N12" s="6">
        <v>4.4000000000000004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 t="s">
        <v>46</v>
      </c>
      <c r="L14" s="41">
        <f>O14-I14</f>
        <v>7.6899999999999995</v>
      </c>
      <c r="M14" s="5"/>
      <c r="N14" s="36" t="s">
        <v>46</v>
      </c>
      <c r="O14" s="37">
        <v>8.1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 t="shared" ref="K15:K23" si="2">N15-I15</f>
        <v>4.62</v>
      </c>
      <c r="L15" s="41" t="s">
        <v>46</v>
      </c>
      <c r="M15" s="5"/>
      <c r="N15" s="36">
        <v>5</v>
      </c>
      <c r="O15" s="37" t="s">
        <v>46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3.3899999999999997</v>
      </c>
      <c r="L16" s="41" t="s">
        <v>46</v>
      </c>
      <c r="M16" s="5"/>
      <c r="N16" s="36">
        <v>3.84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>
        <v>4.54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4.8999999999999995</v>
      </c>
      <c r="L18" s="41" t="s">
        <v>46</v>
      </c>
      <c r="M18" s="5"/>
      <c r="N18" s="36">
        <v>5.68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1.8499999999999999</v>
      </c>
      <c r="L19" s="41" t="s">
        <v>46</v>
      </c>
      <c r="M19" s="5"/>
      <c r="N19" s="36">
        <v>2.38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14.17</v>
      </c>
      <c r="L20" s="41" t="s">
        <v>46</v>
      </c>
      <c r="M20" s="5"/>
      <c r="N20" s="36">
        <v>14.77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1.06</v>
      </c>
      <c r="L21" s="41" t="s">
        <v>46</v>
      </c>
      <c r="M21" s="5"/>
      <c r="N21" s="36">
        <v>1.06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10.36</v>
      </c>
      <c r="L22" s="41" t="s">
        <v>46</v>
      </c>
      <c r="M22" s="5"/>
      <c r="N22" s="36">
        <v>10.67</v>
      </c>
      <c r="O22" s="37" t="s">
        <v>46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4.5200000000000005</v>
      </c>
      <c r="L23" s="41" t="s">
        <v>46</v>
      </c>
      <c r="M23" s="5"/>
      <c r="N23" s="36">
        <v>4.95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1.9699999999999998</v>
      </c>
      <c r="L25" s="41" t="s">
        <v>46</v>
      </c>
      <c r="M25" s="3"/>
      <c r="N25" s="6">
        <v>2.76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4.95</v>
      </c>
      <c r="N26" s="36" t="s">
        <v>46</v>
      </c>
      <c r="O26" s="37">
        <v>5.9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2.8</v>
      </c>
      <c r="L27" s="41" t="s">
        <v>46</v>
      </c>
      <c r="M27" s="3"/>
      <c r="N27" s="6">
        <v>2.8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9.1300000000000008</v>
      </c>
      <c r="L28" s="41" t="s">
        <v>46</v>
      </c>
      <c r="N28" s="36">
        <v>9.1300000000000008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5.79</v>
      </c>
      <c r="L29" s="41" t="s">
        <v>46</v>
      </c>
      <c r="M29" s="3"/>
      <c r="N29" s="6">
        <v>6.3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1.4000000000000001</v>
      </c>
      <c r="L30" s="41" t="s">
        <v>46</v>
      </c>
      <c r="N30" s="36">
        <v>1.56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4.13</v>
      </c>
      <c r="L31" s="41" t="s">
        <v>46</v>
      </c>
      <c r="M31" s="3"/>
      <c r="N31" s="6">
        <v>4.5999999999999996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10.15</v>
      </c>
      <c r="L32" s="41" t="s">
        <v>46</v>
      </c>
      <c r="N32" s="36">
        <v>10.42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98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 t="s">
        <v>102</v>
      </c>
      <c r="L33" s="41" t="s">
        <v>46</v>
      </c>
      <c r="M33" s="3"/>
      <c r="N33" s="6" t="s">
        <v>102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3.1999999999999997</v>
      </c>
      <c r="L34" s="41" t="s">
        <v>46</v>
      </c>
      <c r="M34" s="3"/>
      <c r="N34" s="36">
        <v>3.57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99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4.5200000000000005</v>
      </c>
      <c r="L35" s="41" t="s">
        <v>46</v>
      </c>
      <c r="M35" s="3"/>
      <c r="N35" s="6">
        <v>5.12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10.39</v>
      </c>
      <c r="L36" s="41" t="s">
        <v>46</v>
      </c>
      <c r="M36" s="3"/>
      <c r="N36" s="6">
        <v>10.63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0.4</v>
      </c>
      <c r="L37" s="41" t="s">
        <v>46</v>
      </c>
      <c r="M37" s="3"/>
      <c r="N37" s="6">
        <v>0.4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2.92</v>
      </c>
      <c r="L38" s="41" t="s">
        <v>46</v>
      </c>
      <c r="N38" s="6">
        <v>3.37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2.83</v>
      </c>
      <c r="L40" s="55" t="s">
        <v>46</v>
      </c>
      <c r="N40" s="65">
        <v>3.13</v>
      </c>
      <c r="O40" s="54" t="s">
        <v>46</v>
      </c>
    </row>
  </sheetData>
  <mergeCells count="6">
    <mergeCell ref="K39:L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136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24" t="s">
        <v>115</v>
      </c>
      <c r="L5" s="25">
        <v>9.2099999999999991</v>
      </c>
      <c r="M5" s="5"/>
    </row>
    <row r="6" spans="1:13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10" t="s">
        <v>115</v>
      </c>
      <c r="L6" s="11">
        <v>4.0199999999999996</v>
      </c>
      <c r="M6" s="5"/>
    </row>
    <row r="7" spans="1:13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10">
        <v>2.94</v>
      </c>
      <c r="L7" s="11" t="s">
        <v>115</v>
      </c>
      <c r="M7" s="5"/>
    </row>
    <row r="8" spans="1:13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10" t="s">
        <v>115</v>
      </c>
      <c r="L8" s="11">
        <v>8.61</v>
      </c>
      <c r="M8" s="5"/>
    </row>
    <row r="9" spans="1:13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0">
        <v>3.1</v>
      </c>
      <c r="L9" s="11" t="s">
        <v>115</v>
      </c>
      <c r="M9" s="5"/>
    </row>
    <row r="10" spans="1:13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10">
        <v>2.91</v>
      </c>
      <c r="L10" s="11" t="s">
        <v>115</v>
      </c>
      <c r="M10" s="5"/>
    </row>
    <row r="11" spans="1:13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10" t="s">
        <v>115</v>
      </c>
      <c r="L11" s="11">
        <v>14.33</v>
      </c>
      <c r="M11" s="5"/>
    </row>
    <row r="12" spans="1:13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10">
        <v>4.07</v>
      </c>
      <c r="L12" s="11" t="s">
        <v>115</v>
      </c>
      <c r="M12" s="5"/>
    </row>
    <row r="13" spans="1:13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8" t="s">
        <v>73</v>
      </c>
      <c r="L13" s="199"/>
      <c r="M13" s="5"/>
    </row>
    <row r="14" spans="1:13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 t="s">
        <v>115</v>
      </c>
      <c r="L14" s="11">
        <v>7.69</v>
      </c>
      <c r="M14" s="5"/>
    </row>
    <row r="15" spans="1:13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">
        <v>5.26</v>
      </c>
      <c r="L15" s="11" t="s">
        <v>115</v>
      </c>
      <c r="M15" s="5"/>
    </row>
    <row r="16" spans="1:13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>
        <v>4.38</v>
      </c>
      <c r="L16" s="11" t="s">
        <v>115</v>
      </c>
      <c r="M16" s="5"/>
    </row>
    <row r="17" spans="1:13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10">
        <v>5.23</v>
      </c>
      <c r="L17" s="11" t="s">
        <v>115</v>
      </c>
      <c r="M17" s="5"/>
    </row>
    <row r="18" spans="1:13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10">
        <v>6.39</v>
      </c>
      <c r="L18" s="11" t="s">
        <v>115</v>
      </c>
      <c r="M18" s="5"/>
    </row>
    <row r="19" spans="1:13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>
        <v>4.42</v>
      </c>
      <c r="L19" s="11" t="s">
        <v>115</v>
      </c>
      <c r="M19" s="5"/>
    </row>
    <row r="20" spans="1:13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10">
        <v>14.5</v>
      </c>
      <c r="L20" s="11" t="s">
        <v>115</v>
      </c>
      <c r="M20" s="5"/>
    </row>
    <row r="21" spans="1:13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v>1.6800000000000002</v>
      </c>
      <c r="L21" s="11" t="s">
        <v>115</v>
      </c>
      <c r="M21" s="5"/>
    </row>
    <row r="22" spans="1:13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10">
        <v>10.479999999999999</v>
      </c>
      <c r="L22" s="11" t="s">
        <v>115</v>
      </c>
      <c r="M22" s="5"/>
    </row>
    <row r="23" spans="1:13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10">
        <v>6.44</v>
      </c>
      <c r="L23" s="11" t="s">
        <v>115</v>
      </c>
      <c r="M23" s="5"/>
    </row>
    <row r="24" spans="1:13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8" t="s">
        <v>73</v>
      </c>
      <c r="L24" s="199"/>
      <c r="M24" s="5"/>
    </row>
    <row r="25" spans="1:13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v>2.83</v>
      </c>
      <c r="L25" s="11" t="s">
        <v>115</v>
      </c>
      <c r="M25" s="3"/>
    </row>
    <row r="26" spans="1:13" ht="15.75" customHeight="1" x14ac:dyDescent="0.25">
      <c r="A26" s="31">
        <f t="shared" ref="A26:A37" si="1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10" t="s">
        <v>115</v>
      </c>
      <c r="L26" s="11">
        <v>5.67</v>
      </c>
    </row>
    <row r="27" spans="1:13" ht="15.75" customHeight="1" x14ac:dyDescent="0.25">
      <c r="A27" s="31">
        <f t="shared" si="1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10">
        <v>3.0999999999999996</v>
      </c>
      <c r="L27" s="11" t="s">
        <v>115</v>
      </c>
      <c r="M27" s="3"/>
    </row>
    <row r="28" spans="1:13" ht="15.75" customHeight="1" x14ac:dyDescent="0.25">
      <c r="A28" s="31">
        <f t="shared" si="1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0">
        <v>9.4600000000000009</v>
      </c>
      <c r="L28" s="11" t="s">
        <v>115</v>
      </c>
    </row>
    <row r="29" spans="1:13" ht="15.75" customHeight="1" x14ac:dyDescent="0.25">
      <c r="A29" s="31">
        <f t="shared" si="1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10">
        <v>6.85</v>
      </c>
      <c r="L29" s="11" t="s">
        <v>115</v>
      </c>
      <c r="M29" s="3"/>
    </row>
    <row r="30" spans="1:13" ht="15.75" customHeight="1" x14ac:dyDescent="0.25">
      <c r="A30" s="31">
        <f t="shared" si="1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10">
        <v>1.75</v>
      </c>
      <c r="L30" s="11" t="s">
        <v>115</v>
      </c>
    </row>
    <row r="31" spans="1:13" ht="15.75" customHeight="1" x14ac:dyDescent="0.25">
      <c r="A31" s="31">
        <f t="shared" si="1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10">
        <v>4.41</v>
      </c>
      <c r="L31" s="11" t="s">
        <v>115</v>
      </c>
      <c r="M31" s="3"/>
    </row>
    <row r="32" spans="1:13" ht="15.75" customHeight="1" x14ac:dyDescent="0.25">
      <c r="A32" s="31">
        <f t="shared" si="1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0">
        <v>13.96</v>
      </c>
      <c r="L32" s="11" t="s">
        <v>115</v>
      </c>
    </row>
    <row r="33" spans="1:13" ht="15.75" customHeight="1" x14ac:dyDescent="0.25">
      <c r="A33" s="31">
        <f t="shared" si="1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0">
        <v>2.1799999999999997</v>
      </c>
      <c r="L33" s="11" t="s">
        <v>115</v>
      </c>
      <c r="M33" s="3"/>
    </row>
    <row r="34" spans="1:13" ht="15.75" customHeight="1" x14ac:dyDescent="0.25">
      <c r="A34" s="31">
        <f t="shared" si="1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10">
        <v>4.05</v>
      </c>
      <c r="L34" s="11" t="s">
        <v>115</v>
      </c>
      <c r="M34" s="3"/>
    </row>
    <row r="35" spans="1:13" ht="15.75" customHeight="1" x14ac:dyDescent="0.25">
      <c r="A35" s="31">
        <f t="shared" si="1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10">
        <v>4.6800000000000006</v>
      </c>
      <c r="L35" s="11" t="s">
        <v>115</v>
      </c>
      <c r="M35" s="3"/>
    </row>
    <row r="36" spans="1:13" ht="15.75" customHeight="1" x14ac:dyDescent="0.25">
      <c r="A36" s="31">
        <f t="shared" si="1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10">
        <v>10.81</v>
      </c>
      <c r="L36" s="11" t="s">
        <v>115</v>
      </c>
      <c r="M36" s="3"/>
    </row>
    <row r="37" spans="1:13" ht="15.75" customHeight="1" x14ac:dyDescent="0.25">
      <c r="A37" s="31">
        <f t="shared" si="1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10">
        <v>1.72</v>
      </c>
      <c r="L37" s="11" t="s">
        <v>115</v>
      </c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10">
        <v>5.4</v>
      </c>
      <c r="L38" s="11" t="s">
        <v>115</v>
      </c>
    </row>
    <row r="39" spans="1:13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8" t="s">
        <v>87</v>
      </c>
      <c r="L39" s="199"/>
    </row>
    <row r="40" spans="1:13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14">
        <v>3.75</v>
      </c>
      <c r="L40" s="15" t="s">
        <v>115</v>
      </c>
    </row>
  </sheetData>
  <mergeCells count="3">
    <mergeCell ref="K39:L39"/>
    <mergeCell ref="K13:L13"/>
    <mergeCell ref="K24:L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O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3.71</v>
      </c>
      <c r="L5" s="52" t="s">
        <v>46</v>
      </c>
      <c r="M5" s="5"/>
      <c r="N5" s="38">
        <v>4.45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12" si="0">N6-I6</f>
        <v>4.17</v>
      </c>
      <c r="L6" s="41" t="s">
        <v>46</v>
      </c>
      <c r="M6" s="5"/>
      <c r="N6" s="36">
        <v>4.7</v>
      </c>
      <c r="O6" s="37" t="s">
        <v>46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3.17</v>
      </c>
      <c r="L7" s="41" t="s">
        <v>46</v>
      </c>
      <c r="M7" s="5"/>
      <c r="N7" s="6">
        <v>3.63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0"/>
        <v>2.79</v>
      </c>
      <c r="L8" s="41" t="s">
        <v>46</v>
      </c>
      <c r="M8" s="5"/>
      <c r="N8" s="36">
        <v>3.54</v>
      </c>
      <c r="O8" s="37" t="s">
        <v>46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3.61</v>
      </c>
      <c r="L9" s="41" t="s">
        <v>46</v>
      </c>
      <c r="M9" s="5"/>
      <c r="N9" s="6">
        <v>3.82</v>
      </c>
      <c r="O9" s="37" t="s">
        <v>46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3.37</v>
      </c>
      <c r="L10" s="41" t="s">
        <v>46</v>
      </c>
      <c r="M10" s="5"/>
      <c r="N10" s="36">
        <v>3.42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4.18</v>
      </c>
      <c r="L11" s="41" t="s">
        <v>46</v>
      </c>
      <c r="M11" s="5"/>
      <c r="N11" s="36">
        <v>4.8099999999999996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4.42</v>
      </c>
      <c r="L12" s="41" t="s">
        <v>46</v>
      </c>
      <c r="M12" s="5"/>
      <c r="N12" s="6">
        <v>5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5.8599999999999994</v>
      </c>
      <c r="L14" s="41" t="s">
        <v>46</v>
      </c>
      <c r="M14" s="5"/>
      <c r="N14" s="36">
        <v>6.27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10.119999999999999</v>
      </c>
      <c r="M15" s="5"/>
      <c r="N15" s="36" t="s">
        <v>46</v>
      </c>
      <c r="O15" s="37">
        <v>10.5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2">N16-I16</f>
        <v>5.26</v>
      </c>
      <c r="L16" s="41" t="s">
        <v>46</v>
      </c>
      <c r="M16" s="5"/>
      <c r="N16" s="36">
        <v>5.71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>
        <v>6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8.92</v>
      </c>
      <c r="L18" s="41" t="s">
        <v>46</v>
      </c>
      <c r="M18" s="5"/>
      <c r="N18" s="36">
        <v>9.6999999999999993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7.12</v>
      </c>
      <c r="L19" s="41" t="s">
        <v>46</v>
      </c>
      <c r="M19" s="5"/>
      <c r="N19" s="36">
        <v>7.65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14.780000000000001</v>
      </c>
      <c r="L20" s="41" t="s">
        <v>46</v>
      </c>
      <c r="M20" s="5"/>
      <c r="N20" s="36">
        <v>15.38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2.64</v>
      </c>
      <c r="L21" s="41" t="s">
        <v>46</v>
      </c>
      <c r="M21" s="5"/>
      <c r="N21" s="36">
        <v>2.64</v>
      </c>
      <c r="O21" s="37" t="s">
        <v>46</v>
      </c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10.74</v>
      </c>
      <c r="L22" s="41" t="s">
        <v>46</v>
      </c>
      <c r="M22" s="5"/>
      <c r="N22" s="36">
        <v>11.05</v>
      </c>
      <c r="O22" s="37" t="s">
        <v>46</v>
      </c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7.7100000000000009</v>
      </c>
      <c r="L23" s="41" t="s">
        <v>46</v>
      </c>
      <c r="M23" s="5"/>
      <c r="N23" s="36">
        <v>8.14</v>
      </c>
      <c r="O23" s="37" t="s">
        <v>46</v>
      </c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3.33</v>
      </c>
      <c r="L25" s="41" t="s">
        <v>46</v>
      </c>
      <c r="M25" s="3"/>
      <c r="N25" s="6">
        <v>4.12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6.45</v>
      </c>
      <c r="N26" s="36" t="s">
        <v>46</v>
      </c>
      <c r="O26" s="37">
        <v>7.4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4.4800000000000004</v>
      </c>
      <c r="L27" s="41" t="s">
        <v>46</v>
      </c>
      <c r="M27" s="3"/>
      <c r="N27" s="6">
        <v>4.4800000000000004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9.82</v>
      </c>
      <c r="L28" s="41" t="s">
        <v>46</v>
      </c>
      <c r="N28" s="36">
        <v>9.82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8.39</v>
      </c>
      <c r="L29" s="41" t="s">
        <v>46</v>
      </c>
      <c r="M29" s="3"/>
      <c r="N29" s="6">
        <v>8.9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1.9400000000000002</v>
      </c>
      <c r="L30" s="41" t="s">
        <v>46</v>
      </c>
      <c r="N30" s="36">
        <v>2.1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5.28</v>
      </c>
      <c r="L31" s="41" t="s">
        <v>46</v>
      </c>
      <c r="M31" s="3"/>
      <c r="N31" s="6">
        <v>5.75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14.65</v>
      </c>
      <c r="L32" s="41" t="s">
        <v>46</v>
      </c>
      <c r="N32" s="36">
        <v>14.92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98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90" t="s">
        <v>104</v>
      </c>
      <c r="L33" s="191"/>
      <c r="M33" s="3"/>
      <c r="N33" s="6" t="s">
        <v>102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4.68</v>
      </c>
      <c r="L34" s="41" t="s">
        <v>46</v>
      </c>
      <c r="M34" s="3"/>
      <c r="N34" s="36">
        <v>5.05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99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4.82</v>
      </c>
      <c r="L35" s="41" t="s">
        <v>46</v>
      </c>
      <c r="M35" s="3"/>
      <c r="N35" s="6">
        <v>5.42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11.26</v>
      </c>
      <c r="L36" s="41" t="s">
        <v>46</v>
      </c>
      <c r="M36" s="3"/>
      <c r="N36" s="6">
        <v>11.5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3.34</v>
      </c>
      <c r="L37" s="41" t="s">
        <v>46</v>
      </c>
      <c r="M37" s="3"/>
      <c r="N37" s="6">
        <v>3.34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6.93</v>
      </c>
      <c r="L38" s="41" t="s">
        <v>46</v>
      </c>
      <c r="N38" s="6">
        <v>7.38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f>O40-I40</f>
        <v>16.399999999999999</v>
      </c>
      <c r="N40" s="65" t="s">
        <v>46</v>
      </c>
      <c r="O40" s="54">
        <v>16.7</v>
      </c>
    </row>
  </sheetData>
  <mergeCells count="7">
    <mergeCell ref="K39:L39"/>
    <mergeCell ref="K33:L33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O40"/>
  <sheetViews>
    <sheetView topLeftCell="A28" zoomScaleNormal="100" workbookViewId="0">
      <selection activeCell="L40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12.84</v>
      </c>
      <c r="M5" s="5"/>
      <c r="N5" s="38" t="s">
        <v>46</v>
      </c>
      <c r="O5" s="53">
        <v>13.58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14.21</v>
      </c>
      <c r="M6" s="5"/>
      <c r="N6" s="36" t="s">
        <v>46</v>
      </c>
      <c r="O6" s="37">
        <v>14.74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3.44</v>
      </c>
      <c r="L7" s="41" t="s">
        <v>46</v>
      </c>
      <c r="M7" s="5"/>
      <c r="N7" s="6">
        <v>3.9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9.08</v>
      </c>
      <c r="M8" s="5"/>
      <c r="N8" s="36" t="s">
        <v>46</v>
      </c>
      <c r="O8" s="37">
        <v>9.83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4.42</v>
      </c>
      <c r="L9" s="41" t="s">
        <v>46</v>
      </c>
      <c r="M9" s="5"/>
      <c r="N9" s="6">
        <v>4.63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4.32</v>
      </c>
      <c r="L10" s="41" t="s">
        <v>46</v>
      </c>
      <c r="M10" s="5"/>
      <c r="N10" s="36">
        <v>4.37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4.72</v>
      </c>
      <c r="L11" s="41" t="s">
        <v>46</v>
      </c>
      <c r="M11" s="5"/>
      <c r="N11" s="36">
        <v>5.35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5.1899999999999995</v>
      </c>
      <c r="L12" s="41" t="s">
        <v>46</v>
      </c>
      <c r="M12" s="5"/>
      <c r="N12" s="6">
        <v>5.77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7.42</v>
      </c>
      <c r="L14" s="41" t="s">
        <v>46</v>
      </c>
      <c r="M14" s="5"/>
      <c r="N14" s="36">
        <v>7.83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12.979999999999999</v>
      </c>
      <c r="M15" s="5"/>
      <c r="N15" s="36" t="s">
        <v>46</v>
      </c>
      <c r="O15" s="37">
        <v>13.36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2">N16-I16</f>
        <v>6.58</v>
      </c>
      <c r="L16" s="41" t="s">
        <v>46</v>
      </c>
      <c r="M16" s="5"/>
      <c r="N16" s="36">
        <v>7.03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9.74</v>
      </c>
      <c r="L18" s="41" t="s">
        <v>46</v>
      </c>
      <c r="M18" s="5"/>
      <c r="N18" s="36">
        <v>10.52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9.9300000000000015</v>
      </c>
      <c r="L19" s="41" t="s">
        <v>46</v>
      </c>
      <c r="M19" s="5"/>
      <c r="N19" s="36">
        <v>10.46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15.09</v>
      </c>
      <c r="L20" s="41" t="s">
        <v>46</v>
      </c>
      <c r="M20" s="5"/>
      <c r="N20" s="36">
        <v>15.69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3.59</v>
      </c>
      <c r="L21" s="41" t="s">
        <v>46</v>
      </c>
      <c r="M21" s="5"/>
      <c r="N21" s="36">
        <v>3.59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11.54</v>
      </c>
      <c r="L22" s="41" t="s">
        <v>46</v>
      </c>
      <c r="M22" s="5"/>
      <c r="N22" s="36">
        <v>11.85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8.2900000000000009</v>
      </c>
      <c r="L23" s="41" t="s">
        <v>46</v>
      </c>
      <c r="M23" s="5"/>
      <c r="N23" s="36">
        <v>8.7200000000000006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3.7800000000000002</v>
      </c>
      <c r="L25" s="41" t="s">
        <v>46</v>
      </c>
      <c r="M25" s="3"/>
      <c r="N25" s="6">
        <v>4.57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6.96</v>
      </c>
      <c r="N26" s="36" t="s">
        <v>46</v>
      </c>
      <c r="O26" s="37">
        <v>7.91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5.63</v>
      </c>
      <c r="L27" s="41" t="s">
        <v>46</v>
      </c>
      <c r="M27" s="3"/>
      <c r="N27" s="6">
        <v>5.63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9.9600000000000009</v>
      </c>
      <c r="L28" s="41" t="s">
        <v>46</v>
      </c>
      <c r="N28" s="36">
        <v>9.9600000000000009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9.26</v>
      </c>
      <c r="L29" s="41" t="s">
        <v>46</v>
      </c>
      <c r="M29" s="3"/>
      <c r="N29" s="6">
        <v>9.77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2.67</v>
      </c>
      <c r="L30" s="41" t="s">
        <v>46</v>
      </c>
      <c r="N30" s="36">
        <v>2.83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5.9</v>
      </c>
      <c r="L31" s="41" t="s">
        <v>46</v>
      </c>
      <c r="M31" s="3"/>
      <c r="N31" s="6">
        <v>6.37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15.47</v>
      </c>
      <c r="L32" s="41" t="s">
        <v>46</v>
      </c>
      <c r="N32" s="36">
        <v>15.74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4.9899999999999993</v>
      </c>
      <c r="L33" s="41" t="s">
        <v>46</v>
      </c>
      <c r="M33" s="3"/>
      <c r="N33" s="6">
        <v>5.27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5.29</v>
      </c>
      <c r="L34" s="41" t="s">
        <v>46</v>
      </c>
      <c r="M34" s="3"/>
      <c r="N34" s="36">
        <v>5.66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4.92</v>
      </c>
      <c r="L35" s="41" t="s">
        <v>46</v>
      </c>
      <c r="M35" s="3"/>
      <c r="N35" s="6">
        <v>5.52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11.43</v>
      </c>
      <c r="L36" s="41" t="s">
        <v>46</v>
      </c>
      <c r="M36" s="3"/>
      <c r="N36" s="6">
        <v>11.67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5.64</v>
      </c>
      <c r="L37" s="41" t="s">
        <v>46</v>
      </c>
      <c r="M37" s="3"/>
      <c r="N37" s="6">
        <v>5.64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7.6599999999999993</v>
      </c>
      <c r="L38" s="41" t="s">
        <v>46</v>
      </c>
      <c r="N38" s="6">
        <v>8.11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f>O40-I40</f>
        <v>17.12</v>
      </c>
      <c r="N40" s="65" t="s">
        <v>46</v>
      </c>
      <c r="O40" s="54">
        <v>17.420000000000002</v>
      </c>
    </row>
  </sheetData>
  <sheetProtection sheet="1"/>
  <mergeCells count="6">
    <mergeCell ref="K39:L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O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108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15.909999999999998</v>
      </c>
      <c r="M5" s="5"/>
      <c r="N5" s="38" t="s">
        <v>46</v>
      </c>
      <c r="O5" s="53">
        <v>16.649999999999999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13.49</v>
      </c>
      <c r="M6" s="5"/>
      <c r="N6" s="36" t="s">
        <v>46</v>
      </c>
      <c r="O6" s="37">
        <v>14.02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3.5700000000000003</v>
      </c>
      <c r="L7" s="41" t="s">
        <v>46</v>
      </c>
      <c r="M7" s="5"/>
      <c r="N7" s="6">
        <v>4.03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9.81</v>
      </c>
      <c r="M8" s="5"/>
      <c r="N8" s="36" t="s">
        <v>46</v>
      </c>
      <c r="O8" s="37">
        <v>10.56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5.21</v>
      </c>
      <c r="L9" s="41" t="s">
        <v>46</v>
      </c>
      <c r="M9" s="5"/>
      <c r="N9" s="6">
        <v>5.42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5.2700000000000005</v>
      </c>
      <c r="L10" s="41" t="s">
        <v>46</v>
      </c>
      <c r="M10" s="5"/>
      <c r="N10" s="36">
        <v>5.32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5.03</v>
      </c>
      <c r="L11" s="41" t="s">
        <v>46</v>
      </c>
      <c r="M11" s="5"/>
      <c r="N11" s="36">
        <v>5.66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5.67</v>
      </c>
      <c r="L12" s="41" t="s">
        <v>46</v>
      </c>
      <c r="M12" s="5"/>
      <c r="N12" s="6">
        <v>6.25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8.86</v>
      </c>
      <c r="L14" s="41" t="s">
        <v>46</v>
      </c>
      <c r="M14" s="5"/>
      <c r="N14" s="36">
        <v>9.27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8.6599999999999984</v>
      </c>
      <c r="L15" s="41" t="s">
        <v>46</v>
      </c>
      <c r="M15" s="5"/>
      <c r="N15" s="36">
        <v>9.0399999999999991</v>
      </c>
      <c r="O15" s="37" t="s">
        <v>46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2">N16-I16</f>
        <v>7.97</v>
      </c>
      <c r="L16" s="41" t="s">
        <v>46</v>
      </c>
      <c r="M16" s="5"/>
      <c r="N16" s="36">
        <v>8.42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36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11.120000000000001</v>
      </c>
      <c r="L18" s="41" t="s">
        <v>46</v>
      </c>
      <c r="M18" s="5"/>
      <c r="N18" s="36">
        <v>11.9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11.89</v>
      </c>
      <c r="L19" s="41" t="s">
        <v>46</v>
      </c>
      <c r="M19" s="5"/>
      <c r="N19" s="36">
        <v>12.42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15.280000000000001</v>
      </c>
      <c r="L20" s="41" t="s">
        <v>46</v>
      </c>
      <c r="M20" s="5"/>
      <c r="N20" s="36">
        <v>15.88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4.88</v>
      </c>
      <c r="L21" s="41" t="s">
        <v>46</v>
      </c>
      <c r="M21" s="5"/>
      <c r="N21" s="36">
        <v>4.88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13.08</v>
      </c>
      <c r="L22" s="41" t="s">
        <v>46</v>
      </c>
      <c r="M22" s="5"/>
      <c r="N22" s="36">
        <v>13.39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2"/>
        <v>8.84</v>
      </c>
      <c r="L23" s="41" t="s">
        <v>46</v>
      </c>
      <c r="M23" s="5"/>
      <c r="N23" s="36">
        <v>9.27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194"/>
      <c r="O24" s="195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4.09</v>
      </c>
      <c r="L25" s="41" t="s">
        <v>46</v>
      </c>
      <c r="M25" s="3"/>
      <c r="N25" s="6">
        <v>4.88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7.4999999999999991</v>
      </c>
      <c r="N26" s="36" t="s">
        <v>46</v>
      </c>
      <c r="O26" s="37">
        <v>8.4499999999999993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6.86</v>
      </c>
      <c r="L27" s="41" t="s">
        <v>46</v>
      </c>
      <c r="M27" s="3"/>
      <c r="N27" s="6">
        <v>6.86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10.18</v>
      </c>
      <c r="L28" s="41" t="s">
        <v>46</v>
      </c>
      <c r="N28" s="36">
        <v>10.18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9.65</v>
      </c>
      <c r="L29" s="41" t="s">
        <v>46</v>
      </c>
      <c r="M29" s="3"/>
      <c r="N29" s="6">
        <v>10.16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ref="K30:K38" si="4">N30-I30</f>
        <v>3.51</v>
      </c>
      <c r="L30" s="41" t="s">
        <v>46</v>
      </c>
      <c r="N30" s="36">
        <v>3.67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6.71</v>
      </c>
      <c r="L31" s="41" t="s">
        <v>46</v>
      </c>
      <c r="M31" s="3"/>
      <c r="N31" s="6">
        <v>7.18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16.150000000000002</v>
      </c>
      <c r="L32" s="41" t="s">
        <v>46</v>
      </c>
      <c r="N32" s="36">
        <v>16.420000000000002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5.87</v>
      </c>
      <c r="L33" s="41" t="s">
        <v>46</v>
      </c>
      <c r="M33" s="3"/>
      <c r="N33" s="6">
        <v>6.15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5.84</v>
      </c>
      <c r="L34" s="41" t="s">
        <v>46</v>
      </c>
      <c r="M34" s="3"/>
      <c r="N34" s="36">
        <v>6.21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4.8900000000000006</v>
      </c>
      <c r="L35" s="41" t="s">
        <v>46</v>
      </c>
      <c r="M35" s="3"/>
      <c r="N35" s="6">
        <v>5.49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11.6</v>
      </c>
      <c r="L36" s="41" t="s">
        <v>46</v>
      </c>
      <c r="M36" s="3"/>
      <c r="N36" s="6">
        <v>11.84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192" t="s">
        <v>87</v>
      </c>
      <c r="L37" s="193"/>
      <c r="M37" s="3"/>
      <c r="N37" s="36" t="s">
        <v>109</v>
      </c>
      <c r="O37" s="37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8.48</v>
      </c>
      <c r="L38" s="41" t="s">
        <v>46</v>
      </c>
      <c r="N38" s="6">
        <v>8.93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36" t="s">
        <v>86</v>
      </c>
      <c r="O39" s="37" t="s">
        <v>46</v>
      </c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f>O40-I40</f>
        <v>20.38</v>
      </c>
      <c r="N40" s="65" t="s">
        <v>46</v>
      </c>
      <c r="O40" s="54">
        <v>20.68</v>
      </c>
    </row>
  </sheetData>
  <mergeCells count="7">
    <mergeCell ref="K39:L39"/>
    <mergeCell ref="K37:L37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40"/>
  <sheetViews>
    <sheetView topLeftCell="A16"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116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v>16.71</v>
      </c>
      <c r="M5" s="5"/>
    </row>
    <row r="6" spans="1:13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v>14.44</v>
      </c>
      <c r="M6" s="5"/>
    </row>
    <row r="7" spans="1:13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v>4.2</v>
      </c>
      <c r="L7" s="41" t="s">
        <v>46</v>
      </c>
      <c r="M7" s="5"/>
    </row>
    <row r="8" spans="1:13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v>6.27</v>
      </c>
      <c r="L8" s="41" t="s">
        <v>46</v>
      </c>
      <c r="M8" s="5"/>
    </row>
    <row r="9" spans="1:13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>
        <v>10.82</v>
      </c>
      <c r="M9" s="5"/>
    </row>
    <row r="10" spans="1:13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v>5.95</v>
      </c>
      <c r="L10" s="41" t="s">
        <v>46</v>
      </c>
      <c r="M10" s="5"/>
    </row>
    <row r="11" spans="1:13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v>6.86</v>
      </c>
      <c r="L11" s="41" t="s">
        <v>46</v>
      </c>
      <c r="M11" s="5"/>
    </row>
    <row r="12" spans="1:13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v>6.27</v>
      </c>
      <c r="L12" s="41" t="s">
        <v>46</v>
      </c>
      <c r="M12" s="5"/>
    </row>
    <row r="13" spans="1:13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</row>
    <row r="14" spans="1:13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 t="s">
        <v>46</v>
      </c>
      <c r="L14" s="41">
        <v>18.600000000000001</v>
      </c>
      <c r="M14" s="5"/>
    </row>
    <row r="15" spans="1:13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v>10.99</v>
      </c>
      <c r="L15" s="41" t="s">
        <v>46</v>
      </c>
      <c r="M15" s="5"/>
    </row>
    <row r="16" spans="1:13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v>9.82</v>
      </c>
      <c r="L16" s="41" t="s">
        <v>46</v>
      </c>
      <c r="M16" s="5"/>
    </row>
    <row r="17" spans="1:13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</row>
    <row r="18" spans="1:13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v>12.8</v>
      </c>
      <c r="L18" s="41" t="s">
        <v>46</v>
      </c>
      <c r="M18" s="5"/>
    </row>
    <row r="19" spans="1:13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v>13.61</v>
      </c>
      <c r="L19" s="41" t="s">
        <v>46</v>
      </c>
      <c r="M19" s="5"/>
    </row>
    <row r="20" spans="1:13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v>15.95</v>
      </c>
      <c r="L20" s="41" t="s">
        <v>46</v>
      </c>
      <c r="M20" s="5"/>
    </row>
    <row r="21" spans="1:13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v>5.83</v>
      </c>
      <c r="L21" s="41" t="s">
        <v>46</v>
      </c>
      <c r="M21" s="5"/>
    </row>
    <row r="22" spans="1:13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v>14.47</v>
      </c>
      <c r="L22" s="41" t="s">
        <v>46</v>
      </c>
      <c r="M22" s="5"/>
    </row>
    <row r="23" spans="1:13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v>9.82</v>
      </c>
      <c r="L23" s="41" t="s">
        <v>46</v>
      </c>
      <c r="M23" s="5"/>
    </row>
    <row r="24" spans="1:13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</row>
    <row r="25" spans="1:13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v>5.41</v>
      </c>
      <c r="L25" s="41" t="s">
        <v>46</v>
      </c>
      <c r="M25" s="3"/>
    </row>
    <row r="26" spans="1:13" ht="15.75" customHeight="1" x14ac:dyDescent="0.25">
      <c r="A26" s="31">
        <f t="shared" ref="A26:A37" si="1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v>8.84</v>
      </c>
    </row>
    <row r="27" spans="1:13" ht="15.75" customHeight="1" x14ac:dyDescent="0.25">
      <c r="A27" s="31">
        <f t="shared" si="1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v>7.73</v>
      </c>
      <c r="L27" s="41" t="s">
        <v>46</v>
      </c>
      <c r="M27" s="3"/>
    </row>
    <row r="28" spans="1:13" ht="15.75" customHeight="1" x14ac:dyDescent="0.25">
      <c r="A28" s="31">
        <f t="shared" si="1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v>10.35</v>
      </c>
      <c r="L28" s="41" t="s">
        <v>46</v>
      </c>
    </row>
    <row r="29" spans="1:13" ht="15.75" customHeight="1" x14ac:dyDescent="0.25">
      <c r="A29" s="31">
        <f t="shared" si="1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v>10.31</v>
      </c>
      <c r="L29" s="41" t="s">
        <v>46</v>
      </c>
      <c r="M29" s="3"/>
    </row>
    <row r="30" spans="1:13" ht="15.75" customHeight="1" x14ac:dyDescent="0.25">
      <c r="A30" s="31">
        <f t="shared" si="1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v>4.42</v>
      </c>
      <c r="L30" s="41" t="s">
        <v>46</v>
      </c>
    </row>
    <row r="31" spans="1:13" ht="15.75" customHeight="1" x14ac:dyDescent="0.25">
      <c r="A31" s="31">
        <f t="shared" si="1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v>7.67</v>
      </c>
      <c r="L31" s="41" t="s">
        <v>46</v>
      </c>
      <c r="M31" s="3"/>
    </row>
    <row r="32" spans="1:13" ht="15.75" customHeight="1" x14ac:dyDescent="0.25">
      <c r="A32" s="31">
        <f t="shared" si="1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v>17.100000000000001</v>
      </c>
      <c r="L32" s="41" t="s">
        <v>46</v>
      </c>
    </row>
    <row r="33" spans="1:13" ht="15.75" customHeight="1" x14ac:dyDescent="0.25">
      <c r="A33" s="31">
        <f t="shared" si="1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v>6.54</v>
      </c>
      <c r="L33" s="41" t="s">
        <v>46</v>
      </c>
      <c r="M33" s="3"/>
    </row>
    <row r="34" spans="1:13" ht="15.75" customHeight="1" x14ac:dyDescent="0.25">
      <c r="A34" s="31">
        <f t="shared" si="1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v>6.57</v>
      </c>
      <c r="L34" s="41" t="s">
        <v>46</v>
      </c>
      <c r="M34" s="3"/>
    </row>
    <row r="35" spans="1:13" ht="15.75" customHeight="1" x14ac:dyDescent="0.25">
      <c r="A35" s="31">
        <f t="shared" si="1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v>5.51</v>
      </c>
      <c r="L35" s="41" t="s">
        <v>46</v>
      </c>
      <c r="M35" s="3"/>
    </row>
    <row r="36" spans="1:13" ht="15.75" customHeight="1" x14ac:dyDescent="0.25">
      <c r="A36" s="31">
        <f t="shared" si="1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v>11.92</v>
      </c>
      <c r="L36" s="41" t="s">
        <v>46</v>
      </c>
      <c r="M36" s="3"/>
    </row>
    <row r="37" spans="1:13" ht="15.75" customHeight="1" x14ac:dyDescent="0.25">
      <c r="A37" s="31">
        <f t="shared" si="1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v>8.92</v>
      </c>
      <c r="L37" s="76"/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v>9.68</v>
      </c>
      <c r="L38" s="41" t="s">
        <v>46</v>
      </c>
    </row>
    <row r="39" spans="1:13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</row>
    <row r="40" spans="1:13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 t="s">
        <v>46</v>
      </c>
      <c r="L40" s="55">
        <v>14.94</v>
      </c>
    </row>
  </sheetData>
  <mergeCells count="3">
    <mergeCell ref="K39:L39"/>
    <mergeCell ref="K13:L13"/>
    <mergeCell ref="K24:L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2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2" ht="20" x14ac:dyDescent="0.4">
      <c r="A2" s="2" t="s">
        <v>135</v>
      </c>
      <c r="B2" s="1"/>
      <c r="C2" s="1"/>
      <c r="D2" s="1"/>
      <c r="E2" s="1"/>
      <c r="F2" s="1"/>
      <c r="G2" s="1"/>
      <c r="H2" s="1"/>
      <c r="I2" s="1"/>
      <c r="J2" s="1"/>
    </row>
    <row r="3" spans="1:12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2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</row>
    <row r="5" spans="1:12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24" t="s">
        <v>115</v>
      </c>
      <c r="L5" s="25">
        <v>17.66</v>
      </c>
    </row>
    <row r="6" spans="1:12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10" t="s">
        <v>115</v>
      </c>
      <c r="L6" s="11">
        <v>15.67</v>
      </c>
    </row>
    <row r="7" spans="1:12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10">
        <v>4.79</v>
      </c>
      <c r="L7" s="11" t="s">
        <v>115</v>
      </c>
    </row>
    <row r="8" spans="1:12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10" t="s">
        <v>115</v>
      </c>
      <c r="L8" s="11">
        <v>11.23</v>
      </c>
    </row>
    <row r="9" spans="1:12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0">
        <v>7.34</v>
      </c>
      <c r="L9" s="11" t="s">
        <v>115</v>
      </c>
    </row>
    <row r="10" spans="1:12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10">
        <v>7.15</v>
      </c>
      <c r="L10" s="11" t="s">
        <v>115</v>
      </c>
    </row>
    <row r="11" spans="1:12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10">
        <v>8.17</v>
      </c>
      <c r="L11" s="11" t="s">
        <v>115</v>
      </c>
    </row>
    <row r="12" spans="1:12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10">
        <v>7.81</v>
      </c>
      <c r="L12" s="11" t="s">
        <v>115</v>
      </c>
    </row>
    <row r="13" spans="1:12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8" t="s">
        <v>73</v>
      </c>
      <c r="L13" s="199"/>
    </row>
    <row r="14" spans="1:12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>
        <v>12.64</v>
      </c>
      <c r="L14" s="11" t="s">
        <v>115</v>
      </c>
    </row>
    <row r="15" spans="1:12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" t="s">
        <v>115</v>
      </c>
      <c r="L15" s="11" t="s">
        <v>115</v>
      </c>
    </row>
    <row r="16" spans="1:12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 t="s">
        <v>115</v>
      </c>
      <c r="L16" s="11" t="s">
        <v>115</v>
      </c>
    </row>
    <row r="17" spans="1:12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10" t="s">
        <v>115</v>
      </c>
      <c r="L17" s="11" t="s">
        <v>115</v>
      </c>
    </row>
    <row r="18" spans="1:12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10" t="s">
        <v>115</v>
      </c>
      <c r="L18" s="11" t="s">
        <v>115</v>
      </c>
    </row>
    <row r="19" spans="1:12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 t="s">
        <v>115</v>
      </c>
      <c r="L19" s="11" t="s">
        <v>115</v>
      </c>
    </row>
    <row r="20" spans="1:12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10" t="s">
        <v>115</v>
      </c>
      <c r="L20" s="11" t="s">
        <v>115</v>
      </c>
    </row>
    <row r="21" spans="1:12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v>7.63</v>
      </c>
      <c r="L21" s="11" t="s">
        <v>115</v>
      </c>
    </row>
    <row r="22" spans="1:12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10">
        <v>16.400000000000002</v>
      </c>
      <c r="L22" s="11" t="s">
        <v>115</v>
      </c>
    </row>
    <row r="23" spans="1:12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10">
        <v>9.77</v>
      </c>
      <c r="L23" s="11" t="s">
        <v>115</v>
      </c>
    </row>
    <row r="24" spans="1:12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8" t="s">
        <v>73</v>
      </c>
      <c r="L24" s="199"/>
    </row>
    <row r="25" spans="1:12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v>6.04</v>
      </c>
      <c r="L25" s="11" t="s">
        <v>115</v>
      </c>
    </row>
    <row r="26" spans="1:12" ht="15.75" customHeight="1" x14ac:dyDescent="0.25">
      <c r="A26" s="31">
        <f t="shared" ref="A26:A37" si="1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10" t="s">
        <v>115</v>
      </c>
      <c r="L26" s="11">
        <v>9.75</v>
      </c>
    </row>
    <row r="27" spans="1:12" ht="15.75" customHeight="1" x14ac:dyDescent="0.25">
      <c r="A27" s="31">
        <f t="shared" si="1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10">
        <v>6.31</v>
      </c>
      <c r="L27" s="11" t="s">
        <v>115</v>
      </c>
    </row>
    <row r="28" spans="1:12" ht="15.75" customHeight="1" x14ac:dyDescent="0.25">
      <c r="A28" s="31">
        <f t="shared" si="1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0">
        <v>11.56</v>
      </c>
      <c r="L28" s="11" t="s">
        <v>115</v>
      </c>
    </row>
    <row r="29" spans="1:12" ht="15.75" customHeight="1" x14ac:dyDescent="0.25">
      <c r="A29" s="31">
        <f t="shared" si="1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10">
        <v>11.09</v>
      </c>
      <c r="L29" s="11" t="s">
        <v>115</v>
      </c>
    </row>
    <row r="30" spans="1:12" ht="15.75" customHeight="1" x14ac:dyDescent="0.25">
      <c r="A30" s="31">
        <f t="shared" si="1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10">
        <v>3.04</v>
      </c>
      <c r="L30" s="11" t="s">
        <v>115</v>
      </c>
    </row>
    <row r="31" spans="1:12" ht="15.75" customHeight="1" x14ac:dyDescent="0.25">
      <c r="A31" s="31">
        <f t="shared" si="1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10">
        <v>7.63</v>
      </c>
      <c r="L31" s="11" t="s">
        <v>115</v>
      </c>
    </row>
    <row r="32" spans="1:12" ht="15.75" customHeight="1" x14ac:dyDescent="0.25">
      <c r="A32" s="31">
        <f t="shared" si="1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0">
        <v>17.350000000000001</v>
      </c>
      <c r="L32" s="11" t="s">
        <v>115</v>
      </c>
    </row>
    <row r="33" spans="1:12" ht="15.75" customHeight="1" x14ac:dyDescent="0.25">
      <c r="A33" s="31">
        <f t="shared" si="1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0">
        <v>8.6000000000000014</v>
      </c>
      <c r="L33" s="11" t="s">
        <v>115</v>
      </c>
    </row>
    <row r="34" spans="1:12" ht="15.75" customHeight="1" x14ac:dyDescent="0.25">
      <c r="A34" s="31">
        <f t="shared" si="1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10" t="s">
        <v>115</v>
      </c>
      <c r="L34" s="11" t="s">
        <v>115</v>
      </c>
    </row>
    <row r="35" spans="1:12" ht="15.75" customHeight="1" x14ac:dyDescent="0.25">
      <c r="A35" s="31">
        <f t="shared" si="1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10">
        <v>4.92</v>
      </c>
      <c r="L35" s="11" t="s">
        <v>115</v>
      </c>
    </row>
    <row r="36" spans="1:12" ht="15.75" customHeight="1" x14ac:dyDescent="0.25">
      <c r="A36" s="31">
        <f t="shared" si="1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10">
        <v>11.78</v>
      </c>
      <c r="L36" s="11" t="s">
        <v>115</v>
      </c>
    </row>
    <row r="37" spans="1:12" ht="15.75" customHeight="1" x14ac:dyDescent="0.25">
      <c r="A37" s="31">
        <f t="shared" si="1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10">
        <v>9.86</v>
      </c>
      <c r="L37" s="11" t="s">
        <v>115</v>
      </c>
    </row>
    <row r="38" spans="1:12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10">
        <v>10.110000000000001</v>
      </c>
      <c r="L38" s="11" t="s">
        <v>115</v>
      </c>
    </row>
    <row r="39" spans="1:12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8" t="s">
        <v>87</v>
      </c>
      <c r="L39" s="199"/>
    </row>
    <row r="40" spans="1:12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14" t="s">
        <v>115</v>
      </c>
      <c r="L40" s="15">
        <v>17.16</v>
      </c>
    </row>
  </sheetData>
  <mergeCells count="3">
    <mergeCell ref="K39:L39"/>
    <mergeCell ref="K13:L13"/>
    <mergeCell ref="K24:L24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2"/>
  <dimension ref="A1:O40"/>
  <sheetViews>
    <sheetView topLeftCell="A28" zoomScaleNormal="100" workbookViewId="0">
      <selection activeCell="L40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16.21</v>
      </c>
      <c r="M5" s="5"/>
      <c r="N5" s="38" t="s">
        <v>46</v>
      </c>
      <c r="O5" s="53">
        <v>16.95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13.82</v>
      </c>
      <c r="M6" s="5"/>
      <c r="N6" s="36" t="s">
        <v>46</v>
      </c>
      <c r="O6" s="37">
        <v>14.35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3.35</v>
      </c>
      <c r="L7" s="41" t="s">
        <v>46</v>
      </c>
      <c r="M7" s="5"/>
      <c r="N7" s="6">
        <v>3.81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9.1300000000000008</v>
      </c>
      <c r="M8" s="5"/>
      <c r="N8" s="36" t="s">
        <v>46</v>
      </c>
      <c r="O8" s="37">
        <v>9.8800000000000008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/>
      <c r="L9" s="41">
        <f>O9-I9</f>
        <v>7.87</v>
      </c>
      <c r="M9" s="5"/>
      <c r="N9" s="6"/>
      <c r="O9" s="37">
        <v>8.08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/>
      <c r="L10" s="41">
        <f>O10-I10</f>
        <v>6.8500000000000005</v>
      </c>
      <c r="M10" s="5"/>
      <c r="N10" s="36"/>
      <c r="O10" s="37">
        <v>6.9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5.78</v>
      </c>
      <c r="L11" s="41" t="s">
        <v>46</v>
      </c>
      <c r="M11" s="5"/>
      <c r="N11" s="36">
        <v>6.41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6.46</v>
      </c>
      <c r="L12" s="41" t="s">
        <v>46</v>
      </c>
      <c r="M12" s="5"/>
      <c r="N12" s="6">
        <v>7.04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12.27</v>
      </c>
      <c r="L14" s="41" t="s">
        <v>46</v>
      </c>
      <c r="M14" s="5"/>
      <c r="N14" s="36">
        <v>12.68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20.900000000000002</v>
      </c>
      <c r="M15" s="5"/>
      <c r="N15" s="36" t="s">
        <v>46</v>
      </c>
      <c r="O15" s="37">
        <v>21.28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12.530000000000001</v>
      </c>
      <c r="L16" s="41" t="s">
        <v>46</v>
      </c>
      <c r="M16" s="5"/>
      <c r="N16" s="36">
        <v>12.98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46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96</v>
      </c>
      <c r="L19" s="41" t="s">
        <v>46</v>
      </c>
      <c r="M19" s="5"/>
      <c r="N19" s="36" t="s">
        <v>46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96</v>
      </c>
      <c r="L20" s="41" t="s">
        <v>46</v>
      </c>
      <c r="M20" s="5"/>
      <c r="N20" s="36" t="s">
        <v>46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7.04</v>
      </c>
      <c r="L21" s="41" t="s">
        <v>46</v>
      </c>
      <c r="M21" s="5"/>
      <c r="N21" s="36">
        <v>7.04</v>
      </c>
      <c r="O21" s="37"/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16.510000000000002</v>
      </c>
      <c r="L22" s="41" t="s">
        <v>46</v>
      </c>
      <c r="M22" s="5"/>
      <c r="N22" s="36">
        <v>16.82</v>
      </c>
      <c r="O22" s="37"/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8.56</v>
      </c>
      <c r="L23" s="41" t="s">
        <v>46</v>
      </c>
      <c r="M23" s="5"/>
      <c r="N23" s="36">
        <v>8.99</v>
      </c>
      <c r="O23" s="37"/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0" t="s">
        <v>73</v>
      </c>
      <c r="O24" s="193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4.57</v>
      </c>
      <c r="L25" s="41" t="s">
        <v>46</v>
      </c>
      <c r="M25" s="3"/>
      <c r="N25" s="6">
        <v>5.36</v>
      </c>
      <c r="O25" s="37"/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8.120000000000001</v>
      </c>
      <c r="N26" s="36" t="s">
        <v>46</v>
      </c>
      <c r="O26" s="37">
        <v>9.07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8.9700000000000006</v>
      </c>
      <c r="L27" s="41" t="s">
        <v>46</v>
      </c>
      <c r="M27" s="3"/>
      <c r="N27" s="6">
        <v>8.9700000000000006</v>
      </c>
      <c r="O27" s="37"/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10.32</v>
      </c>
      <c r="L28" s="41" t="s">
        <v>46</v>
      </c>
      <c r="N28" s="36">
        <v>10.32</v>
      </c>
      <c r="O28" s="37"/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8.15</v>
      </c>
      <c r="L29" s="41" t="s">
        <v>46</v>
      </c>
      <c r="M29" s="3"/>
      <c r="N29" s="6">
        <v>8.66</v>
      </c>
      <c r="O29" s="37"/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96</v>
      </c>
      <c r="L30" s="41" t="s">
        <v>46</v>
      </c>
      <c r="N30" s="36">
        <v>6.04</v>
      </c>
      <c r="O30" s="37"/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8.1199999999999992</v>
      </c>
      <c r="L31" s="41" t="s">
        <v>46</v>
      </c>
      <c r="M31" s="3"/>
      <c r="N31" s="6">
        <v>8.59</v>
      </c>
      <c r="O31" s="37"/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17.79</v>
      </c>
      <c r="L32" s="41" t="s">
        <v>46</v>
      </c>
      <c r="N32" s="36">
        <v>18.059999999999999</v>
      </c>
      <c r="O32" s="37"/>
    </row>
    <row r="33" spans="1:15" ht="15.75" customHeight="1" x14ac:dyDescent="0.25">
      <c r="A33" s="31">
        <f t="shared" si="2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6</v>
      </c>
      <c r="L33" s="41" t="s">
        <v>46</v>
      </c>
      <c r="M33" s="3"/>
      <c r="N33" s="6">
        <v>6.28</v>
      </c>
      <c r="O33" s="37"/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96</v>
      </c>
      <c r="L34" s="41" t="s">
        <v>46</v>
      </c>
      <c r="M34" s="3"/>
      <c r="N34" s="36" t="s">
        <v>46</v>
      </c>
      <c r="O34" s="37"/>
    </row>
    <row r="35" spans="1:15" ht="15.75" customHeight="1" x14ac:dyDescent="0.25">
      <c r="A35" s="31">
        <f t="shared" si="2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5.03</v>
      </c>
      <c r="L35" s="41" t="s">
        <v>46</v>
      </c>
      <c r="M35" s="3"/>
      <c r="N35" s="6">
        <v>5.63</v>
      </c>
      <c r="O35" s="37"/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11.85</v>
      </c>
      <c r="L36" s="41" t="s">
        <v>46</v>
      </c>
      <c r="M36" s="3"/>
      <c r="N36" s="6">
        <v>12.09</v>
      </c>
      <c r="O36" s="37"/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 t="s">
        <v>46</v>
      </c>
      <c r="L37" s="41">
        <f>O37-I37</f>
        <v>10.33</v>
      </c>
      <c r="M37" s="3"/>
      <c r="N37" s="75"/>
      <c r="O37" s="76">
        <v>10.33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10.91</v>
      </c>
      <c r="L38" s="41" t="s">
        <v>46</v>
      </c>
      <c r="N38" s="6">
        <v>11.36</v>
      </c>
      <c r="O38" s="37"/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0" t="s">
        <v>87</v>
      </c>
      <c r="O39" s="193"/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7.53</v>
      </c>
      <c r="L40" s="55"/>
      <c r="N40" s="65">
        <v>7.83</v>
      </c>
      <c r="O40" s="54"/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3"/>
  <dimension ref="A1:O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16.100000000000001</v>
      </c>
      <c r="M5" s="5"/>
      <c r="N5" s="38" t="s">
        <v>46</v>
      </c>
      <c r="O5" s="53">
        <v>16.84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10.5</v>
      </c>
      <c r="M6" s="5"/>
      <c r="N6" s="36" t="s">
        <v>46</v>
      </c>
      <c r="O6" s="37">
        <v>11.03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3.46</v>
      </c>
      <c r="L7" s="41" t="s">
        <v>46</v>
      </c>
      <c r="M7" s="5"/>
      <c r="N7" s="6">
        <v>3.92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1"/>
        <v>3.22</v>
      </c>
      <c r="L8" s="41" t="s">
        <v>46</v>
      </c>
      <c r="M8" s="5"/>
      <c r="N8" s="36">
        <v>3.97</v>
      </c>
      <c r="O8" s="37" t="s">
        <v>46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1"/>
        <v>6.95</v>
      </c>
      <c r="L9" s="41" t="s">
        <v>46</v>
      </c>
      <c r="M9" s="5"/>
      <c r="N9" s="6">
        <v>7.16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7.09</v>
      </c>
      <c r="L10" s="41" t="s">
        <v>46</v>
      </c>
      <c r="M10" s="5"/>
      <c r="N10" s="36">
        <v>7.14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6.53</v>
      </c>
      <c r="L11" s="41" t="s">
        <v>46</v>
      </c>
      <c r="M11" s="5"/>
      <c r="N11" s="36">
        <v>7.16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6.08</v>
      </c>
      <c r="L12" s="41" t="s">
        <v>46</v>
      </c>
      <c r="M12" s="5"/>
      <c r="N12" s="6">
        <v>6.66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12.59</v>
      </c>
      <c r="L14" s="41" t="s">
        <v>46</v>
      </c>
      <c r="M14" s="5"/>
      <c r="N14" s="36">
        <v>13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21.39</v>
      </c>
      <c r="M15" s="5"/>
      <c r="N15" s="36" t="s">
        <v>46</v>
      </c>
      <c r="O15" s="37">
        <v>21.77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96</v>
      </c>
      <c r="L16" s="41" t="s">
        <v>46</v>
      </c>
      <c r="M16" s="5"/>
      <c r="N16" s="36" t="s">
        <v>46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46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96</v>
      </c>
      <c r="L19" s="41" t="s">
        <v>46</v>
      </c>
      <c r="M19" s="5"/>
      <c r="N19" s="36" t="s">
        <v>46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96</v>
      </c>
      <c r="L20" s="41" t="s">
        <v>46</v>
      </c>
      <c r="M20" s="5"/>
      <c r="N20" s="36" t="s">
        <v>46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</v>
      </c>
      <c r="L21" s="41" t="s">
        <v>46</v>
      </c>
      <c r="M21" s="5"/>
      <c r="N21" s="36">
        <v>7</v>
      </c>
      <c r="O21" s="37"/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16.34</v>
      </c>
      <c r="L22" s="41" t="s">
        <v>46</v>
      </c>
      <c r="M22" s="5"/>
      <c r="N22" s="36">
        <v>16.649999999999999</v>
      </c>
      <c r="O22" s="37"/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9.08</v>
      </c>
      <c r="L23" s="41" t="s">
        <v>46</v>
      </c>
      <c r="M23" s="5"/>
      <c r="N23" s="36">
        <v>9.51</v>
      </c>
      <c r="O23" s="37"/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0" t="s">
        <v>73</v>
      </c>
      <c r="O24" s="193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4.0599999999999996</v>
      </c>
      <c r="L25" s="41" t="s">
        <v>46</v>
      </c>
      <c r="M25" s="3"/>
      <c r="N25" s="6">
        <v>4.8499999999999996</v>
      </c>
      <c r="O25" s="37"/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7.0699999999999994</v>
      </c>
      <c r="N26" s="36" t="s">
        <v>46</v>
      </c>
      <c r="O26" s="37">
        <v>8.02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9</v>
      </c>
      <c r="L27" s="41" t="s">
        <v>46</v>
      </c>
      <c r="M27" s="3"/>
      <c r="N27" s="6">
        <v>9</v>
      </c>
      <c r="O27" s="37"/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10.63</v>
      </c>
      <c r="L28" s="41" t="s">
        <v>46</v>
      </c>
      <c r="N28" s="36">
        <v>10.63</v>
      </c>
      <c r="O28" s="37"/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9.84</v>
      </c>
      <c r="L29" s="41" t="s">
        <v>46</v>
      </c>
      <c r="M29" s="3"/>
      <c r="N29" s="6">
        <v>10.35</v>
      </c>
      <c r="O29" s="37"/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6.34</v>
      </c>
      <c r="L30" s="41" t="s">
        <v>46</v>
      </c>
      <c r="N30" s="36">
        <v>6.5</v>
      </c>
      <c r="O30" s="37"/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8.6199999999999992</v>
      </c>
      <c r="L31" s="41" t="s">
        <v>46</v>
      </c>
      <c r="M31" s="3"/>
      <c r="N31" s="6">
        <v>9.09</v>
      </c>
      <c r="O31" s="37"/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18.059999999999999</v>
      </c>
      <c r="L32" s="41" t="s">
        <v>46</v>
      </c>
      <c r="N32" s="36">
        <v>18.329999999999998</v>
      </c>
      <c r="O32" s="37"/>
    </row>
    <row r="33" spans="1:15" ht="15.75" customHeight="1" x14ac:dyDescent="0.25">
      <c r="A33" s="31">
        <f t="shared" si="2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6.02</v>
      </c>
      <c r="L33" s="41" t="s">
        <v>46</v>
      </c>
      <c r="M33" s="3"/>
      <c r="N33" s="6">
        <v>6.3</v>
      </c>
      <c r="O33" s="37"/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96</v>
      </c>
      <c r="L34" s="41" t="s">
        <v>46</v>
      </c>
      <c r="M34" s="3"/>
      <c r="N34" s="36" t="s">
        <v>46</v>
      </c>
      <c r="O34" s="37"/>
    </row>
    <row r="35" spans="1:15" ht="15.75" customHeight="1" x14ac:dyDescent="0.25">
      <c r="A35" s="31">
        <f t="shared" si="2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5.07</v>
      </c>
      <c r="L35" s="41" t="s">
        <v>46</v>
      </c>
      <c r="M35" s="3"/>
      <c r="N35" s="6">
        <v>5.67</v>
      </c>
      <c r="O35" s="37"/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11.86</v>
      </c>
      <c r="L36" s="41" t="s">
        <v>46</v>
      </c>
      <c r="M36" s="3"/>
      <c r="N36" s="6">
        <v>12.1</v>
      </c>
      <c r="O36" s="37"/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9.4</v>
      </c>
      <c r="L37" s="41" t="s">
        <v>46</v>
      </c>
      <c r="M37" s="3"/>
      <c r="N37" s="75">
        <v>9.4</v>
      </c>
      <c r="O37" s="76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9.91</v>
      </c>
      <c r="L38" s="41" t="s">
        <v>46</v>
      </c>
      <c r="N38" s="6">
        <v>10.36</v>
      </c>
      <c r="O38" s="37"/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0" t="s">
        <v>87</v>
      </c>
      <c r="O39" s="193"/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7.6000000000000005</v>
      </c>
      <c r="L40" s="55"/>
      <c r="N40" s="65">
        <v>7.9</v>
      </c>
      <c r="O40" s="54"/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4"/>
  <dimension ref="A1:O40"/>
  <sheetViews>
    <sheetView zoomScaleNormal="100" workbookViewId="0">
      <selection activeCell="K5" sqref="K5:L4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5">
        <f t="shared" ref="K5:K12" si="0">N5-I5</f>
        <v>6.74</v>
      </c>
      <c r="L5" s="52" t="s">
        <v>46</v>
      </c>
      <c r="M5" s="5"/>
      <c r="N5" s="38">
        <v>7.48</v>
      </c>
      <c r="O5" s="53" t="s">
        <v>46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13.91</v>
      </c>
      <c r="M6" s="5"/>
      <c r="N6" s="36" t="s">
        <v>46</v>
      </c>
      <c r="O6" s="37">
        <v>14.44</v>
      </c>
    </row>
    <row r="7" spans="1:15" s="4" customFormat="1" ht="15.75" customHeight="1" x14ac:dyDescent="0.25">
      <c r="A7" s="31">
        <f t="shared" ref="A7:A24" si="1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3.36</v>
      </c>
      <c r="L7" s="41" t="s">
        <v>46</v>
      </c>
      <c r="M7" s="5"/>
      <c r="N7" s="6">
        <v>3.82</v>
      </c>
      <c r="O7" s="37" t="s">
        <v>46</v>
      </c>
    </row>
    <row r="8" spans="1:15" s="4" customFormat="1" ht="15.75" customHeight="1" x14ac:dyDescent="0.25">
      <c r="A8" s="31">
        <f t="shared" si="1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 t="s">
        <v>46</v>
      </c>
      <c r="M8" s="5"/>
      <c r="N8" s="36" t="s">
        <v>46</v>
      </c>
      <c r="O8" s="37">
        <v>8.7899999999999991</v>
      </c>
    </row>
    <row r="9" spans="1:15" s="4" customFormat="1" ht="15.75" customHeight="1" x14ac:dyDescent="0.25">
      <c r="A9" s="31">
        <f t="shared" si="1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 t="s">
        <v>46</v>
      </c>
      <c r="O9" s="37">
        <v>7.59</v>
      </c>
    </row>
    <row r="10" spans="1:15" s="4" customFormat="1" ht="15.75" customHeight="1" x14ac:dyDescent="0.25">
      <c r="A10" s="31">
        <f t="shared" si="1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7.15</v>
      </c>
      <c r="L10" s="41" t="s">
        <v>46</v>
      </c>
      <c r="M10" s="5"/>
      <c r="N10" s="36">
        <v>7.2</v>
      </c>
      <c r="O10" s="37" t="s">
        <v>46</v>
      </c>
    </row>
    <row r="11" spans="1:15" s="4" customFormat="1" ht="15.75" customHeight="1" x14ac:dyDescent="0.25">
      <c r="A11" s="31">
        <f t="shared" si="1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6.58</v>
      </c>
      <c r="L11" s="41" t="s">
        <v>46</v>
      </c>
      <c r="M11" s="5"/>
      <c r="N11" s="36">
        <v>7.21</v>
      </c>
      <c r="O11" s="37" t="s">
        <v>46</v>
      </c>
    </row>
    <row r="12" spans="1:15" s="4" customFormat="1" ht="15.75" customHeight="1" x14ac:dyDescent="0.25">
      <c r="A12" s="31">
        <f t="shared" si="1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6.35</v>
      </c>
      <c r="L12" s="41" t="s">
        <v>46</v>
      </c>
      <c r="M12" s="5"/>
      <c r="N12" s="6">
        <v>6.93</v>
      </c>
      <c r="O12" s="37" t="s">
        <v>46</v>
      </c>
    </row>
    <row r="13" spans="1:15" s="4" customFormat="1" ht="15.75" customHeight="1" x14ac:dyDescent="0.25">
      <c r="A13" s="31">
        <f t="shared" si="1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1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12.87</v>
      </c>
      <c r="L14" s="41" t="s">
        <v>46</v>
      </c>
      <c r="M14" s="5"/>
      <c r="N14" s="36">
        <v>13.28</v>
      </c>
      <c r="O14" s="37" t="s">
        <v>46</v>
      </c>
    </row>
    <row r="15" spans="1:15" s="4" customFormat="1" ht="15.75" customHeight="1" x14ac:dyDescent="0.25">
      <c r="A15" s="31">
        <f t="shared" si="1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28.3</v>
      </c>
      <c r="M15" s="5"/>
      <c r="N15" s="36" t="s">
        <v>46</v>
      </c>
      <c r="O15" s="37">
        <v>28.68</v>
      </c>
    </row>
    <row r="16" spans="1:15" s="4" customFormat="1" ht="15.75" customHeight="1" x14ac:dyDescent="0.25">
      <c r="A16" s="31">
        <f t="shared" si="1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96</v>
      </c>
      <c r="L16" s="41" t="s">
        <v>46</v>
      </c>
      <c r="M16" s="5"/>
      <c r="N16" s="36" t="s">
        <v>46</v>
      </c>
      <c r="O16" s="37" t="s">
        <v>46</v>
      </c>
    </row>
    <row r="17" spans="1:15" s="4" customFormat="1" ht="15.75" customHeight="1" x14ac:dyDescent="0.25">
      <c r="A17" s="31">
        <f t="shared" si="1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1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46</v>
      </c>
      <c r="O18" s="37" t="s">
        <v>46</v>
      </c>
    </row>
    <row r="19" spans="1:15" s="4" customFormat="1" ht="15.75" customHeight="1" x14ac:dyDescent="0.25">
      <c r="A19" s="31">
        <f t="shared" si="1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96</v>
      </c>
      <c r="L19" s="41" t="s">
        <v>46</v>
      </c>
      <c r="M19" s="5"/>
      <c r="N19" s="36" t="s">
        <v>46</v>
      </c>
      <c r="O19" s="37" t="s">
        <v>46</v>
      </c>
    </row>
    <row r="20" spans="1:15" s="4" customFormat="1" ht="15.75" customHeight="1" x14ac:dyDescent="0.25">
      <c r="A20" s="31">
        <f t="shared" si="1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96</v>
      </c>
      <c r="L20" s="41" t="s">
        <v>46</v>
      </c>
      <c r="M20" s="5"/>
      <c r="N20" s="36" t="s">
        <v>46</v>
      </c>
      <c r="O20" s="37" t="s">
        <v>46</v>
      </c>
    </row>
    <row r="21" spans="1:15" s="4" customFormat="1" ht="15.75" customHeight="1" x14ac:dyDescent="0.25">
      <c r="A21" s="31">
        <f t="shared" si="1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7.1</v>
      </c>
      <c r="L21" s="41" t="s">
        <v>46</v>
      </c>
      <c r="M21" s="5"/>
      <c r="N21" s="36">
        <v>7.1</v>
      </c>
      <c r="O21" s="37"/>
    </row>
    <row r="22" spans="1:15" s="4" customFormat="1" ht="15.75" customHeight="1" x14ac:dyDescent="0.25">
      <c r="A22" s="31">
        <f t="shared" si="1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16.62</v>
      </c>
      <c r="L22" s="41" t="s">
        <v>46</v>
      </c>
      <c r="M22" s="5"/>
      <c r="N22" s="36">
        <v>16.93</v>
      </c>
      <c r="O22" s="37"/>
    </row>
    <row r="23" spans="1:15" s="4" customFormat="1" ht="15.75" customHeight="1" x14ac:dyDescent="0.25">
      <c r="A23" s="31">
        <f t="shared" si="1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9.48</v>
      </c>
      <c r="L23" s="41" t="s">
        <v>46</v>
      </c>
      <c r="M23" s="5"/>
      <c r="N23" s="36">
        <v>9.91</v>
      </c>
      <c r="O23" s="37"/>
    </row>
    <row r="24" spans="1:15" s="4" customFormat="1" ht="15.75" customHeight="1" x14ac:dyDescent="0.25">
      <c r="A24" s="31">
        <f t="shared" si="1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0" t="s">
        <v>73</v>
      </c>
      <c r="O24" s="193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4.5599999999999996</v>
      </c>
      <c r="L25" s="41" t="s">
        <v>46</v>
      </c>
      <c r="M25" s="3"/>
      <c r="N25" s="6">
        <v>5.35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8.120000000000001</v>
      </c>
      <c r="N26" s="36" t="s">
        <v>46</v>
      </c>
      <c r="O26" s="37">
        <v>9.07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9.1999999999999993</v>
      </c>
      <c r="L27" s="41" t="s">
        <v>46</v>
      </c>
      <c r="M27" s="3"/>
      <c r="N27" s="6">
        <v>9.1999999999999993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10.57</v>
      </c>
      <c r="L28" s="41" t="s">
        <v>46</v>
      </c>
      <c r="N28" s="36">
        <v>10.57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10.06</v>
      </c>
      <c r="L29" s="41" t="s">
        <v>46</v>
      </c>
      <c r="M29" s="3"/>
      <c r="N29" s="6">
        <v>10.57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6.8599999999999994</v>
      </c>
      <c r="L30" s="41" t="s">
        <v>46</v>
      </c>
      <c r="N30" s="36">
        <v>7.02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8.5599999999999987</v>
      </c>
      <c r="L31" s="41" t="s">
        <v>46</v>
      </c>
      <c r="M31" s="3"/>
      <c r="N31" s="6">
        <v>9.0299999999999994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18.309999999999999</v>
      </c>
      <c r="L32" s="41" t="s">
        <v>46</v>
      </c>
      <c r="N32" s="36">
        <v>18.579999999999998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 t="s">
        <v>96</v>
      </c>
      <c r="L33" s="41" t="s">
        <v>46</v>
      </c>
      <c r="M33" s="3"/>
      <c r="N33" s="36" t="s">
        <v>46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96</v>
      </c>
      <c r="L34" s="41" t="s">
        <v>46</v>
      </c>
      <c r="M34" s="3"/>
      <c r="N34" s="36" t="s">
        <v>46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5.07</v>
      </c>
      <c r="L35" s="41" t="s">
        <v>46</v>
      </c>
      <c r="M35" s="3"/>
      <c r="N35" s="6">
        <v>5.67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12.06</v>
      </c>
      <c r="L36" s="41" t="s">
        <v>46</v>
      </c>
      <c r="M36" s="3"/>
      <c r="N36" s="6">
        <v>12.3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 t="s">
        <v>46</v>
      </c>
      <c r="L37" s="41">
        <f>O37-I37</f>
        <v>9.41</v>
      </c>
      <c r="M37" s="3"/>
      <c r="N37" s="75" t="s">
        <v>46</v>
      </c>
      <c r="O37" s="76">
        <v>9.41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22.84</v>
      </c>
      <c r="L38" s="41" t="s">
        <v>46</v>
      </c>
      <c r="N38" s="6">
        <v>23.29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0" t="s">
        <v>87</v>
      </c>
      <c r="O39" s="193"/>
    </row>
    <row r="40" spans="1:15" ht="15.75" customHeight="1" thickBot="1" x14ac:dyDescent="0.3">
      <c r="A40" s="32">
        <v>36</v>
      </c>
      <c r="B40" s="27" t="s">
        <v>90</v>
      </c>
      <c r="C40" s="27" t="s">
        <v>43</v>
      </c>
      <c r="D40" s="49" t="s">
        <v>26</v>
      </c>
      <c r="E40" s="27">
        <v>230506</v>
      </c>
      <c r="F40" s="27">
        <v>374383</v>
      </c>
      <c r="G40" s="27">
        <v>195</v>
      </c>
      <c r="H40" s="27" t="s">
        <v>46</v>
      </c>
      <c r="I40" s="64">
        <v>0.3</v>
      </c>
      <c r="J40" s="27" t="s">
        <v>46</v>
      </c>
      <c r="K40" s="50">
        <f>N40-I40</f>
        <v>7.78</v>
      </c>
      <c r="L40" s="55"/>
      <c r="N40" s="65">
        <v>8.08</v>
      </c>
      <c r="O40" s="54"/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16.220000000000002</v>
      </c>
      <c r="M5" s="5"/>
      <c r="N5" s="38" t="s">
        <v>46</v>
      </c>
      <c r="O5" s="53">
        <v>16.96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14.89</v>
      </c>
      <c r="M6" s="5"/>
      <c r="N6" s="36" t="s">
        <v>46</v>
      </c>
      <c r="O6" s="37">
        <v>15.42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3.34</v>
      </c>
      <c r="L7" s="41" t="s">
        <v>46</v>
      </c>
      <c r="M7" s="5"/>
      <c r="N7" s="6">
        <v>3.8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9.2899999999999991</v>
      </c>
      <c r="M8" s="5"/>
      <c r="N8" s="36" t="s">
        <v>46</v>
      </c>
      <c r="O8" s="37">
        <v>10.039999999999999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7.5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7.49</v>
      </c>
      <c r="L10" s="41" t="s">
        <v>46</v>
      </c>
      <c r="M10" s="5"/>
      <c r="N10" s="36">
        <v>7.54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5.53</v>
      </c>
      <c r="L11" s="41" t="s">
        <v>46</v>
      </c>
      <c r="M11" s="5"/>
      <c r="N11" s="36">
        <v>6.16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6.26</v>
      </c>
      <c r="L12" s="41" t="s">
        <v>46</v>
      </c>
      <c r="M12" s="5"/>
      <c r="N12" s="6">
        <v>6.84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13.53</v>
      </c>
      <c r="L14" s="41" t="s">
        <v>46</v>
      </c>
      <c r="M14" s="5"/>
      <c r="N14" s="36">
        <v>13.94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20.92</v>
      </c>
      <c r="M15" s="5"/>
      <c r="N15" s="36" t="s">
        <v>46</v>
      </c>
      <c r="O15" s="37">
        <v>21.3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96</v>
      </c>
      <c r="L16" s="41" t="s">
        <v>46</v>
      </c>
      <c r="M16" s="5"/>
      <c r="N16" s="36" t="s">
        <v>46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46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96</v>
      </c>
      <c r="L19" s="41" t="s">
        <v>46</v>
      </c>
      <c r="M19" s="5"/>
      <c r="N19" s="36" t="s">
        <v>46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96</v>
      </c>
      <c r="L20" s="41" t="s">
        <v>46</v>
      </c>
      <c r="M20" s="5"/>
      <c r="N20" s="36" t="s">
        <v>46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7.5</v>
      </c>
      <c r="L21" s="41" t="s">
        <v>46</v>
      </c>
      <c r="M21" s="5"/>
      <c r="N21" s="36">
        <v>7.5</v>
      </c>
      <c r="O21" s="37"/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17.12</v>
      </c>
      <c r="L22" s="41" t="s">
        <v>46</v>
      </c>
      <c r="M22" s="5"/>
      <c r="N22" s="36">
        <v>17.43</v>
      </c>
      <c r="O22" s="37"/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9.09</v>
      </c>
      <c r="L23" s="41" t="s">
        <v>46</v>
      </c>
      <c r="M23" s="5"/>
      <c r="N23" s="36">
        <v>9.52</v>
      </c>
      <c r="O23" s="37"/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0" t="s">
        <v>73</v>
      </c>
      <c r="O24" s="193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4.21</v>
      </c>
      <c r="L25" s="41" t="s">
        <v>46</v>
      </c>
      <c r="M25" s="3"/>
      <c r="N25" s="6">
        <v>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5.05</v>
      </c>
      <c r="N26" s="36" t="s">
        <v>46</v>
      </c>
      <c r="O26" s="37">
        <v>6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9.65</v>
      </c>
      <c r="L27" s="41" t="s">
        <v>46</v>
      </c>
      <c r="M27" s="3"/>
      <c r="N27" s="6">
        <v>9.65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10.67</v>
      </c>
      <c r="L28" s="41" t="s">
        <v>46</v>
      </c>
      <c r="N28" s="36">
        <v>10.67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9.93</v>
      </c>
      <c r="L29" s="41" t="s">
        <v>46</v>
      </c>
      <c r="M29" s="3"/>
      <c r="N29" s="6">
        <v>10.44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7.879999999999999</v>
      </c>
      <c r="L30" s="41" t="s">
        <v>46</v>
      </c>
      <c r="N30" s="36">
        <v>8.0399999999999991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8.9499999999999993</v>
      </c>
      <c r="L31" s="41" t="s">
        <v>46</v>
      </c>
      <c r="M31" s="3"/>
      <c r="N31" s="6">
        <v>9.42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18.63</v>
      </c>
      <c r="L32" s="41" t="s">
        <v>46</v>
      </c>
      <c r="N32" s="36">
        <v>18.899999999999999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4.6399999999999997</v>
      </c>
      <c r="L33" s="41" t="s">
        <v>46</v>
      </c>
      <c r="M33" s="3"/>
      <c r="N33" s="36">
        <v>4.92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96</v>
      </c>
      <c r="L34" s="41" t="s">
        <v>46</v>
      </c>
      <c r="M34" s="3"/>
      <c r="N34" s="36" t="s">
        <v>46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5.0900000000000007</v>
      </c>
      <c r="L35" s="41" t="s">
        <v>46</v>
      </c>
      <c r="M35" s="3"/>
      <c r="N35" s="6">
        <v>5.69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12.01</v>
      </c>
      <c r="L36" s="41" t="s">
        <v>46</v>
      </c>
      <c r="M36" s="3"/>
      <c r="N36" s="6">
        <v>12.25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10.199999999999999</v>
      </c>
      <c r="L37" s="41" t="s">
        <v>46</v>
      </c>
      <c r="M37" s="3"/>
      <c r="N37" s="75">
        <v>10.199999999999999</v>
      </c>
      <c r="O37" s="76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11.010000000000002</v>
      </c>
      <c r="L38" s="41" t="s">
        <v>46</v>
      </c>
      <c r="N38" s="6">
        <v>11.46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0" t="s">
        <v>87</v>
      </c>
      <c r="O39" s="193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8.2199999999999989</v>
      </c>
      <c r="L40" s="41"/>
      <c r="N40" s="36">
        <v>8.52</v>
      </c>
      <c r="O40" s="37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14.05</v>
      </c>
      <c r="L41" s="55"/>
      <c r="N41" s="65">
        <v>14.05</v>
      </c>
      <c r="O41" s="54"/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7" orientation="landscape" r:id="rId1"/>
  <colBreaks count="1" manualBreakCount="1">
    <brk id="12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O41"/>
  <sheetViews>
    <sheetView zoomScaleNormal="100" workbookViewId="0">
      <selection activeCell="L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13.02</v>
      </c>
      <c r="M5" s="5"/>
      <c r="N5" s="38" t="s">
        <v>46</v>
      </c>
      <c r="O5" s="53">
        <v>13.76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10.280000000000001</v>
      </c>
      <c r="M6" s="5"/>
      <c r="N6" s="36" t="s">
        <v>46</v>
      </c>
      <c r="O6" s="37">
        <v>10.81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1.9100000000000001</v>
      </c>
      <c r="L7" s="41" t="s">
        <v>46</v>
      </c>
      <c r="M7" s="5"/>
      <c r="N7" s="6">
        <v>2.37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8.32</v>
      </c>
      <c r="M8" s="5"/>
      <c r="N8" s="36" t="s">
        <v>46</v>
      </c>
      <c r="O8" s="37">
        <v>9.07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5.69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5.62</v>
      </c>
      <c r="L10" s="41" t="s">
        <v>46</v>
      </c>
      <c r="M10" s="5"/>
      <c r="N10" s="36">
        <v>5.67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3.25</v>
      </c>
      <c r="L11" s="41" t="s">
        <v>46</v>
      </c>
      <c r="M11" s="5"/>
      <c r="N11" s="36">
        <v>3.88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3.8200000000000003</v>
      </c>
      <c r="L12" s="41" t="s">
        <v>46</v>
      </c>
      <c r="M12" s="5"/>
      <c r="N12" s="6">
        <v>4.4000000000000004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94"/>
      <c r="O13" s="195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</v>
      </c>
      <c r="L14" s="41" t="s">
        <v>46</v>
      </c>
      <c r="M14" s="5"/>
      <c r="N14" s="36">
        <v>12.41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20.57</v>
      </c>
      <c r="M15" s="5"/>
      <c r="N15" s="36" t="s">
        <v>46</v>
      </c>
      <c r="O15" s="37">
        <v>20.95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96</v>
      </c>
      <c r="L16" s="41" t="s">
        <v>46</v>
      </c>
      <c r="M16" s="5"/>
      <c r="N16" s="36" t="s">
        <v>46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96</v>
      </c>
      <c r="L18" s="41" t="s">
        <v>46</v>
      </c>
      <c r="M18" s="5"/>
      <c r="N18" s="36" t="s">
        <v>46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96</v>
      </c>
      <c r="L19" s="41" t="s">
        <v>46</v>
      </c>
      <c r="M19" s="5"/>
      <c r="N19" s="36" t="s">
        <v>46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>N20-I20</f>
        <v>14.43</v>
      </c>
      <c r="L20" s="41" t="s">
        <v>46</v>
      </c>
      <c r="M20" s="5"/>
      <c r="N20" s="36">
        <v>15.03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5.41</v>
      </c>
      <c r="L21" s="41" t="s">
        <v>46</v>
      </c>
      <c r="M21" s="5"/>
      <c r="N21" s="36">
        <v>5.41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15.99</v>
      </c>
      <c r="L22" s="41" t="s">
        <v>46</v>
      </c>
      <c r="M22" s="5"/>
      <c r="N22" s="36">
        <v>16.3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5.57</v>
      </c>
      <c r="L23" s="41" t="s">
        <v>46</v>
      </c>
      <c r="M23" s="5"/>
      <c r="N23" s="36">
        <v>6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0" t="s">
        <v>73</v>
      </c>
      <c r="O24" s="193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2.06</v>
      </c>
      <c r="L25" s="41" t="s">
        <v>46</v>
      </c>
      <c r="M25" s="3"/>
      <c r="N25" s="6">
        <v>2.85</v>
      </c>
      <c r="O25" s="37" t="s">
        <v>46</v>
      </c>
    </row>
    <row r="26" spans="1:15" ht="15.75" customHeight="1" x14ac:dyDescent="0.25">
      <c r="A26" s="31">
        <f t="shared" ref="A26:A37" si="2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5.41</v>
      </c>
      <c r="N26" s="36" t="s">
        <v>46</v>
      </c>
      <c r="O26" s="37">
        <v>6.36</v>
      </c>
    </row>
    <row r="27" spans="1:15" ht="15.75" customHeight="1" x14ac:dyDescent="0.25">
      <c r="A27" s="31">
        <f t="shared" si="2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6.52</v>
      </c>
      <c r="L27" s="41" t="s">
        <v>46</v>
      </c>
      <c r="M27" s="3"/>
      <c r="N27" s="6">
        <v>6.52</v>
      </c>
      <c r="O27" s="37" t="s">
        <v>46</v>
      </c>
    </row>
    <row r="28" spans="1:15" ht="15.75" customHeight="1" x14ac:dyDescent="0.25">
      <c r="A28" s="31">
        <f t="shared" si="2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6.4</v>
      </c>
      <c r="L28" s="41" t="s">
        <v>46</v>
      </c>
      <c r="N28" s="36">
        <v>6.4</v>
      </c>
      <c r="O28" s="37" t="s">
        <v>46</v>
      </c>
    </row>
    <row r="29" spans="1:15" ht="15.75" customHeight="1" x14ac:dyDescent="0.25">
      <c r="A29" s="31">
        <f t="shared" si="2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5.41</v>
      </c>
      <c r="L29" s="41" t="s">
        <v>46</v>
      </c>
      <c r="M29" s="3"/>
      <c r="N29" s="6">
        <v>5.92</v>
      </c>
      <c r="O29" s="37" t="s">
        <v>46</v>
      </c>
    </row>
    <row r="30" spans="1:15" ht="15.75" customHeight="1" x14ac:dyDescent="0.25">
      <c r="A30" s="31">
        <f t="shared" si="2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6.63</v>
      </c>
      <c r="L30" s="41" t="s">
        <v>46</v>
      </c>
      <c r="N30" s="36">
        <v>6.79</v>
      </c>
      <c r="O30" s="37" t="s">
        <v>46</v>
      </c>
    </row>
    <row r="31" spans="1:15" ht="15.75" customHeight="1" x14ac:dyDescent="0.25">
      <c r="A31" s="31">
        <f t="shared" si="2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6.45</v>
      </c>
      <c r="L31" s="41" t="s">
        <v>46</v>
      </c>
      <c r="M31" s="3"/>
      <c r="N31" s="6">
        <v>6.92</v>
      </c>
      <c r="O31" s="37" t="s">
        <v>46</v>
      </c>
    </row>
    <row r="32" spans="1:15" ht="15.75" customHeight="1" x14ac:dyDescent="0.25">
      <c r="A32" s="31">
        <f t="shared" si="2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>N32-I32</f>
        <v>16.68</v>
      </c>
      <c r="L32" s="41" t="s">
        <v>46</v>
      </c>
      <c r="N32" s="36">
        <v>16.95</v>
      </c>
      <c r="O32" s="37" t="s">
        <v>46</v>
      </c>
    </row>
    <row r="33" spans="1:15" ht="15.75" customHeight="1" x14ac:dyDescent="0.25">
      <c r="A33" s="31">
        <f t="shared" si="2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1.58</v>
      </c>
      <c r="L33" s="41" t="s">
        <v>46</v>
      </c>
      <c r="M33" s="3"/>
      <c r="N33" s="36">
        <v>1.86</v>
      </c>
      <c r="O33" s="37" t="s">
        <v>46</v>
      </c>
    </row>
    <row r="34" spans="1:15" ht="15.75" customHeight="1" x14ac:dyDescent="0.25">
      <c r="A34" s="31">
        <f t="shared" si="2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96</v>
      </c>
      <c r="L34" s="41" t="s">
        <v>46</v>
      </c>
      <c r="M34" s="3"/>
      <c r="N34" s="36">
        <v>6.06</v>
      </c>
      <c r="O34" s="37" t="s">
        <v>46</v>
      </c>
    </row>
    <row r="35" spans="1:15" ht="15.75" customHeight="1" x14ac:dyDescent="0.25">
      <c r="A35" s="31">
        <f t="shared" si="2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3.93</v>
      </c>
      <c r="L35" s="41" t="s">
        <v>46</v>
      </c>
      <c r="M35" s="3"/>
      <c r="N35" s="6">
        <v>4.53</v>
      </c>
      <c r="O35" s="37" t="s">
        <v>46</v>
      </c>
    </row>
    <row r="36" spans="1:15" ht="15.75" customHeight="1" x14ac:dyDescent="0.25">
      <c r="A36" s="31">
        <f t="shared" si="2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10.220000000000001</v>
      </c>
      <c r="L36" s="41" t="s">
        <v>46</v>
      </c>
      <c r="M36" s="3"/>
      <c r="N36" s="36">
        <v>10.46</v>
      </c>
      <c r="O36" s="37" t="s">
        <v>46</v>
      </c>
    </row>
    <row r="37" spans="1:15" ht="15.75" customHeight="1" x14ac:dyDescent="0.25">
      <c r="A37" s="31">
        <f t="shared" si="2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5.84</v>
      </c>
      <c r="L37" s="41" t="s">
        <v>46</v>
      </c>
      <c r="M37" s="3"/>
      <c r="N37" s="74">
        <v>5.84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7.7499999999999991</v>
      </c>
      <c r="L38" s="41" t="s">
        <v>46</v>
      </c>
      <c r="N38" s="6">
        <v>8.1999999999999993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0" t="s">
        <v>87</v>
      </c>
      <c r="O39" s="193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6.46</v>
      </c>
      <c r="L40" s="41" t="s">
        <v>46</v>
      </c>
      <c r="N40" s="36">
        <v>6.76</v>
      </c>
      <c r="O40" s="37" t="s">
        <v>46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12.89</v>
      </c>
      <c r="L41" s="55" t="s">
        <v>46</v>
      </c>
      <c r="N41" s="65">
        <v>12.89</v>
      </c>
      <c r="O41" s="54" t="s">
        <v>46</v>
      </c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118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10.129999999999999</v>
      </c>
      <c r="M5" s="5"/>
      <c r="N5" s="38" t="s">
        <v>46</v>
      </c>
      <c r="O5" s="53">
        <v>10.87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14.07</v>
      </c>
      <c r="M6" s="5"/>
      <c r="N6" s="36" t="s">
        <v>46</v>
      </c>
      <c r="O6" s="37">
        <v>14.6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2.68</v>
      </c>
      <c r="L7" s="41" t="s">
        <v>46</v>
      </c>
      <c r="M7" s="5"/>
      <c r="N7" s="6">
        <v>3.14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9.01</v>
      </c>
      <c r="M8" s="5"/>
      <c r="N8" s="36" t="s">
        <v>46</v>
      </c>
      <c r="O8" s="37">
        <v>9.76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4.3499999999999996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3.9000000000000004</v>
      </c>
      <c r="L10" s="41" t="s">
        <v>46</v>
      </c>
      <c r="M10" s="5"/>
      <c r="N10" s="36">
        <v>3.95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3.41</v>
      </c>
      <c r="L11" s="41" t="s">
        <v>46</v>
      </c>
      <c r="M11" s="5"/>
      <c r="N11" s="36">
        <v>4.04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3.6399999999999997</v>
      </c>
      <c r="L12" s="41" t="s">
        <v>46</v>
      </c>
      <c r="M12" s="5"/>
      <c r="N12" s="6">
        <v>4.22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88"/>
      <c r="O13" s="189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 t="shared" ref="K14:K22" si="2">N14-I14</f>
        <v>11.53</v>
      </c>
      <c r="L14" s="41" t="s">
        <v>46</v>
      </c>
      <c r="M14" s="5"/>
      <c r="N14" s="36">
        <v>11.94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11.95</v>
      </c>
      <c r="M15" s="5"/>
      <c r="N15" s="36" t="s">
        <v>46</v>
      </c>
      <c r="O15" s="37">
        <v>12.33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10.370000000000001</v>
      </c>
      <c r="L16" s="41" t="s">
        <v>46</v>
      </c>
      <c r="M16" s="5"/>
      <c r="N16" s="36">
        <v>10.82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 t="s">
        <v>46</v>
      </c>
      <c r="J17" s="9"/>
      <c r="K17" s="35" t="s">
        <v>96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10.92</v>
      </c>
      <c r="L18" s="41" t="s">
        <v>46</v>
      </c>
      <c r="M18" s="5"/>
      <c r="N18" s="36">
        <v>11.7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12.75</v>
      </c>
      <c r="L19" s="41" t="s">
        <v>46</v>
      </c>
      <c r="M19" s="5"/>
      <c r="N19" s="36">
        <v>13.28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13.75</v>
      </c>
      <c r="L20" s="41" t="s">
        <v>46</v>
      </c>
      <c r="M20" s="5"/>
      <c r="N20" s="36">
        <v>14.35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4.12</v>
      </c>
      <c r="L21" s="41" t="s">
        <v>46</v>
      </c>
      <c r="M21" s="5"/>
      <c r="N21" s="36">
        <v>4.12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14.549999999999999</v>
      </c>
      <c r="L22" s="41" t="s">
        <v>46</v>
      </c>
      <c r="M22" s="5"/>
      <c r="N22" s="36">
        <v>14.86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4.7200000000000006</v>
      </c>
      <c r="L23" s="41" t="s">
        <v>46</v>
      </c>
      <c r="M23" s="5"/>
      <c r="N23" s="36">
        <v>5.15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1"/>
      <c r="O24" s="191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2.0299999999999998</v>
      </c>
      <c r="L25" s="41" t="s">
        <v>46</v>
      </c>
      <c r="M25" s="3"/>
      <c r="N25" s="6">
        <v>2.82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4.8099999999999996</v>
      </c>
      <c r="N26" s="36" t="s">
        <v>46</v>
      </c>
      <c r="O26" s="37">
        <v>5.76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5.33</v>
      </c>
      <c r="L27" s="41" t="s">
        <v>46</v>
      </c>
      <c r="M27" s="3"/>
      <c r="N27" s="6">
        <v>5.33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9.3800000000000008</v>
      </c>
      <c r="L28" s="41" t="s">
        <v>46</v>
      </c>
      <c r="N28" s="36">
        <v>9.3800000000000008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ref="K29:K38" si="4">N29-I29</f>
        <v>5.38</v>
      </c>
      <c r="L29" s="41" t="s">
        <v>46</v>
      </c>
      <c r="M29" s="3"/>
      <c r="N29" s="6">
        <v>5.89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4"/>
        <v>3.9699999999999998</v>
      </c>
      <c r="L30" s="41" t="s">
        <v>46</v>
      </c>
      <c r="N30" s="36">
        <v>4.13</v>
      </c>
      <c r="O30" s="37" t="s">
        <v>46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7.19</v>
      </c>
      <c r="L31" s="41" t="s">
        <v>46</v>
      </c>
      <c r="M31" s="3"/>
      <c r="N31" s="6">
        <v>7.66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16.29</v>
      </c>
      <c r="L32" s="41" t="s">
        <v>46</v>
      </c>
      <c r="N32" s="36">
        <v>16.559999999999999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1.3499999999999999</v>
      </c>
      <c r="L33" s="41" t="s">
        <v>46</v>
      </c>
      <c r="M33" s="3"/>
      <c r="N33" s="36">
        <v>1.63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5.25</v>
      </c>
      <c r="L34" s="41" t="s">
        <v>46</v>
      </c>
      <c r="M34" s="3"/>
      <c r="N34" s="36">
        <v>5.62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4"/>
        <v>4.5500000000000007</v>
      </c>
      <c r="L35" s="41" t="s">
        <v>46</v>
      </c>
      <c r="M35" s="3"/>
      <c r="N35" s="6">
        <v>5.15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4"/>
        <v>10.29</v>
      </c>
      <c r="L36" s="41" t="s">
        <v>46</v>
      </c>
      <c r="M36" s="3"/>
      <c r="N36" s="36">
        <v>10.53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1.1299999999999999</v>
      </c>
      <c r="L37" s="41" t="s">
        <v>46</v>
      </c>
      <c r="M37" s="3"/>
      <c r="N37" s="74">
        <v>1.1299999999999999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2.86</v>
      </c>
      <c r="L38" s="41" t="s">
        <v>46</v>
      </c>
      <c r="N38" s="6">
        <v>3.31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1" t="s">
        <v>87</v>
      </c>
      <c r="O39" s="191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4.3</v>
      </c>
      <c r="L40" s="41" t="s">
        <v>46</v>
      </c>
      <c r="N40" s="36">
        <v>4.5999999999999996</v>
      </c>
      <c r="O40" s="37" t="s">
        <v>46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10.73</v>
      </c>
      <c r="L41" s="55" t="s">
        <v>46</v>
      </c>
      <c r="N41" s="65">
        <v>10.73</v>
      </c>
      <c r="O41" s="54" t="s">
        <v>46</v>
      </c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41"/>
  <sheetViews>
    <sheetView zoomScaleNormal="100" workbookViewId="0">
      <selection activeCell="O21" sqref="O2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02" t="s">
        <v>11</v>
      </c>
      <c r="O3" s="202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v>10.76</v>
      </c>
      <c r="M5" s="5"/>
      <c r="N5" s="38" t="s">
        <v>46</v>
      </c>
      <c r="O5" s="53">
        <v>11.5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v>13.23</v>
      </c>
      <c r="M6" s="5"/>
      <c r="N6" s="36" t="s">
        <v>46</v>
      </c>
      <c r="O6" s="37">
        <v>13.76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v>3.03</v>
      </c>
      <c r="L7" s="41" t="s">
        <v>46</v>
      </c>
      <c r="M7" s="5"/>
      <c r="N7" s="6">
        <v>3.49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v>9.0500000000000007</v>
      </c>
      <c r="M8" s="5"/>
      <c r="N8" s="36" t="s">
        <v>46</v>
      </c>
      <c r="O8" s="37">
        <v>9.8000000000000007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4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v>3.43</v>
      </c>
      <c r="L10" s="41" t="s">
        <v>46</v>
      </c>
      <c r="M10" s="5"/>
      <c r="N10" s="36">
        <v>3.48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v>4.0599999999999996</v>
      </c>
      <c r="L11" s="41" t="s">
        <v>46</v>
      </c>
      <c r="M11" s="5"/>
      <c r="N11" s="36">
        <v>4.6900000000000004</v>
      </c>
      <c r="O11" s="37" t="s">
        <v>46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v>4.34</v>
      </c>
      <c r="L12" s="41" t="s">
        <v>46</v>
      </c>
      <c r="M12" s="5"/>
      <c r="N12" s="6">
        <v>4.92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7"/>
      <c r="O13" s="78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v>6.71</v>
      </c>
      <c r="L14" s="41" t="s">
        <v>46</v>
      </c>
      <c r="M14" s="5"/>
      <c r="N14" s="36">
        <v>7.12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v>12.22</v>
      </c>
      <c r="M15" s="5"/>
      <c r="N15" s="36" t="s">
        <v>46</v>
      </c>
      <c r="O15" s="37">
        <v>12.6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v>5.37</v>
      </c>
      <c r="L16" s="41" t="s">
        <v>46</v>
      </c>
      <c r="M16" s="5"/>
      <c r="N16" s="36">
        <v>5.82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>
        <v>5.98</v>
      </c>
      <c r="L17" s="41" t="s">
        <v>46</v>
      </c>
      <c r="M17" s="5"/>
      <c r="N17" s="74">
        <v>6.47</v>
      </c>
      <c r="O17" s="37" t="s">
        <v>46</v>
      </c>
    </row>
    <row r="18" spans="1:15" s="4" customFormat="1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v>7.86</v>
      </c>
      <c r="L18" s="41" t="s">
        <v>46</v>
      </c>
      <c r="M18" s="5"/>
      <c r="N18" s="36">
        <v>8.64</v>
      </c>
      <c r="O18" s="37" t="s">
        <v>46</v>
      </c>
    </row>
    <row r="19" spans="1:15" s="4" customFormat="1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v>7.82</v>
      </c>
      <c r="L19" s="41" t="s">
        <v>46</v>
      </c>
      <c r="M19" s="5"/>
      <c r="N19" s="36">
        <v>8.35</v>
      </c>
      <c r="O19" s="37" t="s">
        <v>46</v>
      </c>
    </row>
    <row r="20" spans="1:15" s="4" customFormat="1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v>14.77</v>
      </c>
      <c r="L20" s="41" t="s">
        <v>46</v>
      </c>
      <c r="M20" s="5"/>
      <c r="N20" s="36">
        <v>15.37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v>11.78</v>
      </c>
      <c r="L21" s="41" t="s">
        <v>46</v>
      </c>
      <c r="M21" s="5"/>
      <c r="N21" s="36">
        <v>11.78</v>
      </c>
      <c r="O21" s="37" t="s">
        <v>46</v>
      </c>
    </row>
    <row r="22" spans="1:15" s="4" customFormat="1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v>2.39</v>
      </c>
      <c r="L22" s="41" t="s">
        <v>46</v>
      </c>
      <c r="M22" s="5"/>
      <c r="N22" s="36">
        <v>12.7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v>6.73</v>
      </c>
      <c r="L23" s="41" t="s">
        <v>46</v>
      </c>
      <c r="M23" s="5"/>
      <c r="N23" s="36">
        <v>7.16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80"/>
      <c r="O24" s="79"/>
    </row>
    <row r="25" spans="1:15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v>3</v>
      </c>
      <c r="L25" s="41" t="s">
        <v>46</v>
      </c>
      <c r="M25" s="3"/>
      <c r="N25" s="6">
        <v>3.79</v>
      </c>
      <c r="O25" s="37" t="s">
        <v>46</v>
      </c>
    </row>
    <row r="26" spans="1:15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v>6.18</v>
      </c>
      <c r="N26" s="36" t="s">
        <v>46</v>
      </c>
      <c r="O26" s="37">
        <v>7.13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v>9.5399999999999991</v>
      </c>
      <c r="L27" s="41" t="s">
        <v>46</v>
      </c>
      <c r="M27" s="3"/>
      <c r="N27" s="6">
        <v>9.5399999999999991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v>4.7</v>
      </c>
      <c r="L28" s="41" t="s">
        <v>46</v>
      </c>
      <c r="N28" s="36">
        <v>4.7</v>
      </c>
      <c r="O28" s="37" t="s">
        <v>46</v>
      </c>
    </row>
    <row r="29" spans="1:15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v>7.14</v>
      </c>
      <c r="L29" s="41" t="s">
        <v>46</v>
      </c>
      <c r="M29" s="3"/>
      <c r="N29" s="6">
        <v>7.65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v>2.27</v>
      </c>
      <c r="L30" s="41" t="s">
        <v>46</v>
      </c>
      <c r="N30" s="36">
        <v>2.4300000000000002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v>5.87</v>
      </c>
      <c r="L31" s="41" t="s">
        <v>46</v>
      </c>
      <c r="M31" s="3"/>
      <c r="N31" s="6">
        <v>6.34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v>15.13</v>
      </c>
      <c r="L32" s="41" t="s">
        <v>46</v>
      </c>
      <c r="N32" s="36">
        <v>15.4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v>2.08</v>
      </c>
      <c r="L33" s="41" t="s">
        <v>46</v>
      </c>
      <c r="M33" s="3"/>
      <c r="N33" s="36">
        <v>2.36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v>5.17</v>
      </c>
      <c r="L34" s="41" t="s">
        <v>46</v>
      </c>
      <c r="M34" s="3"/>
      <c r="N34" s="36">
        <v>5.54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v>4.72</v>
      </c>
      <c r="L35" s="41" t="s">
        <v>46</v>
      </c>
      <c r="M35" s="3"/>
      <c r="N35" s="36">
        <v>5.32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v>10.98</v>
      </c>
      <c r="L36" s="41" t="s">
        <v>46</v>
      </c>
      <c r="M36" s="3"/>
      <c r="N36" s="36">
        <v>11.22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v>2.12</v>
      </c>
      <c r="L37" s="41" t="s">
        <v>46</v>
      </c>
      <c r="M37" s="3"/>
      <c r="N37" s="74">
        <v>2.12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v>4.6100000000000003</v>
      </c>
      <c r="L38" s="41" t="s">
        <v>46</v>
      </c>
      <c r="N38" s="6">
        <v>5.0599999999999996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N39" s="80" t="s">
        <v>87</v>
      </c>
      <c r="O39" s="79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v>3.7</v>
      </c>
      <c r="L40" s="41" t="s">
        <v>46</v>
      </c>
      <c r="N40" s="36">
        <v>4</v>
      </c>
      <c r="O40" s="37" t="s">
        <v>46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v>7.75</v>
      </c>
      <c r="L41" s="55" t="s">
        <v>46</v>
      </c>
      <c r="N41" s="65">
        <v>7.75</v>
      </c>
      <c r="O41" s="54" t="s">
        <v>46</v>
      </c>
    </row>
  </sheetData>
  <mergeCells count="4">
    <mergeCell ref="N3:O3"/>
    <mergeCell ref="K13:L13"/>
    <mergeCell ref="K24:L24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137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202" t="s">
        <v>11</v>
      </c>
      <c r="O3" s="202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4.1899999999999995</v>
      </c>
      <c r="L5" s="52" t="s">
        <v>46</v>
      </c>
      <c r="M5" s="5"/>
      <c r="N5" s="84">
        <v>4.93</v>
      </c>
      <c r="O5" s="53" t="s">
        <v>46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12" si="0">N6-I6</f>
        <v>4.22</v>
      </c>
      <c r="L6" s="41" t="s">
        <v>46</v>
      </c>
      <c r="M6" s="5"/>
      <c r="N6" s="85">
        <v>4.75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3.16</v>
      </c>
      <c r="L7" s="41" t="s">
        <v>46</v>
      </c>
      <c r="M7" s="5"/>
      <c r="N7" s="85">
        <v>3.62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2.84</v>
      </c>
      <c r="M8" s="5"/>
      <c r="N8" s="85" t="s">
        <v>46</v>
      </c>
      <c r="O8" s="37">
        <v>3.59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4.09</v>
      </c>
      <c r="L9" s="41" t="s">
        <v>46</v>
      </c>
      <c r="M9" s="5"/>
      <c r="N9" s="85">
        <v>4.3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4.03</v>
      </c>
      <c r="L10" s="41" t="s">
        <v>46</v>
      </c>
      <c r="M10" s="5"/>
      <c r="N10" s="85">
        <v>4.08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4.22</v>
      </c>
      <c r="L11" s="41" t="s">
        <v>46</v>
      </c>
      <c r="M11" s="5"/>
      <c r="N11" s="85">
        <v>4.8499999999999996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4.6500000000000004</v>
      </c>
      <c r="L12" s="41" t="s">
        <v>46</v>
      </c>
      <c r="M12" s="5"/>
      <c r="N12" s="85">
        <v>5.23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85" t="s">
        <v>46</v>
      </c>
      <c r="O13" s="78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6.67</v>
      </c>
      <c r="L14" s="41" t="s">
        <v>46</v>
      </c>
      <c r="M14" s="5"/>
      <c r="N14" s="85">
        <v>7.08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11.58</v>
      </c>
      <c r="M15" s="5"/>
      <c r="N15" s="85" t="s">
        <v>46</v>
      </c>
      <c r="O15" s="37">
        <v>11.96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1">N16-I16</f>
        <v>5.56</v>
      </c>
      <c r="L16" s="41" t="s">
        <v>46</v>
      </c>
      <c r="M16" s="5"/>
      <c r="N16" s="85">
        <v>6.01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>
        <f t="shared" si="1"/>
        <v>5.7299999999999995</v>
      </c>
      <c r="L17" s="41" t="s">
        <v>46</v>
      </c>
      <c r="M17" s="5"/>
      <c r="N17" s="85">
        <v>6.22</v>
      </c>
      <c r="O17" s="37" t="s">
        <v>46</v>
      </c>
    </row>
    <row r="18" spans="1:15" s="4" customFormat="1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1"/>
        <v>8.6800000000000015</v>
      </c>
      <c r="L18" s="41" t="s">
        <v>46</v>
      </c>
      <c r="M18" s="5"/>
      <c r="N18" s="85">
        <v>9.4600000000000009</v>
      </c>
      <c r="O18" s="37" t="s">
        <v>46</v>
      </c>
    </row>
    <row r="19" spans="1:15" s="4" customFormat="1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1"/>
        <v>9.2900000000000009</v>
      </c>
      <c r="L19" s="41" t="s">
        <v>46</v>
      </c>
      <c r="M19" s="5"/>
      <c r="N19" s="85">
        <v>9.82</v>
      </c>
      <c r="O19" s="37" t="s">
        <v>46</v>
      </c>
    </row>
    <row r="20" spans="1:15" s="4" customFormat="1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1"/>
        <v>14.92</v>
      </c>
      <c r="L20" s="41" t="s">
        <v>46</v>
      </c>
      <c r="M20" s="5"/>
      <c r="N20" s="85">
        <v>15.52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1"/>
        <v>3.08</v>
      </c>
      <c r="L21" s="41" t="s">
        <v>46</v>
      </c>
      <c r="M21" s="5"/>
      <c r="N21" s="85">
        <v>3.08</v>
      </c>
      <c r="O21" s="37" t="s">
        <v>46</v>
      </c>
    </row>
    <row r="22" spans="1:15" s="4" customFormat="1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1"/>
        <v>11.219999999999999</v>
      </c>
      <c r="L22" s="41" t="s">
        <v>46</v>
      </c>
      <c r="M22" s="5"/>
      <c r="N22" s="85">
        <v>11.53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1"/>
        <v>7.67</v>
      </c>
      <c r="L23" s="41" t="s">
        <v>46</v>
      </c>
      <c r="M23" s="5"/>
      <c r="N23" s="85">
        <v>8.1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85" t="s">
        <v>46</v>
      </c>
      <c r="O24" s="79"/>
    </row>
    <row r="25" spans="1:15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3.3</v>
      </c>
      <c r="L25" s="41" t="s">
        <v>46</v>
      </c>
      <c r="M25" s="3"/>
      <c r="N25" s="85">
        <v>4.09</v>
      </c>
      <c r="O25" s="37" t="s">
        <v>46</v>
      </c>
    </row>
    <row r="26" spans="1:15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6.52</v>
      </c>
      <c r="N26" s="85" t="s">
        <v>46</v>
      </c>
      <c r="O26" s="37">
        <v>7.47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8" si="2">N27-I27</f>
        <v>4.76</v>
      </c>
      <c r="L27" s="41" t="s">
        <v>46</v>
      </c>
      <c r="M27" s="3"/>
      <c r="N27" s="85">
        <v>5.27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2"/>
        <v>9.7200000000000006</v>
      </c>
      <c r="L28" s="41" t="s">
        <v>46</v>
      </c>
      <c r="N28" s="85">
        <v>9.7200000000000006</v>
      </c>
      <c r="O28" s="37" t="s">
        <v>46</v>
      </c>
    </row>
    <row r="29" spans="1:15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2"/>
        <v>8.2900000000000009</v>
      </c>
      <c r="L29" s="41" t="s">
        <v>46</v>
      </c>
      <c r="M29" s="3"/>
      <c r="N29" s="85">
        <v>8.8000000000000007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9.02</v>
      </c>
      <c r="N30" s="85" t="s">
        <v>46</v>
      </c>
      <c r="O30" s="37">
        <v>9.18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2"/>
        <v>6.04</v>
      </c>
      <c r="L31" s="41" t="s">
        <v>46</v>
      </c>
      <c r="M31" s="3"/>
      <c r="N31" s="85">
        <v>6.51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2"/>
        <v>15.43</v>
      </c>
      <c r="L32" s="41" t="s">
        <v>46</v>
      </c>
      <c r="N32" s="85">
        <v>15.7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2"/>
        <v>7.58</v>
      </c>
      <c r="L33" s="41" t="s">
        <v>46</v>
      </c>
      <c r="M33" s="3"/>
      <c r="N33" s="85">
        <v>7.86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2"/>
        <v>9.4300000000000015</v>
      </c>
      <c r="L34" s="41" t="s">
        <v>46</v>
      </c>
      <c r="M34" s="3"/>
      <c r="N34" s="85">
        <v>9.8000000000000007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2"/>
        <v>8.8000000000000007</v>
      </c>
      <c r="L35" s="41" t="s">
        <v>46</v>
      </c>
      <c r="M35" s="3"/>
      <c r="N35" s="85">
        <v>9.4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2"/>
        <v>11.34</v>
      </c>
      <c r="L36" s="41" t="s">
        <v>46</v>
      </c>
      <c r="M36" s="3"/>
      <c r="N36" s="85">
        <v>11.58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2"/>
        <v>3.6</v>
      </c>
      <c r="L37" s="41" t="s">
        <v>46</v>
      </c>
      <c r="M37" s="3"/>
      <c r="N37" s="85">
        <v>3.6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2"/>
        <v>6.38</v>
      </c>
      <c r="L38" s="41" t="s">
        <v>46</v>
      </c>
      <c r="N38" s="6">
        <v>6.83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80" t="s">
        <v>87</v>
      </c>
      <c r="O39" s="79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4.33</v>
      </c>
      <c r="L40" s="41" t="s">
        <v>46</v>
      </c>
      <c r="N40" s="36">
        <v>4.63</v>
      </c>
      <c r="O40" s="37" t="s">
        <v>46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8.57</v>
      </c>
      <c r="L41" s="55" t="s">
        <v>46</v>
      </c>
      <c r="N41" s="65">
        <v>8.57</v>
      </c>
      <c r="O41" s="54" t="s">
        <v>46</v>
      </c>
    </row>
  </sheetData>
  <mergeCells count="4">
    <mergeCell ref="N3:O3"/>
    <mergeCell ref="K13:L13"/>
    <mergeCell ref="K24:L24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12.93</v>
      </c>
      <c r="M5" s="5"/>
      <c r="N5" s="38" t="s">
        <v>46</v>
      </c>
      <c r="O5" s="53">
        <v>13.67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14.600000000000001</v>
      </c>
      <c r="M6" s="5"/>
      <c r="N6" s="36" t="s">
        <v>46</v>
      </c>
      <c r="O6" s="37">
        <v>15.13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3.58</v>
      </c>
      <c r="L7" s="41" t="s">
        <v>46</v>
      </c>
      <c r="M7" s="5"/>
      <c r="N7" s="6">
        <v>4.04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4.3899999999999997</v>
      </c>
      <c r="M8" s="5"/>
      <c r="N8" s="36" t="s">
        <v>46</v>
      </c>
      <c r="O8" s="37">
        <v>5.14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5.63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5.29</v>
      </c>
      <c r="L10" s="41" t="s">
        <v>46</v>
      </c>
      <c r="M10" s="5"/>
      <c r="N10" s="36">
        <v>5.34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4.7</v>
      </c>
      <c r="L11" s="41" t="s">
        <v>46</v>
      </c>
      <c r="M11" s="5"/>
      <c r="N11" s="36">
        <v>5.33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5.26</v>
      </c>
      <c r="L12" s="41" t="s">
        <v>46</v>
      </c>
      <c r="M12" s="5"/>
      <c r="N12" s="6">
        <v>5.84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88"/>
      <c r="O13" s="189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 t="shared" ref="K14:K22" si="2">N14-I14</f>
        <v>8.6199999999999992</v>
      </c>
      <c r="L14" s="41" t="s">
        <v>46</v>
      </c>
      <c r="M14" s="5"/>
      <c r="N14" s="36">
        <v>9.0299999999999994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14.899999999999999</v>
      </c>
      <c r="M15" s="5"/>
      <c r="N15" s="36" t="s">
        <v>46</v>
      </c>
      <c r="O15" s="37">
        <v>15.28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7.3999999999999995</v>
      </c>
      <c r="L16" s="41" t="s">
        <v>46</v>
      </c>
      <c r="M16" s="5"/>
      <c r="N16" s="36">
        <v>7.85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119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10.98</v>
      </c>
      <c r="L18" s="41" t="s">
        <v>46</v>
      </c>
      <c r="M18" s="5"/>
      <c r="N18" s="36">
        <v>11.76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12.200000000000001</v>
      </c>
      <c r="L19" s="41" t="s">
        <v>46</v>
      </c>
      <c r="M19" s="5"/>
      <c r="N19" s="36">
        <v>12.73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15.13</v>
      </c>
      <c r="L20" s="41" t="s">
        <v>46</v>
      </c>
      <c r="M20" s="5"/>
      <c r="N20" s="36">
        <v>15.73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4.46</v>
      </c>
      <c r="L21" s="41" t="s">
        <v>46</v>
      </c>
      <c r="M21" s="5"/>
      <c r="N21" s="36">
        <v>4.46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12.709999999999999</v>
      </c>
      <c r="L22" s="41" t="s">
        <v>46</v>
      </c>
      <c r="M22" s="5"/>
      <c r="N22" s="36">
        <v>13.02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8.7200000000000006</v>
      </c>
      <c r="L23" s="41" t="s">
        <v>46</v>
      </c>
      <c r="M23" s="5"/>
      <c r="N23" s="36">
        <v>9.15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1"/>
      <c r="O24" s="191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3.91</v>
      </c>
      <c r="L25" s="41" t="s">
        <v>46</v>
      </c>
      <c r="M25" s="3"/>
      <c r="N25" s="6">
        <v>4.7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7.37</v>
      </c>
      <c r="N26" s="36" t="s">
        <v>46</v>
      </c>
      <c r="O26" s="37">
        <v>8.32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6.84</v>
      </c>
      <c r="L27" s="41" t="s">
        <v>46</v>
      </c>
      <c r="M27" s="3"/>
      <c r="N27" s="6">
        <v>6.84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10.119999999999999</v>
      </c>
      <c r="L28" s="41" t="s">
        <v>46</v>
      </c>
      <c r="N28" s="36">
        <v>10.119999999999999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ref="K29:K38" si="4">N29-I29</f>
        <v>9.5299999999999994</v>
      </c>
      <c r="L29" s="41" t="s">
        <v>46</v>
      </c>
      <c r="M29" s="3"/>
      <c r="N29" s="6">
        <v>10.039999999999999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7.3999999999999995</v>
      </c>
      <c r="N30" s="36" t="s">
        <v>46</v>
      </c>
      <c r="O30" s="37">
        <v>7.56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6.73</v>
      </c>
      <c r="L31" s="41" t="s">
        <v>46</v>
      </c>
      <c r="M31" s="3"/>
      <c r="N31" s="6">
        <v>7.2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16.23</v>
      </c>
      <c r="L32" s="41" t="s">
        <v>46</v>
      </c>
      <c r="N32" s="36">
        <v>16.5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5.59</v>
      </c>
      <c r="L33" s="41" t="s">
        <v>46</v>
      </c>
      <c r="M33" s="3"/>
      <c r="N33" s="36">
        <v>5.87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5.99</v>
      </c>
      <c r="L34" s="41" t="s">
        <v>46</v>
      </c>
      <c r="M34" s="3"/>
      <c r="N34" s="36">
        <v>6.36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4"/>
        <v>4.8600000000000003</v>
      </c>
      <c r="L35" s="41" t="s">
        <v>46</v>
      </c>
      <c r="M35" s="3"/>
      <c r="N35" s="36">
        <v>5.46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4"/>
        <v>11.58</v>
      </c>
      <c r="L36" s="41" t="s">
        <v>46</v>
      </c>
      <c r="M36" s="3"/>
      <c r="N36" s="36">
        <v>11.82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 t="shared" si="4"/>
        <v>7.19</v>
      </c>
      <c r="L37" s="41" t="s">
        <v>46</v>
      </c>
      <c r="M37" s="3"/>
      <c r="N37" s="74">
        <v>7.19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8.0300000000000011</v>
      </c>
      <c r="L38" s="41" t="s">
        <v>46</v>
      </c>
      <c r="N38" s="6">
        <v>8.48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1" t="s">
        <v>87</v>
      </c>
      <c r="O39" s="191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 t="s">
        <v>46</v>
      </c>
      <c r="L40" s="41">
        <f>O40-I40</f>
        <v>19.14</v>
      </c>
      <c r="N40" s="36" t="s">
        <v>46</v>
      </c>
      <c r="O40" s="37">
        <v>19.440000000000001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10.83</v>
      </c>
      <c r="L41" s="55" t="s">
        <v>46</v>
      </c>
      <c r="N41" s="65">
        <v>10.83</v>
      </c>
      <c r="O41" s="54" t="s">
        <v>46</v>
      </c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s="4" customFormat="1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13.78</v>
      </c>
      <c r="M5" s="5"/>
      <c r="N5" s="38" t="s">
        <v>46</v>
      </c>
      <c r="O5" s="53">
        <v>14.52</v>
      </c>
    </row>
    <row r="6" spans="1:15" s="4" customFormat="1" ht="15.75" customHeight="1" x14ac:dyDescent="0.25">
      <c r="A6" s="31">
        <f>1+A5</f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46</v>
      </c>
      <c r="L6" s="41">
        <f>O6-I6</f>
        <v>14.870000000000001</v>
      </c>
      <c r="M6" s="5"/>
      <c r="N6" s="36" t="s">
        <v>46</v>
      </c>
      <c r="O6" s="37">
        <v>15.4</v>
      </c>
    </row>
    <row r="7" spans="1:15" s="4" customFormat="1" ht="15.75" customHeight="1" x14ac:dyDescent="0.25">
      <c r="A7" s="31">
        <f t="shared" ref="A7:A24" si="0">1+A6</f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1">N7-I7</f>
        <v>4.28</v>
      </c>
      <c r="L7" s="41" t="s">
        <v>46</v>
      </c>
      <c r="M7" s="5"/>
      <c r="N7" s="6">
        <v>4.74</v>
      </c>
      <c r="O7" s="37" t="s">
        <v>46</v>
      </c>
    </row>
    <row r="8" spans="1:15" s="4" customFormat="1" ht="15.75" customHeight="1" x14ac:dyDescent="0.25">
      <c r="A8" s="31">
        <f t="shared" si="0"/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11.6</v>
      </c>
      <c r="M8" s="5"/>
      <c r="N8" s="36" t="s">
        <v>46</v>
      </c>
      <c r="O8" s="37">
        <v>12.35</v>
      </c>
    </row>
    <row r="9" spans="1:15" s="4" customFormat="1" ht="15.75" customHeight="1" x14ac:dyDescent="0.25">
      <c r="A9" s="31">
        <f t="shared" si="0"/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 t="s">
        <v>46</v>
      </c>
      <c r="M9" s="5"/>
      <c r="N9" s="36">
        <v>6.75</v>
      </c>
      <c r="O9" s="37" t="s">
        <v>46</v>
      </c>
    </row>
    <row r="10" spans="1:15" s="4" customFormat="1" ht="15.75" customHeight="1" x14ac:dyDescent="0.25">
      <c r="A10" s="31">
        <f t="shared" si="0"/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1"/>
        <v>6.3</v>
      </c>
      <c r="L10" s="41" t="s">
        <v>46</v>
      </c>
      <c r="M10" s="5"/>
      <c r="N10" s="36">
        <v>6.35</v>
      </c>
      <c r="O10" s="37" t="s">
        <v>46</v>
      </c>
    </row>
    <row r="11" spans="1:15" s="4" customFormat="1" ht="15.75" customHeight="1" x14ac:dyDescent="0.25">
      <c r="A11" s="31">
        <f t="shared" si="0"/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1"/>
        <v>5.29</v>
      </c>
      <c r="L11" s="41" t="s">
        <v>46</v>
      </c>
      <c r="M11" s="5"/>
      <c r="N11" s="36">
        <v>5.92</v>
      </c>
      <c r="O11" s="37" t="s">
        <v>46</v>
      </c>
    </row>
    <row r="12" spans="1:15" s="4" customFormat="1" ht="15.75" customHeight="1" x14ac:dyDescent="0.25">
      <c r="A12" s="31">
        <f t="shared" si="0"/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1"/>
        <v>5.77</v>
      </c>
      <c r="L12" s="41" t="s">
        <v>46</v>
      </c>
      <c r="M12" s="5"/>
      <c r="N12" s="6">
        <v>6.35</v>
      </c>
      <c r="O12" s="37" t="s">
        <v>46</v>
      </c>
    </row>
    <row r="13" spans="1:15" s="4" customFormat="1" ht="15.75" customHeight="1" x14ac:dyDescent="0.25">
      <c r="A13" s="31">
        <f t="shared" si="0"/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188"/>
      <c r="O13" s="189"/>
    </row>
    <row r="14" spans="1:15" s="4" customFormat="1" ht="15.75" customHeight="1" x14ac:dyDescent="0.25">
      <c r="A14" s="31">
        <f t="shared" si="0"/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 t="shared" ref="K14:K22" si="2">N14-I14</f>
        <v>10</v>
      </c>
      <c r="L14" s="41" t="s">
        <v>46</v>
      </c>
      <c r="M14" s="5"/>
      <c r="N14" s="36">
        <v>10.41</v>
      </c>
      <c r="O14" s="37" t="s">
        <v>46</v>
      </c>
    </row>
    <row r="15" spans="1:15" s="4" customFormat="1" ht="15.75" customHeight="1" x14ac:dyDescent="0.25">
      <c r="A15" s="31">
        <f t="shared" si="0"/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16.970000000000002</v>
      </c>
      <c r="M15" s="5"/>
      <c r="N15" s="36" t="s">
        <v>46</v>
      </c>
      <c r="O15" s="37">
        <v>17.350000000000001</v>
      </c>
    </row>
    <row r="16" spans="1:15" s="4" customFormat="1" ht="15.75" customHeight="1" x14ac:dyDescent="0.25">
      <c r="A16" s="31">
        <f t="shared" si="0"/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si="2"/>
        <v>8.6300000000000008</v>
      </c>
      <c r="L16" s="41" t="s">
        <v>46</v>
      </c>
      <c r="M16" s="5"/>
      <c r="N16" s="36">
        <v>9.08</v>
      </c>
      <c r="O16" s="37" t="s">
        <v>46</v>
      </c>
    </row>
    <row r="17" spans="1:15" s="4" customFormat="1" ht="15.75" customHeight="1" x14ac:dyDescent="0.25">
      <c r="A17" s="31">
        <f t="shared" si="0"/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119</v>
      </c>
      <c r="L17" s="41" t="s">
        <v>46</v>
      </c>
      <c r="M17" s="5"/>
      <c r="N17" s="74" t="s">
        <v>46</v>
      </c>
      <c r="O17" s="37" t="s">
        <v>46</v>
      </c>
    </row>
    <row r="18" spans="1:15" s="4" customFormat="1" ht="15.75" customHeight="1" x14ac:dyDescent="0.25">
      <c r="A18" s="31">
        <f t="shared" si="0"/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2"/>
        <v>12.110000000000001</v>
      </c>
      <c r="L18" s="41" t="s">
        <v>46</v>
      </c>
      <c r="M18" s="5"/>
      <c r="N18" s="36">
        <v>12.89</v>
      </c>
      <c r="O18" s="37" t="s">
        <v>46</v>
      </c>
    </row>
    <row r="19" spans="1:15" s="4" customFormat="1" ht="15.75" customHeight="1" x14ac:dyDescent="0.25">
      <c r="A19" s="31">
        <f t="shared" si="0"/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2"/>
        <v>13.46</v>
      </c>
      <c r="L19" s="41" t="s">
        <v>46</v>
      </c>
      <c r="M19" s="5"/>
      <c r="N19" s="36">
        <v>13.99</v>
      </c>
      <c r="O19" s="37" t="s">
        <v>46</v>
      </c>
    </row>
    <row r="20" spans="1:15" s="4" customFormat="1" ht="15.75" customHeight="1" x14ac:dyDescent="0.25">
      <c r="A20" s="31">
        <f t="shared" si="0"/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2"/>
        <v>15.3</v>
      </c>
      <c r="L20" s="41" t="s">
        <v>46</v>
      </c>
      <c r="M20" s="5"/>
      <c r="N20" s="36">
        <v>15.9</v>
      </c>
      <c r="O20" s="37" t="s">
        <v>46</v>
      </c>
    </row>
    <row r="21" spans="1:15" s="4" customFormat="1" ht="15.75" customHeight="1" x14ac:dyDescent="0.25">
      <c r="A21" s="31">
        <f t="shared" si="0"/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2"/>
        <v>5.56</v>
      </c>
      <c r="L21" s="41" t="s">
        <v>46</v>
      </c>
      <c r="M21" s="5"/>
      <c r="N21" s="36">
        <v>5.56</v>
      </c>
      <c r="O21" s="37" t="s">
        <v>46</v>
      </c>
    </row>
    <row r="22" spans="1:15" s="4" customFormat="1" ht="15.75" customHeight="1" x14ac:dyDescent="0.25">
      <c r="A22" s="31">
        <f t="shared" si="0"/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2"/>
        <v>13.69</v>
      </c>
      <c r="L22" s="41" t="s">
        <v>46</v>
      </c>
      <c r="M22" s="5"/>
      <c r="N22" s="36">
        <v>14</v>
      </c>
      <c r="O22" s="37" t="s">
        <v>46</v>
      </c>
    </row>
    <row r="23" spans="1:15" s="4" customFormat="1" ht="15.75" customHeight="1" x14ac:dyDescent="0.25">
      <c r="A23" s="31">
        <f t="shared" si="0"/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9.25</v>
      </c>
      <c r="L23" s="41" t="s">
        <v>46</v>
      </c>
      <c r="M23" s="5"/>
      <c r="N23" s="36">
        <v>9.68</v>
      </c>
      <c r="O23" s="37" t="s">
        <v>46</v>
      </c>
    </row>
    <row r="24" spans="1:15" s="4" customFormat="1" ht="15.75" customHeight="1" x14ac:dyDescent="0.25">
      <c r="A24" s="31">
        <f t="shared" si="0"/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201"/>
      <c r="O24" s="191"/>
    </row>
    <row r="25" spans="1:15" ht="15.75" customHeight="1" x14ac:dyDescent="0.25">
      <c r="A25" s="31">
        <f>1+A24</f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4.41</v>
      </c>
      <c r="L25" s="41" t="s">
        <v>46</v>
      </c>
      <c r="M25" s="3"/>
      <c r="N25" s="6">
        <v>5.2</v>
      </c>
      <c r="O25" s="37" t="s">
        <v>46</v>
      </c>
    </row>
    <row r="26" spans="1:15" ht="15.75" customHeight="1" x14ac:dyDescent="0.25">
      <c r="A26" s="31">
        <f t="shared" ref="A26:A37" si="3">1+A25</f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7.81</v>
      </c>
      <c r="N26" s="36" t="s">
        <v>46</v>
      </c>
      <c r="O26" s="37">
        <v>8.76</v>
      </c>
    </row>
    <row r="27" spans="1:15" ht="15.75" customHeight="1" x14ac:dyDescent="0.25">
      <c r="A27" s="31">
        <f t="shared" si="3"/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</f>
        <v>7.89</v>
      </c>
      <c r="L27" s="41" t="s">
        <v>46</v>
      </c>
      <c r="M27" s="3"/>
      <c r="N27" s="6">
        <v>7.89</v>
      </c>
      <c r="O27" s="37" t="s">
        <v>46</v>
      </c>
    </row>
    <row r="28" spans="1:15" ht="15.75" customHeight="1" x14ac:dyDescent="0.25">
      <c r="A28" s="31">
        <f t="shared" si="3"/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N28-I3</f>
        <v>10.33</v>
      </c>
      <c r="L28" s="41" t="s">
        <v>46</v>
      </c>
      <c r="N28" s="36">
        <v>10.33</v>
      </c>
      <c r="O28" s="37" t="s">
        <v>46</v>
      </c>
    </row>
    <row r="29" spans="1:15" ht="15.75" customHeight="1" x14ac:dyDescent="0.25">
      <c r="A29" s="31">
        <f t="shared" si="3"/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ref="K29:K38" si="4">N29-I29</f>
        <v>9.76</v>
      </c>
      <c r="L29" s="41" t="s">
        <v>46</v>
      </c>
      <c r="M29" s="3"/>
      <c r="N29" s="6">
        <v>10.27</v>
      </c>
      <c r="O29" s="37" t="s">
        <v>46</v>
      </c>
    </row>
    <row r="30" spans="1:15" ht="15.75" customHeight="1" x14ac:dyDescent="0.25">
      <c r="A30" s="31">
        <f t="shared" si="3"/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12.32</v>
      </c>
      <c r="N30" s="36" t="s">
        <v>46</v>
      </c>
      <c r="O30" s="37">
        <v>12.48</v>
      </c>
    </row>
    <row r="31" spans="1:15" ht="15.75" customHeight="1" x14ac:dyDescent="0.25">
      <c r="A31" s="31">
        <f t="shared" si="3"/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4"/>
        <v>7.6499999999999995</v>
      </c>
      <c r="L31" s="41" t="s">
        <v>46</v>
      </c>
      <c r="M31" s="3"/>
      <c r="N31" s="6">
        <v>8.1199999999999992</v>
      </c>
      <c r="O31" s="37" t="s">
        <v>46</v>
      </c>
    </row>
    <row r="32" spans="1:15" ht="15.75" customHeight="1" x14ac:dyDescent="0.25">
      <c r="A32" s="31">
        <f t="shared" si="3"/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4"/>
        <v>17.36</v>
      </c>
      <c r="L32" s="41" t="s">
        <v>46</v>
      </c>
      <c r="N32" s="36">
        <v>17.63</v>
      </c>
      <c r="O32" s="37" t="s">
        <v>46</v>
      </c>
    </row>
    <row r="33" spans="1:15" ht="15.75" customHeight="1" x14ac:dyDescent="0.25">
      <c r="A33" s="31">
        <f t="shared" si="3"/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4"/>
        <v>6.1899999999999995</v>
      </c>
      <c r="L33" s="41" t="s">
        <v>46</v>
      </c>
      <c r="M33" s="3"/>
      <c r="N33" s="36">
        <v>6.47</v>
      </c>
      <c r="O33" s="37" t="s">
        <v>46</v>
      </c>
    </row>
    <row r="34" spans="1:15" ht="15.75" customHeight="1" x14ac:dyDescent="0.25">
      <c r="A34" s="31">
        <f t="shared" si="3"/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 t="shared" si="4"/>
        <v>6.4799999999999995</v>
      </c>
      <c r="L34" s="41" t="s">
        <v>46</v>
      </c>
      <c r="M34" s="3"/>
      <c r="N34" s="36">
        <v>6.85</v>
      </c>
      <c r="O34" s="37" t="s">
        <v>46</v>
      </c>
    </row>
    <row r="35" spans="1:15" ht="15.75" customHeight="1" x14ac:dyDescent="0.25">
      <c r="A35" s="31">
        <f t="shared" si="3"/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 t="shared" si="4"/>
        <v>4.87</v>
      </c>
      <c r="L35" s="41" t="s">
        <v>46</v>
      </c>
      <c r="M35" s="3"/>
      <c r="N35" s="36">
        <v>5.47</v>
      </c>
      <c r="O35" s="37" t="s">
        <v>46</v>
      </c>
    </row>
    <row r="36" spans="1:15" ht="15.75" customHeight="1" x14ac:dyDescent="0.25">
      <c r="A36" s="31">
        <f t="shared" si="3"/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 t="shared" si="4"/>
        <v>11.74</v>
      </c>
      <c r="L36" s="41" t="s">
        <v>46</v>
      </c>
      <c r="M36" s="3"/>
      <c r="N36" s="36">
        <v>11.98</v>
      </c>
      <c r="O36" s="37" t="s">
        <v>46</v>
      </c>
    </row>
    <row r="37" spans="1:15" ht="15.75" customHeight="1" x14ac:dyDescent="0.25">
      <c r="A37" s="31">
        <f t="shared" si="3"/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 t="s">
        <v>46</v>
      </c>
      <c r="L37" s="41">
        <f>O37-I37</f>
        <v>8.7799999999999994</v>
      </c>
      <c r="M37" s="3"/>
      <c r="N37" s="74" t="s">
        <v>46</v>
      </c>
      <c r="O37" s="41">
        <v>8.7799999999999994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 t="shared" si="4"/>
        <v>8.91</v>
      </c>
      <c r="L38" s="41" t="s">
        <v>46</v>
      </c>
      <c r="N38" s="6">
        <v>9.36</v>
      </c>
      <c r="O38" s="37" t="s">
        <v>46</v>
      </c>
    </row>
    <row r="39" spans="1:15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01" t="s">
        <v>87</v>
      </c>
      <c r="O39" s="191"/>
    </row>
    <row r="40" spans="1:15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 t="s">
        <v>46</v>
      </c>
      <c r="L40" s="41">
        <f>O40-I40</f>
        <v>14.799999999999999</v>
      </c>
      <c r="N40" s="36" t="s">
        <v>46</v>
      </c>
      <c r="O40" s="37">
        <v>15.1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50">
        <f>N41-I41</f>
        <v>11.98</v>
      </c>
      <c r="L41" s="55" t="s">
        <v>46</v>
      </c>
      <c r="N41" s="65">
        <v>11.98</v>
      </c>
      <c r="O41" s="54" t="s">
        <v>46</v>
      </c>
    </row>
  </sheetData>
  <mergeCells count="7">
    <mergeCell ref="K39:L39"/>
    <mergeCell ref="N39:O39"/>
    <mergeCell ref="N3:O3"/>
    <mergeCell ref="K13:L13"/>
    <mergeCell ref="N13:O13"/>
    <mergeCell ref="K24:L24"/>
    <mergeCell ref="N24:O24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O41"/>
  <sheetViews>
    <sheetView topLeftCell="A29" zoomScaleNormal="100" workbookViewId="0">
      <selection activeCell="L41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00">
        <v>1</v>
      </c>
      <c r="B5" s="81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16.150000000000002</v>
      </c>
      <c r="M5" s="5"/>
      <c r="N5" s="38" t="s">
        <v>46</v>
      </c>
      <c r="O5" s="53">
        <v>16.89</v>
      </c>
    </row>
    <row r="6" spans="1:15" s="4" customFormat="1" ht="15.75" customHeight="1" x14ac:dyDescent="0.25">
      <c r="A6" s="82">
        <v>2</v>
      </c>
      <c r="B6" s="31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 t="s">
        <v>124</v>
      </c>
      <c r="L6" s="41" t="s">
        <v>46</v>
      </c>
      <c r="M6" s="5"/>
      <c r="N6" s="36" t="s">
        <v>46</v>
      </c>
      <c r="O6" s="37" t="s">
        <v>46</v>
      </c>
    </row>
    <row r="7" spans="1:15" s="4" customFormat="1" ht="15.75" customHeight="1" x14ac:dyDescent="0.25">
      <c r="A7" s="82">
        <v>3</v>
      </c>
      <c r="B7" s="31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5.04</v>
      </c>
      <c r="L7" s="41" t="s">
        <v>46</v>
      </c>
      <c r="M7" s="5"/>
      <c r="N7" s="6">
        <v>5.5</v>
      </c>
      <c r="O7" s="37" t="s">
        <v>46</v>
      </c>
    </row>
    <row r="8" spans="1:15" s="4" customFormat="1" ht="15.75" customHeight="1" x14ac:dyDescent="0.25">
      <c r="A8" s="82">
        <v>4</v>
      </c>
      <c r="B8" s="31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10.23</v>
      </c>
      <c r="M8" s="5"/>
      <c r="N8" s="36" t="s">
        <v>46</v>
      </c>
      <c r="O8" s="37">
        <v>10.98</v>
      </c>
    </row>
    <row r="9" spans="1:15" s="4" customFormat="1" ht="15.75" customHeight="1" x14ac:dyDescent="0.25">
      <c r="A9" s="82">
        <v>5</v>
      </c>
      <c r="B9" s="31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>
        <f>O9-I9</f>
        <v>7.35</v>
      </c>
      <c r="M9" s="5"/>
      <c r="N9" s="36" t="s">
        <v>46</v>
      </c>
      <c r="O9" s="37">
        <v>7.56</v>
      </c>
    </row>
    <row r="10" spans="1:15" s="4" customFormat="1" ht="15.75" customHeight="1" x14ac:dyDescent="0.25">
      <c r="A10" s="82">
        <v>6</v>
      </c>
      <c r="B10" s="31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6.97</v>
      </c>
      <c r="L10" s="41" t="s">
        <v>46</v>
      </c>
      <c r="M10" s="5"/>
      <c r="N10" s="36">
        <v>7.02</v>
      </c>
      <c r="O10" s="37" t="s">
        <v>46</v>
      </c>
    </row>
    <row r="11" spans="1:15" s="4" customFormat="1" ht="15.75" customHeight="1" x14ac:dyDescent="0.25">
      <c r="A11" s="82">
        <v>7</v>
      </c>
      <c r="B11" s="31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>N11-I11</f>
        <v>4.95</v>
      </c>
      <c r="L11" s="41" t="s">
        <v>46</v>
      </c>
      <c r="M11" s="5"/>
      <c r="N11" s="36">
        <v>5.58</v>
      </c>
      <c r="O11" s="37" t="s">
        <v>46</v>
      </c>
    </row>
    <row r="12" spans="1:15" s="4" customFormat="1" ht="15.75" customHeight="1" x14ac:dyDescent="0.25">
      <c r="A12" s="82">
        <v>8</v>
      </c>
      <c r="B12" s="31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5.53</v>
      </c>
      <c r="L12" s="41" t="s">
        <v>46</v>
      </c>
      <c r="M12" s="5"/>
      <c r="N12" s="6">
        <v>6.11</v>
      </c>
      <c r="O12" s="37" t="s">
        <v>46</v>
      </c>
    </row>
    <row r="13" spans="1:15" s="4" customFormat="1" ht="15.75" customHeight="1" x14ac:dyDescent="0.25">
      <c r="A13" s="82">
        <v>9</v>
      </c>
      <c r="B13" s="31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01" t="s">
        <v>73</v>
      </c>
      <c r="L13" s="76"/>
      <c r="M13" s="5"/>
      <c r="N13" s="75" t="s">
        <v>87</v>
      </c>
      <c r="O13" s="76"/>
    </row>
    <row r="14" spans="1:15" s="4" customFormat="1" ht="15.75" customHeight="1" x14ac:dyDescent="0.25">
      <c r="A14" s="82">
        <v>10</v>
      </c>
      <c r="B14" s="31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10.98</v>
      </c>
      <c r="L14" s="41" t="s">
        <v>46</v>
      </c>
      <c r="M14" s="5"/>
      <c r="N14" s="36">
        <v>11.39</v>
      </c>
      <c r="O14" s="37" t="s">
        <v>46</v>
      </c>
    </row>
    <row r="15" spans="1:15" s="4" customFormat="1" ht="15.75" customHeight="1" x14ac:dyDescent="0.25">
      <c r="A15" s="82">
        <v>11</v>
      </c>
      <c r="B15" s="31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11.03</v>
      </c>
      <c r="L15" s="41" t="s">
        <v>46</v>
      </c>
      <c r="M15" s="5"/>
      <c r="N15" s="36">
        <v>11.41</v>
      </c>
      <c r="O15" s="37" t="s">
        <v>46</v>
      </c>
    </row>
    <row r="16" spans="1:15" s="4" customFormat="1" ht="15.75" customHeight="1" x14ac:dyDescent="0.25">
      <c r="A16" s="82">
        <v>12</v>
      </c>
      <c r="B16" s="3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9.89</v>
      </c>
      <c r="L16" s="41" t="s">
        <v>46</v>
      </c>
      <c r="M16" s="5"/>
      <c r="N16" s="36">
        <v>10.34</v>
      </c>
      <c r="O16" s="37" t="s">
        <v>46</v>
      </c>
    </row>
    <row r="17" spans="1:15" s="4" customFormat="1" ht="15.75" customHeight="1" x14ac:dyDescent="0.25">
      <c r="A17" s="82">
        <v>13</v>
      </c>
      <c r="B17" s="3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82">
        <v>14</v>
      </c>
      <c r="B18" s="3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>N18-I18</f>
        <v>13</v>
      </c>
      <c r="L18" s="41" t="s">
        <v>46</v>
      </c>
      <c r="M18" s="5"/>
      <c r="N18" s="36">
        <v>13.78</v>
      </c>
      <c r="O18" s="37" t="s">
        <v>46</v>
      </c>
    </row>
    <row r="19" spans="1:15" ht="15.75" customHeight="1" x14ac:dyDescent="0.25">
      <c r="A19" s="82">
        <v>15</v>
      </c>
      <c r="B19" s="31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>N19-I19</f>
        <v>14.350000000000001</v>
      </c>
      <c r="L19" s="41" t="s">
        <v>46</v>
      </c>
      <c r="M19" s="5"/>
      <c r="N19" s="36">
        <v>14.88</v>
      </c>
      <c r="O19" s="37" t="s">
        <v>46</v>
      </c>
    </row>
    <row r="20" spans="1:15" ht="15.75" customHeight="1" x14ac:dyDescent="0.25">
      <c r="A20" s="82">
        <v>16</v>
      </c>
      <c r="B20" s="3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82">
        <v>17</v>
      </c>
      <c r="B21" s="3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6.52</v>
      </c>
      <c r="L21" s="41" t="s">
        <v>46</v>
      </c>
      <c r="M21" s="5"/>
      <c r="N21" s="36">
        <v>6.52</v>
      </c>
      <c r="O21" s="37" t="s">
        <v>46</v>
      </c>
    </row>
    <row r="22" spans="1:15" ht="15.75" customHeight="1" x14ac:dyDescent="0.25">
      <c r="A22" s="82">
        <v>18</v>
      </c>
      <c r="B22" s="3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14.469999999999999</v>
      </c>
      <c r="L22" s="41" t="s">
        <v>46</v>
      </c>
      <c r="M22" s="5"/>
      <c r="N22" s="36">
        <v>14.78</v>
      </c>
      <c r="O22" s="37" t="s">
        <v>46</v>
      </c>
    </row>
    <row r="23" spans="1:15" s="4" customFormat="1" ht="15.75" customHeight="1" x14ac:dyDescent="0.25">
      <c r="A23" s="82">
        <v>19</v>
      </c>
      <c r="B23" s="3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9.76</v>
      </c>
      <c r="L23" s="41" t="s">
        <v>46</v>
      </c>
      <c r="M23" s="5"/>
      <c r="N23" s="36">
        <v>10.19</v>
      </c>
      <c r="O23" s="37" t="s">
        <v>46</v>
      </c>
    </row>
    <row r="24" spans="1:15" s="4" customFormat="1" ht="15.75" customHeight="1" x14ac:dyDescent="0.25">
      <c r="A24" s="82">
        <v>20</v>
      </c>
      <c r="B24" s="3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01" t="s">
        <v>73</v>
      </c>
      <c r="L24" s="76"/>
      <c r="M24" s="5"/>
      <c r="N24" s="75" t="s">
        <v>87</v>
      </c>
      <c r="O24" s="76"/>
    </row>
    <row r="25" spans="1:15" s="4" customFormat="1" ht="15.75" customHeight="1" x14ac:dyDescent="0.25">
      <c r="A25" s="82">
        <v>21</v>
      </c>
      <c r="B25" s="3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4.93</v>
      </c>
      <c r="L25" s="41" t="s">
        <v>46</v>
      </c>
      <c r="M25" s="3"/>
      <c r="N25" s="36">
        <v>5.72</v>
      </c>
      <c r="O25" s="37" t="s">
        <v>46</v>
      </c>
    </row>
    <row r="26" spans="1:15" s="4" customFormat="1" ht="15.75" customHeight="1" x14ac:dyDescent="0.25">
      <c r="A26" s="82">
        <v>22</v>
      </c>
      <c r="B26" s="3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7.62</v>
      </c>
      <c r="M26"/>
      <c r="N26" s="36" t="s">
        <v>46</v>
      </c>
      <c r="O26" s="37">
        <v>8.57</v>
      </c>
    </row>
    <row r="27" spans="1:15" ht="15.75" customHeight="1" x14ac:dyDescent="0.25">
      <c r="A27" s="82">
        <v>23</v>
      </c>
      <c r="B27" s="3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 t="shared" ref="K27:K33" si="0">N27-I27</f>
        <v>8.2100000000000009</v>
      </c>
      <c r="L27" s="41" t="s">
        <v>46</v>
      </c>
      <c r="M27" s="3"/>
      <c r="N27" s="6">
        <v>8.7200000000000006</v>
      </c>
      <c r="O27" s="37" t="s">
        <v>46</v>
      </c>
    </row>
    <row r="28" spans="1:15" ht="15.75" customHeight="1" x14ac:dyDescent="0.25">
      <c r="A28" s="82">
        <v>24</v>
      </c>
      <c r="B28" s="3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 t="shared" si="0"/>
        <v>10.56</v>
      </c>
      <c r="L28" s="41" t="s">
        <v>46</v>
      </c>
      <c r="N28" s="36">
        <v>10.56</v>
      </c>
      <c r="O28" s="37" t="s">
        <v>46</v>
      </c>
    </row>
    <row r="29" spans="1:15" s="4" customFormat="1" ht="15.75" customHeight="1" x14ac:dyDescent="0.25">
      <c r="A29" s="82">
        <v>25</v>
      </c>
      <c r="B29" s="3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 t="shared" si="0"/>
        <v>10</v>
      </c>
      <c r="L29" s="41" t="s">
        <v>46</v>
      </c>
      <c r="M29" s="3"/>
      <c r="N29" s="6">
        <v>10.51</v>
      </c>
      <c r="O29" s="37" t="s">
        <v>46</v>
      </c>
    </row>
    <row r="30" spans="1:15" ht="15.75" customHeight="1" x14ac:dyDescent="0.25">
      <c r="A30" s="82">
        <v>26</v>
      </c>
      <c r="B30" s="3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 t="shared" si="0"/>
        <v>5.09</v>
      </c>
      <c r="L30" s="41" t="s">
        <v>46</v>
      </c>
      <c r="N30" s="36">
        <v>5.25</v>
      </c>
      <c r="O30" s="37" t="s">
        <v>46</v>
      </c>
    </row>
    <row r="31" spans="1:15" ht="15.75" customHeight="1" x14ac:dyDescent="0.25">
      <c r="A31" s="82">
        <v>27</v>
      </c>
      <c r="B31" s="3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 t="shared" si="0"/>
        <v>7.86</v>
      </c>
      <c r="L31" s="41" t="s">
        <v>46</v>
      </c>
      <c r="M31" s="3"/>
      <c r="N31" s="6">
        <v>8.33</v>
      </c>
      <c r="O31" s="37" t="s">
        <v>46</v>
      </c>
    </row>
    <row r="32" spans="1:15" ht="15.75" customHeight="1" x14ac:dyDescent="0.25">
      <c r="A32" s="82">
        <v>28</v>
      </c>
      <c r="B32" s="3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35">
        <f t="shared" si="0"/>
        <v>17.25</v>
      </c>
      <c r="L32" s="41" t="s">
        <v>46</v>
      </c>
      <c r="N32" s="36">
        <v>17.52</v>
      </c>
      <c r="O32" s="37" t="s">
        <v>46</v>
      </c>
    </row>
    <row r="33" spans="1:15" ht="15.75" customHeight="1" x14ac:dyDescent="0.25">
      <c r="A33" s="82">
        <v>29</v>
      </c>
      <c r="B33" s="3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 t="shared" si="0"/>
        <v>6.5</v>
      </c>
      <c r="L33" s="41" t="s">
        <v>46</v>
      </c>
      <c r="M33" s="3"/>
      <c r="N33" s="36">
        <v>6.78</v>
      </c>
      <c r="O33" s="37" t="s">
        <v>46</v>
      </c>
    </row>
    <row r="34" spans="1:15" ht="15.75" customHeight="1" x14ac:dyDescent="0.25">
      <c r="A34" s="82">
        <v>30</v>
      </c>
      <c r="B34" s="3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82">
        <v>31</v>
      </c>
      <c r="B35" s="3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5.03</v>
      </c>
      <c r="L35" s="41" t="s">
        <v>46</v>
      </c>
      <c r="M35" s="3"/>
      <c r="N35" s="36">
        <v>5.63</v>
      </c>
      <c r="O35" s="37" t="s">
        <v>46</v>
      </c>
    </row>
    <row r="36" spans="1:15" ht="15.75" customHeight="1" x14ac:dyDescent="0.25">
      <c r="A36" s="82">
        <v>32</v>
      </c>
      <c r="B36" s="3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11.86</v>
      </c>
      <c r="L36" s="41" t="s">
        <v>46</v>
      </c>
      <c r="M36" s="3"/>
      <c r="N36" s="36">
        <v>12.1</v>
      </c>
      <c r="O36" s="37" t="s">
        <v>46</v>
      </c>
    </row>
    <row r="37" spans="1:15" ht="15.75" customHeight="1" x14ac:dyDescent="0.25">
      <c r="A37" s="82">
        <v>33</v>
      </c>
      <c r="B37" s="3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 t="s">
        <v>46</v>
      </c>
      <c r="L37" s="41">
        <f>O37-I37</f>
        <v>9.8699999999999992</v>
      </c>
      <c r="M37" s="3"/>
      <c r="N37" s="74" t="s">
        <v>46</v>
      </c>
      <c r="O37" s="41">
        <v>9.8699999999999992</v>
      </c>
    </row>
    <row r="38" spans="1:15" ht="15.75" customHeight="1" x14ac:dyDescent="0.25">
      <c r="A38" s="82">
        <v>34</v>
      </c>
      <c r="B38" s="3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9.65</v>
      </c>
      <c r="L38" s="41" t="s">
        <v>46</v>
      </c>
      <c r="N38" s="6">
        <v>10.1</v>
      </c>
      <c r="O38" s="37" t="s">
        <v>46</v>
      </c>
    </row>
    <row r="39" spans="1:15" s="4" customFormat="1" ht="15.75" customHeight="1" x14ac:dyDescent="0.25">
      <c r="A39" s="82">
        <v>35</v>
      </c>
      <c r="B39" s="3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97" t="s">
        <v>87</v>
      </c>
      <c r="L39" s="98"/>
      <c r="M39"/>
      <c r="N39" s="99" t="s">
        <v>87</v>
      </c>
      <c r="O39" s="98"/>
    </row>
    <row r="40" spans="1:15" s="4" customFormat="1" ht="15.75" customHeight="1" x14ac:dyDescent="0.25">
      <c r="A40" s="82">
        <v>36</v>
      </c>
      <c r="B40" s="3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86" t="s">
        <v>46</v>
      </c>
      <c r="L40" s="79" t="s">
        <v>125</v>
      </c>
      <c r="M40"/>
      <c r="N40" s="77" t="s">
        <v>46</v>
      </c>
      <c r="O40" s="78">
        <v>20.85</v>
      </c>
    </row>
    <row r="41" spans="1:15" ht="15.75" customHeight="1" thickBot="1" x14ac:dyDescent="0.3">
      <c r="A41" s="83">
        <v>37</v>
      </c>
      <c r="B41" s="65" t="s">
        <v>114</v>
      </c>
      <c r="C41" s="27" t="s">
        <v>43</v>
      </c>
      <c r="D41" s="49" t="s">
        <v>26</v>
      </c>
      <c r="E41" s="27"/>
      <c r="F41" s="27"/>
      <c r="G41" s="27"/>
      <c r="H41" s="27" t="s">
        <v>46</v>
      </c>
      <c r="I41" s="64">
        <v>0</v>
      </c>
      <c r="J41" s="27" t="s">
        <v>46</v>
      </c>
      <c r="K41" s="87">
        <f>N41-I41</f>
        <v>12.85</v>
      </c>
      <c r="L41" s="88" t="s">
        <v>46</v>
      </c>
      <c r="N41" s="102">
        <v>12.85</v>
      </c>
      <c r="O41" s="103" t="s">
        <v>46</v>
      </c>
    </row>
  </sheetData>
  <mergeCells count="1">
    <mergeCell ref="N3:O3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1"/>
  <sheetViews>
    <sheetView topLeftCell="A16"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138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12.129999999999999</v>
      </c>
      <c r="M5" s="5"/>
      <c r="N5" s="84" t="s">
        <v>46</v>
      </c>
      <c r="O5" s="53">
        <v>12.87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 t="shared" ref="K6:K12" si="0">N6-I6</f>
        <v>9.2700000000000014</v>
      </c>
      <c r="L6" s="41" t="s">
        <v>46</v>
      </c>
      <c r="M6" s="5"/>
      <c r="N6" s="85">
        <v>9.8000000000000007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si="0"/>
        <v>4.3099999999999996</v>
      </c>
      <c r="L7" s="41" t="s">
        <v>46</v>
      </c>
      <c r="M7" s="5"/>
      <c r="N7" s="85">
        <v>4.7699999999999996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8.24</v>
      </c>
      <c r="M8" s="5"/>
      <c r="N8" s="85" t="s">
        <v>46</v>
      </c>
      <c r="O8" s="37">
        <v>8.99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7.29</v>
      </c>
      <c r="L9" s="41" t="s">
        <v>46</v>
      </c>
      <c r="M9" s="5"/>
      <c r="N9" s="85">
        <v>7.5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7.5</v>
      </c>
      <c r="L10" s="41" t="s">
        <v>46</v>
      </c>
      <c r="M10" s="5"/>
      <c r="N10" s="85">
        <v>7.55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6.67</v>
      </c>
      <c r="L11" s="41" t="s">
        <v>46</v>
      </c>
      <c r="M11" s="5"/>
      <c r="N11" s="85">
        <v>7.3</v>
      </c>
      <c r="O11" s="37" t="s">
        <v>46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7.38</v>
      </c>
      <c r="L12" s="41" t="s">
        <v>46</v>
      </c>
      <c r="M12" s="5"/>
      <c r="N12" s="85">
        <v>7.96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85" t="s">
        <v>46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12.32</v>
      </c>
      <c r="L14" s="41" t="s">
        <v>46</v>
      </c>
      <c r="M14" s="5"/>
      <c r="N14" s="85">
        <v>12.73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12.37</v>
      </c>
      <c r="L15" s="41" t="s">
        <v>46</v>
      </c>
      <c r="M15" s="5"/>
      <c r="N15" s="85">
        <v>12.75</v>
      </c>
      <c r="O15" s="37" t="s">
        <v>46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51" t="s">
        <v>47</v>
      </c>
      <c r="L16" s="41" t="s">
        <v>46</v>
      </c>
      <c r="M16" s="5"/>
      <c r="N16" s="85" t="s">
        <v>47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51" t="s">
        <v>47</v>
      </c>
      <c r="L17" s="41" t="s">
        <v>46</v>
      </c>
      <c r="M17" s="5"/>
      <c r="N17" s="85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51" t="s">
        <v>47</v>
      </c>
      <c r="L18" s="41" t="s">
        <v>46</v>
      </c>
      <c r="M18" s="5"/>
      <c r="N18" s="85" t="s">
        <v>47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51" t="s">
        <v>47</v>
      </c>
      <c r="L19" s="41" t="s">
        <v>46</v>
      </c>
      <c r="M19" s="5"/>
      <c r="N19" s="85" t="s">
        <v>47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51" t="s">
        <v>47</v>
      </c>
      <c r="L20" s="41" t="s">
        <v>46</v>
      </c>
      <c r="M20" s="5"/>
      <c r="N20" s="85" t="s">
        <v>47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7.15</v>
      </c>
      <c r="L21" s="41" t="s">
        <v>46</v>
      </c>
      <c r="M21" s="5"/>
      <c r="N21" s="85">
        <v>7.15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15.41</v>
      </c>
      <c r="L22" s="41" t="s">
        <v>46</v>
      </c>
      <c r="M22" s="5"/>
      <c r="N22" s="85">
        <v>15.72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51" t="s">
        <v>47</v>
      </c>
      <c r="L23" s="41" t="s">
        <v>46</v>
      </c>
      <c r="M23" s="5"/>
      <c r="N23" s="85" t="s">
        <v>47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85" t="s">
        <v>46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5.21</v>
      </c>
      <c r="L25" s="41" t="s">
        <v>46</v>
      </c>
      <c r="M25" s="3"/>
      <c r="N25" s="85">
        <v>6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9.15</v>
      </c>
      <c r="M26"/>
      <c r="N26" s="85" t="s">
        <v>46</v>
      </c>
      <c r="O26" s="37">
        <v>10.1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8.7100000000000009</v>
      </c>
      <c r="L27" s="41" t="s">
        <v>46</v>
      </c>
      <c r="M27" s="3"/>
      <c r="N27" s="85">
        <v>9.2200000000000006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10.8</v>
      </c>
      <c r="L28" s="41" t="s">
        <v>46</v>
      </c>
      <c r="N28" s="85">
        <v>10.8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51" t="s">
        <v>47</v>
      </c>
      <c r="L29" s="41" t="s">
        <v>46</v>
      </c>
      <c r="M29" s="3"/>
      <c r="N29" s="85" t="s">
        <v>47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5.6099999999999994</v>
      </c>
      <c r="L30" s="41" t="s">
        <v>46</v>
      </c>
      <c r="N30" s="85">
        <v>5.77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8.0699999999999985</v>
      </c>
      <c r="L31" s="41" t="s">
        <v>46</v>
      </c>
      <c r="M31" s="3"/>
      <c r="N31" s="85">
        <v>8.5399999999999991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85" t="s">
        <v>46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6.72</v>
      </c>
      <c r="L33" s="41" t="s">
        <v>46</v>
      </c>
      <c r="M33" s="3"/>
      <c r="N33" s="85">
        <v>7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51" t="s">
        <v>47</v>
      </c>
      <c r="L34" s="41" t="s">
        <v>46</v>
      </c>
      <c r="M34" s="3"/>
      <c r="N34" s="85" t="s">
        <v>47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5.0200000000000005</v>
      </c>
      <c r="L35" s="41" t="s">
        <v>46</v>
      </c>
      <c r="M35" s="3"/>
      <c r="N35" s="85">
        <v>5.62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11.92</v>
      </c>
      <c r="L36" s="41" t="s">
        <v>46</v>
      </c>
      <c r="M36" s="3"/>
      <c r="N36" s="85">
        <v>12.16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10.63</v>
      </c>
      <c r="L37" s="41" t="s">
        <v>46</v>
      </c>
      <c r="M37" s="3"/>
      <c r="N37" s="85">
        <v>10.63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10.64</v>
      </c>
      <c r="L38" s="41" t="s">
        <v>46</v>
      </c>
      <c r="N38" s="6">
        <v>11.09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 t="s">
        <v>87</v>
      </c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7.8999999999999995</v>
      </c>
      <c r="L40" s="41" t="s">
        <v>46</v>
      </c>
      <c r="M40"/>
      <c r="N40" s="36">
        <v>8.1999999999999993</v>
      </c>
      <c r="O40" s="37" t="s">
        <v>46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203" t="s">
        <v>73</v>
      </c>
      <c r="L41" s="204"/>
      <c r="N41" s="65" t="s">
        <v>46</v>
      </c>
      <c r="O41" s="54" t="s">
        <v>46</v>
      </c>
    </row>
  </sheetData>
  <mergeCells count="6">
    <mergeCell ref="K41:L41"/>
    <mergeCell ref="N3:O3"/>
    <mergeCell ref="K13:L13"/>
    <mergeCell ref="K24:L24"/>
    <mergeCell ref="K32:L32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41"/>
  <sheetViews>
    <sheetView topLeftCell="A29" zoomScaleNormal="100" workbookViewId="0">
      <selection activeCell="K41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134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9"/>
      <c r="K5" s="9"/>
      <c r="L5" s="9">
        <v>19.170000000000002</v>
      </c>
      <c r="M5" s="5"/>
    </row>
    <row r="6" spans="1:13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9">
        <v>8.4600000000000009</v>
      </c>
      <c r="L6" s="9"/>
      <c r="M6" s="5"/>
    </row>
    <row r="7" spans="1:13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9">
        <v>5.6</v>
      </c>
      <c r="L7" s="9"/>
      <c r="M7" s="5"/>
    </row>
    <row r="8" spans="1:13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9"/>
      <c r="L8" s="9">
        <v>13.72</v>
      </c>
      <c r="M8" s="5"/>
    </row>
    <row r="9" spans="1:13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05" t="s">
        <v>129</v>
      </c>
      <c r="L9" s="206"/>
      <c r="M9" s="5"/>
    </row>
    <row r="10" spans="1:13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9" t="s">
        <v>47</v>
      </c>
      <c r="L10" s="9"/>
      <c r="M10" s="5"/>
    </row>
    <row r="11" spans="1:13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9">
        <v>8.39</v>
      </c>
      <c r="L11" s="9"/>
      <c r="M11" s="5"/>
    </row>
    <row r="12" spans="1:13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9">
        <v>9.09</v>
      </c>
      <c r="L12" s="9"/>
      <c r="M12" s="5"/>
    </row>
    <row r="13" spans="1:13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205" t="s">
        <v>73</v>
      </c>
      <c r="L13" s="206"/>
      <c r="M13" s="5"/>
    </row>
    <row r="14" spans="1:13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9">
        <v>13.77</v>
      </c>
      <c r="L14" s="9"/>
      <c r="M14" s="5"/>
    </row>
    <row r="15" spans="1:13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9"/>
      <c r="L15" s="9">
        <v>25.45</v>
      </c>
      <c r="M15" s="5"/>
    </row>
    <row r="16" spans="1:13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9" t="s">
        <v>47</v>
      </c>
      <c r="L16" s="9"/>
      <c r="M16" s="5"/>
    </row>
    <row r="17" spans="1:13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9" t="s">
        <v>47</v>
      </c>
      <c r="L17" s="9"/>
      <c r="M17" s="5"/>
    </row>
    <row r="18" spans="1:13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9" t="s">
        <v>47</v>
      </c>
      <c r="L18" s="9"/>
      <c r="M18" s="5"/>
    </row>
    <row r="19" spans="1:13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9" t="s">
        <v>47</v>
      </c>
      <c r="L19" s="9"/>
      <c r="M19" s="5"/>
    </row>
    <row r="20" spans="1:13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9" t="s">
        <v>47</v>
      </c>
      <c r="L20" s="9"/>
      <c r="M20" s="5"/>
    </row>
    <row r="21" spans="1:13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9">
        <v>7.64</v>
      </c>
      <c r="L21" s="9"/>
      <c r="M21" s="5"/>
    </row>
    <row r="22" spans="1:13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9"/>
      <c r="L22" s="9">
        <v>17.32</v>
      </c>
      <c r="M22" s="5"/>
    </row>
    <row r="23" spans="1:13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9" t="s">
        <v>47</v>
      </c>
      <c r="L23" s="9"/>
      <c r="M23" s="5"/>
    </row>
    <row r="24" spans="1:13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205" t="s">
        <v>130</v>
      </c>
      <c r="L24" s="206"/>
      <c r="M24" s="5"/>
    </row>
    <row r="25" spans="1:13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9">
        <v>7.53</v>
      </c>
      <c r="L25" s="9"/>
      <c r="M25" s="3"/>
    </row>
    <row r="26" spans="1:13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9"/>
      <c r="L26" s="9">
        <v>12.15</v>
      </c>
      <c r="M26"/>
    </row>
    <row r="27" spans="1:13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9">
        <v>10.68</v>
      </c>
      <c r="L27" s="9"/>
      <c r="M27" s="3"/>
    </row>
    <row r="28" spans="1:13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9">
        <v>11.99</v>
      </c>
      <c r="L28" s="9"/>
    </row>
    <row r="29" spans="1:13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9" t="s">
        <v>47</v>
      </c>
      <c r="L29" s="9"/>
      <c r="M29" s="3"/>
    </row>
    <row r="30" spans="1:13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9" t="s">
        <v>46</v>
      </c>
      <c r="K30" s="9">
        <v>7.68</v>
      </c>
      <c r="L30" s="9"/>
    </row>
    <row r="31" spans="1:13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9">
        <v>10.039999999999999</v>
      </c>
      <c r="L31" s="9"/>
      <c r="M31" s="3"/>
    </row>
    <row r="32" spans="1:13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205" t="s">
        <v>131</v>
      </c>
      <c r="L32" s="206"/>
    </row>
    <row r="33" spans="1:13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9" t="s">
        <v>46</v>
      </c>
      <c r="K33" s="205" t="s">
        <v>132</v>
      </c>
      <c r="L33" s="206"/>
      <c r="M33" s="3"/>
    </row>
    <row r="34" spans="1:13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9" t="s">
        <v>46</v>
      </c>
      <c r="K34" s="9" t="s">
        <v>47</v>
      </c>
      <c r="L34" s="9"/>
      <c r="M34" s="3"/>
    </row>
    <row r="35" spans="1:13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9" t="s">
        <v>46</v>
      </c>
      <c r="K35" s="9">
        <v>6.74</v>
      </c>
      <c r="L35" s="9"/>
      <c r="M35" s="3"/>
    </row>
    <row r="36" spans="1:13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9" t="s">
        <v>46</v>
      </c>
      <c r="K36" s="205" t="s">
        <v>130</v>
      </c>
      <c r="L36" s="206"/>
      <c r="M36" s="3"/>
    </row>
    <row r="37" spans="1:13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9" t="s">
        <v>46</v>
      </c>
      <c r="K37" s="9">
        <v>12.72</v>
      </c>
      <c r="L37" s="9"/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9" t="s">
        <v>46</v>
      </c>
      <c r="K38" s="9">
        <v>13.01</v>
      </c>
      <c r="L38" s="9"/>
    </row>
    <row r="39" spans="1:13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9" t="s">
        <v>46</v>
      </c>
      <c r="K39" s="205" t="s">
        <v>87</v>
      </c>
      <c r="L39" s="206"/>
      <c r="M39"/>
    </row>
    <row r="40" spans="1:13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9" t="s">
        <v>46</v>
      </c>
      <c r="K40" s="9">
        <v>9.58</v>
      </c>
      <c r="L40" s="9"/>
      <c r="M40"/>
    </row>
    <row r="41" spans="1:13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9" t="s">
        <v>46</v>
      </c>
      <c r="K41" s="205" t="s">
        <v>133</v>
      </c>
      <c r="L41" s="206"/>
    </row>
  </sheetData>
  <mergeCells count="8">
    <mergeCell ref="K41:L41"/>
    <mergeCell ref="K9:L9"/>
    <mergeCell ref="K32:L32"/>
    <mergeCell ref="K33:L33"/>
    <mergeCell ref="K36:L36"/>
    <mergeCell ref="K13:L13"/>
    <mergeCell ref="K24:L24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1"/>
  <sheetViews>
    <sheetView topLeftCell="A29" zoomScaleNormal="100" workbookViewId="0">
      <selection activeCell="K41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16.470000000000002</v>
      </c>
      <c r="M5" s="5"/>
      <c r="N5" s="38" t="s">
        <v>46</v>
      </c>
      <c r="O5" s="53">
        <v>17.21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5.83</v>
      </c>
      <c r="L6" s="41" t="s">
        <v>46</v>
      </c>
      <c r="M6" s="5"/>
      <c r="N6" s="36">
        <v>6.36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3.54</v>
      </c>
      <c r="L7" s="41" t="s">
        <v>46</v>
      </c>
      <c r="M7" s="5"/>
      <c r="N7" s="6">
        <v>4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10.050000000000001</v>
      </c>
      <c r="M8" s="5"/>
      <c r="N8" s="36" t="s">
        <v>46</v>
      </c>
      <c r="O8" s="37">
        <v>10.8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7.15</v>
      </c>
      <c r="L9" s="41" t="s">
        <v>46</v>
      </c>
      <c r="M9" s="5"/>
      <c r="N9" s="36">
        <v>7.36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7.42</v>
      </c>
      <c r="L10" s="41" t="s">
        <v>46</v>
      </c>
      <c r="M10" s="5"/>
      <c r="N10" s="36">
        <v>7.47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>N11-I11</f>
        <v>6.41</v>
      </c>
      <c r="L11" s="41" t="s">
        <v>46</v>
      </c>
      <c r="M11" s="5"/>
      <c r="N11" s="36">
        <v>7.04</v>
      </c>
      <c r="O11" s="37" t="s">
        <v>46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7.39</v>
      </c>
      <c r="L12" s="41" t="s">
        <v>46</v>
      </c>
      <c r="M12" s="5"/>
      <c r="N12" s="6">
        <v>7.97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 t="s">
        <v>87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14.43</v>
      </c>
      <c r="L14" s="41" t="s">
        <v>46</v>
      </c>
      <c r="M14" s="5"/>
      <c r="N14" s="36">
        <v>14.84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22.44</v>
      </c>
      <c r="M15" s="5"/>
      <c r="N15" s="36" t="s">
        <v>46</v>
      </c>
      <c r="O15" s="37">
        <v>22.82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70</v>
      </c>
      <c r="L16" s="41" t="s">
        <v>46</v>
      </c>
      <c r="M16" s="5"/>
      <c r="N16" s="74" t="s">
        <v>47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70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70</v>
      </c>
      <c r="L18" s="41" t="s">
        <v>46</v>
      </c>
      <c r="M18" s="5"/>
      <c r="N18" s="36" t="s">
        <v>47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70</v>
      </c>
      <c r="L19" s="41" t="s">
        <v>46</v>
      </c>
      <c r="M19" s="5"/>
      <c r="N19" s="36" t="s">
        <v>47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7.71</v>
      </c>
      <c r="L21" s="41" t="s">
        <v>46</v>
      </c>
      <c r="M21" s="5"/>
      <c r="N21" s="36">
        <v>7.71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21.700000000000003</v>
      </c>
      <c r="L22" s="41" t="s">
        <v>46</v>
      </c>
      <c r="M22" s="5"/>
      <c r="N22" s="36">
        <v>22.01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9.09</v>
      </c>
      <c r="L23" s="41" t="s">
        <v>46</v>
      </c>
      <c r="M23" s="5"/>
      <c r="N23" s="36">
        <v>9.52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87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10.46</v>
      </c>
      <c r="L25" s="41" t="s">
        <v>46</v>
      </c>
      <c r="M25" s="3"/>
      <c r="N25" s="36">
        <v>11.25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9.42</v>
      </c>
      <c r="M26"/>
      <c r="N26" s="36" t="s">
        <v>46</v>
      </c>
      <c r="O26" s="37">
        <v>10.37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8.870000000000001</v>
      </c>
      <c r="L27" s="41" t="s">
        <v>46</v>
      </c>
      <c r="M27" s="3"/>
      <c r="N27" s="6">
        <v>9.3800000000000008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10.74</v>
      </c>
      <c r="L28" s="41" t="s">
        <v>46</v>
      </c>
      <c r="N28" s="36">
        <v>10.74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70</v>
      </c>
      <c r="L29" s="41" t="s">
        <v>46</v>
      </c>
      <c r="M29" s="3"/>
      <c r="N29" s="36" t="s">
        <v>47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6.12</v>
      </c>
      <c r="L30" s="41" t="s">
        <v>46</v>
      </c>
      <c r="N30" s="36">
        <v>6.28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8.69</v>
      </c>
      <c r="L31" s="41" t="s">
        <v>46</v>
      </c>
      <c r="M31" s="3"/>
      <c r="N31" s="6">
        <v>9.16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 t="s">
        <v>46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5.56</v>
      </c>
      <c r="L33" s="41" t="s">
        <v>46</v>
      </c>
      <c r="M33" s="3"/>
      <c r="N33" s="36">
        <v>5.84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5.03</v>
      </c>
      <c r="L35" s="41" t="s">
        <v>46</v>
      </c>
      <c r="M35" s="3"/>
      <c r="N35" s="36">
        <v>5.63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12.01</v>
      </c>
      <c r="L36" s="41" t="s">
        <v>46</v>
      </c>
      <c r="M36" s="3"/>
      <c r="N36" s="36">
        <v>12.25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5.55</v>
      </c>
      <c r="L37" s="41" t="s">
        <v>46</v>
      </c>
      <c r="M37" s="3"/>
      <c r="N37" s="74">
        <v>5.55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11.07</v>
      </c>
      <c r="L38" s="41" t="s">
        <v>46</v>
      </c>
      <c r="N38" s="6">
        <v>11.52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 t="s">
        <v>87</v>
      </c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7.81</v>
      </c>
      <c r="L40" s="41" t="s">
        <v>125</v>
      </c>
      <c r="M40"/>
      <c r="N40" s="36">
        <v>8.11</v>
      </c>
      <c r="O40" s="37" t="s">
        <v>46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207" t="s">
        <v>73</v>
      </c>
      <c r="L41" s="208"/>
      <c r="N41" s="65" t="s">
        <v>46</v>
      </c>
      <c r="O41" s="54" t="s">
        <v>46</v>
      </c>
    </row>
  </sheetData>
  <mergeCells count="6">
    <mergeCell ref="N3:O3"/>
    <mergeCell ref="K41:L41"/>
    <mergeCell ref="K39:L39"/>
    <mergeCell ref="K32:L32"/>
    <mergeCell ref="K24:L24"/>
    <mergeCell ref="K13:L13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M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139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v>16.95</v>
      </c>
      <c r="M5" s="5"/>
    </row>
    <row r="6" spans="1:13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v>5.8</v>
      </c>
      <c r="L6" s="41" t="s">
        <v>46</v>
      </c>
      <c r="M6" s="5"/>
    </row>
    <row r="7" spans="1:13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v>3.72</v>
      </c>
      <c r="L7" s="41" t="s">
        <v>46</v>
      </c>
      <c r="M7" s="5"/>
    </row>
    <row r="8" spans="1:13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v>10.32</v>
      </c>
      <c r="M8" s="5"/>
    </row>
    <row r="9" spans="1:13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v>7.31</v>
      </c>
      <c r="L9" s="41" t="s">
        <v>46</v>
      </c>
      <c r="M9" s="5"/>
    </row>
    <row r="10" spans="1:13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v>7.42</v>
      </c>
      <c r="L10" s="41" t="s">
        <v>46</v>
      </c>
      <c r="M10" s="5"/>
    </row>
    <row r="11" spans="1:13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v>9.9700000000000006</v>
      </c>
      <c r="L11" s="41" t="s">
        <v>46</v>
      </c>
      <c r="M11" s="5"/>
    </row>
    <row r="12" spans="1:13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v>6.4</v>
      </c>
      <c r="L12" s="41" t="s">
        <v>46</v>
      </c>
      <c r="M12" s="5"/>
    </row>
    <row r="13" spans="1:13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</row>
    <row r="14" spans="1:13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v>10.66</v>
      </c>
      <c r="L14" s="41" t="s">
        <v>46</v>
      </c>
      <c r="M14" s="5"/>
    </row>
    <row r="15" spans="1:13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v>20.52</v>
      </c>
      <c r="M15" s="5"/>
    </row>
    <row r="16" spans="1:13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</row>
    <row r="17" spans="1:13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</row>
    <row r="18" spans="1:13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</row>
    <row r="19" spans="1:13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</row>
    <row r="20" spans="1:13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</row>
    <row r="21" spans="1:13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v>7.63</v>
      </c>
      <c r="L21" s="41" t="s">
        <v>46</v>
      </c>
      <c r="M21" s="5"/>
    </row>
    <row r="22" spans="1:13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v>17.86</v>
      </c>
      <c r="M22" s="5"/>
    </row>
    <row r="23" spans="1:13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v>8.8800000000000008</v>
      </c>
      <c r="L23" s="41" t="s">
        <v>46</v>
      </c>
      <c r="M23" s="5"/>
    </row>
    <row r="24" spans="1:13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</row>
    <row r="25" spans="1:13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v>5.12</v>
      </c>
      <c r="L25" s="41" t="s">
        <v>46</v>
      </c>
      <c r="M25" s="3"/>
    </row>
    <row r="26" spans="1:13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v>9.67</v>
      </c>
      <c r="M26"/>
    </row>
    <row r="27" spans="1:13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v>9.57</v>
      </c>
      <c r="L27" s="41" t="s">
        <v>46</v>
      </c>
      <c r="M27" s="3"/>
    </row>
    <row r="28" spans="1:13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v>10.59</v>
      </c>
      <c r="L28" s="41" t="s">
        <v>46</v>
      </c>
    </row>
    <row r="29" spans="1:13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v>10.26</v>
      </c>
      <c r="L29" s="41" t="s">
        <v>46</v>
      </c>
      <c r="M29" s="3"/>
    </row>
    <row r="30" spans="1:13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v>7.59</v>
      </c>
      <c r="L30" s="41" t="s">
        <v>46</v>
      </c>
    </row>
    <row r="31" spans="1:13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v>9.34</v>
      </c>
      <c r="L31" s="41" t="s">
        <v>46</v>
      </c>
      <c r="M31" s="3"/>
    </row>
    <row r="32" spans="1:13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</row>
    <row r="33" spans="1:13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v>6.27</v>
      </c>
      <c r="L33" s="41" t="s">
        <v>46</v>
      </c>
      <c r="M33" s="3"/>
    </row>
    <row r="34" spans="1:13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</row>
    <row r="35" spans="1:13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v>5.67</v>
      </c>
      <c r="L35" s="41" t="s">
        <v>46</v>
      </c>
      <c r="M35" s="3"/>
    </row>
    <row r="36" spans="1:13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v>12.55</v>
      </c>
      <c r="L36" s="41" t="s">
        <v>46</v>
      </c>
      <c r="M36" s="3"/>
    </row>
    <row r="37" spans="1:13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v>10.06</v>
      </c>
      <c r="L37" s="41" t="s">
        <v>46</v>
      </c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v>10.94</v>
      </c>
      <c r="L38" s="41" t="s">
        <v>46</v>
      </c>
    </row>
    <row r="39" spans="1:13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</row>
    <row r="40" spans="1:13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v>8.51</v>
      </c>
      <c r="L40" s="41" t="s">
        <v>46</v>
      </c>
      <c r="M40"/>
    </row>
    <row r="41" spans="1:13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207" t="s">
        <v>73</v>
      </c>
      <c r="L41" s="208"/>
    </row>
  </sheetData>
  <mergeCells count="5">
    <mergeCell ref="K13:L13"/>
    <mergeCell ref="K24:L24"/>
    <mergeCell ref="K32:L32"/>
    <mergeCell ref="K39:L39"/>
    <mergeCell ref="K41:L41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1"/>
  <sheetViews>
    <sheetView zoomScaleNormal="100" workbookViewId="0">
      <selection activeCell="K41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140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 t="s">
        <v>46</v>
      </c>
      <c r="M5" s="5"/>
      <c r="N5" s="38">
        <v>6.45</v>
      </c>
      <c r="O5" s="53" t="s">
        <v>46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4.7299999999999995</v>
      </c>
      <c r="L6" s="41" t="s">
        <v>46</v>
      </c>
      <c r="M6" s="5"/>
      <c r="N6" s="36">
        <v>5.26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2.99</v>
      </c>
      <c r="L7" s="41" t="s">
        <v>46</v>
      </c>
      <c r="M7" s="5"/>
      <c r="N7" s="6">
        <v>3.45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 t="s">
        <v>46</v>
      </c>
      <c r="M8" s="5"/>
      <c r="N8" s="36">
        <v>3.62</v>
      </c>
      <c r="O8" s="37" t="s">
        <v>46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6.64</v>
      </c>
      <c r="L9" s="41" t="s">
        <v>46</v>
      </c>
      <c r="M9" s="5"/>
      <c r="N9" s="36">
        <v>6.85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6.58</v>
      </c>
      <c r="L10" s="41" t="s">
        <v>46</v>
      </c>
      <c r="M10" s="5"/>
      <c r="N10" s="36">
        <v>6.63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>N11-I11</f>
        <v>4.84</v>
      </c>
      <c r="L11" s="41" t="s">
        <v>46</v>
      </c>
      <c r="M11" s="5"/>
      <c r="N11" s="36">
        <v>5.47</v>
      </c>
      <c r="O11" s="37" t="s">
        <v>46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5.01</v>
      </c>
      <c r="L12" s="41" t="s">
        <v>46</v>
      </c>
      <c r="M12" s="5"/>
      <c r="N12" s="6">
        <v>5.59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 t="s">
        <v>87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12.99</v>
      </c>
      <c r="L14" s="41" t="s">
        <v>46</v>
      </c>
      <c r="M14" s="5"/>
      <c r="N14" s="36">
        <v>13.4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25.810000000000002</v>
      </c>
      <c r="M15" s="5"/>
      <c r="N15" s="36" t="s">
        <v>46</v>
      </c>
      <c r="O15" s="37">
        <v>26.19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70</v>
      </c>
      <c r="L16" s="41" t="s">
        <v>46</v>
      </c>
      <c r="M16" s="5"/>
      <c r="N16" s="74" t="s">
        <v>47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70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70</v>
      </c>
      <c r="L18" s="41" t="s">
        <v>46</v>
      </c>
      <c r="M18" s="5"/>
      <c r="N18" s="36" t="s">
        <v>47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70</v>
      </c>
      <c r="L19" s="41" t="s">
        <v>46</v>
      </c>
      <c r="M19" s="5"/>
      <c r="N19" s="36" t="s">
        <v>47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6.96</v>
      </c>
      <c r="L21" s="41" t="s">
        <v>46</v>
      </c>
      <c r="M21" s="5"/>
      <c r="N21" s="36">
        <v>6.96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17.27</v>
      </c>
      <c r="L22" s="41" t="s">
        <v>46</v>
      </c>
      <c r="M22" s="5"/>
      <c r="N22" s="36">
        <v>17.579999999999998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5.96</v>
      </c>
      <c r="L23" s="41" t="s">
        <v>46</v>
      </c>
      <c r="M23" s="5"/>
      <c r="N23" s="36">
        <v>6.39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87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3.4799999999999995</v>
      </c>
      <c r="L25" s="41" t="s">
        <v>46</v>
      </c>
      <c r="M25" s="3"/>
      <c r="N25" s="36">
        <v>4.2699999999999996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7.2600000000000007</v>
      </c>
      <c r="M26"/>
      <c r="N26" s="36" t="s">
        <v>46</v>
      </c>
      <c r="O26" s="37">
        <v>8.2100000000000009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9.16</v>
      </c>
      <c r="L27" s="41" t="s">
        <v>46</v>
      </c>
      <c r="M27" s="3"/>
      <c r="N27" s="6">
        <v>9.67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10.02</v>
      </c>
      <c r="L28" s="41" t="s">
        <v>46</v>
      </c>
      <c r="N28" s="36">
        <v>10.02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5.8</v>
      </c>
      <c r="L29" s="41" t="s">
        <v>46</v>
      </c>
      <c r="M29" s="3"/>
      <c r="N29" s="36">
        <v>6.31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8.0399999999999991</v>
      </c>
      <c r="L30" s="41" t="s">
        <v>46</v>
      </c>
      <c r="N30" s="36">
        <v>8.1999999999999993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 t="s">
        <v>47</v>
      </c>
      <c r="L31" s="41" t="s">
        <v>46</v>
      </c>
      <c r="M31" s="3"/>
      <c r="N31" s="36" t="s">
        <v>47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 t="s">
        <v>46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4.38</v>
      </c>
      <c r="L33" s="41" t="s">
        <v>46</v>
      </c>
      <c r="M33" s="3"/>
      <c r="N33" s="36">
        <v>4.66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4.87</v>
      </c>
      <c r="L35" s="41" t="s">
        <v>46</v>
      </c>
      <c r="M35" s="3"/>
      <c r="N35" s="36">
        <v>5.47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11.85</v>
      </c>
      <c r="L36" s="41" t="s">
        <v>46</v>
      </c>
      <c r="M36" s="3"/>
      <c r="N36" s="36">
        <v>12.09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5.16</v>
      </c>
      <c r="L37" s="41" t="s">
        <v>46</v>
      </c>
      <c r="M37" s="3"/>
      <c r="N37" s="74">
        <v>5.16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8.3800000000000008</v>
      </c>
      <c r="L38" s="41" t="s">
        <v>46</v>
      </c>
      <c r="N38" s="6">
        <v>8.83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 t="s">
        <v>87</v>
      </c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8.42</v>
      </c>
      <c r="L40" s="41" t="s">
        <v>125</v>
      </c>
      <c r="M40"/>
      <c r="N40" s="36">
        <v>8.7200000000000006</v>
      </c>
      <c r="O40" s="37" t="s">
        <v>46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207" t="s">
        <v>73</v>
      </c>
      <c r="L41" s="208"/>
      <c r="N41" s="65" t="s">
        <v>46</v>
      </c>
      <c r="O41" s="54" t="s">
        <v>46</v>
      </c>
    </row>
  </sheetData>
  <mergeCells count="6">
    <mergeCell ref="K41:L41"/>
    <mergeCell ref="N3:O3"/>
    <mergeCell ref="K13:L13"/>
    <mergeCell ref="K24:L24"/>
    <mergeCell ref="K32:L32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O41"/>
  <sheetViews>
    <sheetView zoomScaleNormal="100" workbookViewId="0">
      <selection activeCell="K3" sqref="K3:O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141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15.94</v>
      </c>
      <c r="M5" s="5"/>
      <c r="N5" s="38" t="s">
        <v>46</v>
      </c>
      <c r="O5" s="53">
        <v>16.68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5.1499999999999995</v>
      </c>
      <c r="L6" s="41" t="s">
        <v>46</v>
      </c>
      <c r="M6" s="5"/>
      <c r="N6" s="36">
        <v>5.68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>N7-I7</f>
        <v>3.19</v>
      </c>
      <c r="L7" s="41" t="s">
        <v>46</v>
      </c>
      <c r="M7" s="5"/>
      <c r="N7" s="6">
        <v>3.65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9.23</v>
      </c>
      <c r="M8" s="5"/>
      <c r="N8" s="36" t="s">
        <v>46</v>
      </c>
      <c r="O8" s="37">
        <v>9.98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>N9-I9</f>
        <v>6.41</v>
      </c>
      <c r="L9" s="41" t="s">
        <v>46</v>
      </c>
      <c r="M9" s="5"/>
      <c r="N9" s="36">
        <v>6.62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>N10-I10</f>
        <v>6.41</v>
      </c>
      <c r="L10" s="41" t="s">
        <v>46</v>
      </c>
      <c r="M10" s="5"/>
      <c r="N10" s="36">
        <v>6.46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>N11-I11</f>
        <v>5.44</v>
      </c>
      <c r="L11" s="41" t="s">
        <v>46</v>
      </c>
      <c r="M11" s="5"/>
      <c r="N11" s="36">
        <v>6.07</v>
      </c>
      <c r="O11" s="37" t="s">
        <v>46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>N12-I12</f>
        <v>5.05</v>
      </c>
      <c r="L12" s="41" t="s">
        <v>46</v>
      </c>
      <c r="M12" s="5"/>
      <c r="N12" s="6">
        <v>5.63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 t="s">
        <v>87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11.6</v>
      </c>
      <c r="L14" s="41" t="s">
        <v>46</v>
      </c>
      <c r="M14" s="5"/>
      <c r="N14" s="36">
        <v>12.01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16.32</v>
      </c>
      <c r="M15" s="5"/>
      <c r="N15" s="36" t="s">
        <v>46</v>
      </c>
      <c r="O15" s="37">
        <v>16.7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70</v>
      </c>
      <c r="L16" s="41" t="s">
        <v>46</v>
      </c>
      <c r="M16" s="5"/>
      <c r="N16" s="74" t="s">
        <v>47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70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70</v>
      </c>
      <c r="L18" s="41" t="s">
        <v>46</v>
      </c>
      <c r="M18" s="5"/>
      <c r="N18" s="36" t="s">
        <v>47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70</v>
      </c>
      <c r="L19" s="41" t="s">
        <v>46</v>
      </c>
      <c r="M19" s="5"/>
      <c r="N19" s="36" t="s">
        <v>47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6.13</v>
      </c>
      <c r="L21" s="41" t="s">
        <v>46</v>
      </c>
      <c r="M21" s="5"/>
      <c r="N21" s="36">
        <v>6.13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15.51</v>
      </c>
      <c r="L22" s="41" t="s">
        <v>46</v>
      </c>
      <c r="M22" s="5"/>
      <c r="N22" s="36">
        <v>15.82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7.25</v>
      </c>
      <c r="L23" s="41" t="s">
        <v>46</v>
      </c>
      <c r="M23" s="5"/>
      <c r="N23" s="36">
        <v>7.68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87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3.3200000000000003</v>
      </c>
      <c r="L25" s="41" t="s">
        <v>46</v>
      </c>
      <c r="M25" s="3"/>
      <c r="N25" s="36">
        <v>4.1100000000000003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7.39</v>
      </c>
      <c r="M26"/>
      <c r="N26" s="36" t="s">
        <v>46</v>
      </c>
      <c r="O26" s="37">
        <v>8.34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8.59</v>
      </c>
      <c r="L27" s="41" t="s">
        <v>46</v>
      </c>
      <c r="M27" s="3"/>
      <c r="N27" s="6">
        <v>9.1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9.9</v>
      </c>
      <c r="L28" s="41" t="s">
        <v>46</v>
      </c>
      <c r="N28" s="36">
        <v>9.9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8.2900000000000009</v>
      </c>
      <c r="L29" s="41" t="s">
        <v>46</v>
      </c>
      <c r="M29" s="3"/>
      <c r="N29" s="36">
        <v>8.8000000000000007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72</v>
      </c>
      <c r="L30" s="41" t="s">
        <v>46</v>
      </c>
      <c r="N30" s="36" t="s">
        <v>46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 t="s">
        <v>47</v>
      </c>
      <c r="L31" s="41" t="s">
        <v>46</v>
      </c>
      <c r="M31" s="3"/>
      <c r="N31" s="36" t="s">
        <v>46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 t="s">
        <v>46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2.9400000000000004</v>
      </c>
      <c r="L33" s="41" t="s">
        <v>46</v>
      </c>
      <c r="M33" s="3"/>
      <c r="N33" s="36">
        <v>3.22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4.9700000000000006</v>
      </c>
      <c r="L35" s="41" t="s">
        <v>46</v>
      </c>
      <c r="M35" s="3"/>
      <c r="N35" s="36">
        <v>5.57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11.68</v>
      </c>
      <c r="L36" s="41" t="s">
        <v>46</v>
      </c>
      <c r="M36" s="3"/>
      <c r="N36" s="36">
        <v>11.92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3.2</v>
      </c>
      <c r="L37" s="41" t="s">
        <v>46</v>
      </c>
      <c r="M37" s="3"/>
      <c r="N37" s="74">
        <v>3.2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5.75</v>
      </c>
      <c r="L38" s="41" t="s">
        <v>46</v>
      </c>
      <c r="N38" s="6">
        <v>6.2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/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8.0499999999999989</v>
      </c>
      <c r="L40" s="41" t="s">
        <v>125</v>
      </c>
      <c r="M40"/>
      <c r="N40" s="36">
        <v>8.35</v>
      </c>
      <c r="O40" s="37" t="s">
        <v>46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>
        <f>N41-I41</f>
        <v>12.87</v>
      </c>
      <c r="L41" s="55" t="s">
        <v>125</v>
      </c>
      <c r="N41" s="65">
        <v>12.87</v>
      </c>
      <c r="O41" s="54" t="s">
        <v>46</v>
      </c>
    </row>
  </sheetData>
  <mergeCells count="5">
    <mergeCell ref="N3:O3"/>
    <mergeCell ref="K13:L13"/>
    <mergeCell ref="K24:L24"/>
    <mergeCell ref="K32:L32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M41"/>
  <sheetViews>
    <sheetView topLeftCell="A22" zoomScaleNormal="100" workbookViewId="0">
      <selection activeCell="A31" sqref="A3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151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/>
      <c r="L5" s="52">
        <v>14.56</v>
      </c>
      <c r="M5" s="5"/>
    </row>
    <row r="6" spans="1:13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/>
      <c r="L6" s="41">
        <v>14.13</v>
      </c>
      <c r="M6" s="5"/>
    </row>
    <row r="7" spans="1:13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v>3.38</v>
      </c>
      <c r="L7" s="41"/>
      <c r="M7" s="5"/>
    </row>
    <row r="8" spans="1:13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/>
      <c r="L8" s="41">
        <v>9.7799999999999994</v>
      </c>
      <c r="M8" s="5"/>
    </row>
    <row r="9" spans="1:13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v>5.2</v>
      </c>
      <c r="L9" s="41"/>
      <c r="M9" s="5"/>
    </row>
    <row r="10" spans="1:13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v>7.74</v>
      </c>
      <c r="L10" s="41"/>
      <c r="M10" s="5"/>
    </row>
    <row r="11" spans="1:13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v>4.75</v>
      </c>
      <c r="L11" s="41"/>
      <c r="M11" s="5"/>
    </row>
    <row r="12" spans="1:13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v>5.21</v>
      </c>
      <c r="L12" s="41"/>
      <c r="M12" s="5"/>
    </row>
    <row r="13" spans="1:13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86" t="s">
        <v>150</v>
      </c>
      <c r="L13" s="79"/>
      <c r="M13" s="5"/>
    </row>
    <row r="14" spans="1:13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v>9.8699999999999992</v>
      </c>
      <c r="L14" s="41"/>
      <c r="M14" s="5"/>
    </row>
    <row r="15" spans="1:13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v>9.93</v>
      </c>
      <c r="L15" s="41"/>
      <c r="M15" s="5"/>
    </row>
    <row r="16" spans="1:13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v>12.29</v>
      </c>
      <c r="L16" s="41"/>
      <c r="M16" s="5"/>
    </row>
    <row r="17" spans="1:13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/>
      <c r="M17" s="5"/>
    </row>
    <row r="18" spans="1:13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v>12.15</v>
      </c>
      <c r="L18" s="41"/>
      <c r="M18" s="5"/>
    </row>
    <row r="19" spans="1:13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v>13.22</v>
      </c>
      <c r="L19" s="41"/>
      <c r="M19" s="5"/>
    </row>
    <row r="20" spans="1:13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v>15.69</v>
      </c>
      <c r="L20" s="41"/>
      <c r="M20" s="5"/>
    </row>
    <row r="21" spans="1:13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v>4.71</v>
      </c>
      <c r="L21" s="41"/>
      <c r="M21" s="5"/>
    </row>
    <row r="22" spans="1:13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/>
      <c r="L22" s="41">
        <v>13.54</v>
      </c>
      <c r="M22" s="5"/>
    </row>
    <row r="23" spans="1:13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v>6.01</v>
      </c>
      <c r="L23" s="41"/>
      <c r="M23" s="5"/>
    </row>
    <row r="24" spans="1:13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86" t="s">
        <v>150</v>
      </c>
      <c r="L24" s="79"/>
      <c r="M24" s="5"/>
    </row>
    <row r="25" spans="1:13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v>3.44</v>
      </c>
      <c r="L25" s="41"/>
      <c r="M25" s="3"/>
    </row>
    <row r="26" spans="1:13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/>
      <c r="L26" s="41">
        <v>7.66</v>
      </c>
      <c r="M26"/>
    </row>
    <row r="27" spans="1:13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v>7.69</v>
      </c>
      <c r="L27" s="41"/>
      <c r="M27" s="3"/>
    </row>
    <row r="28" spans="1:13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v>9.6</v>
      </c>
      <c r="L28" s="41"/>
    </row>
    <row r="29" spans="1:13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v>7.22</v>
      </c>
      <c r="L29" s="41"/>
      <c r="M29" s="3"/>
    </row>
    <row r="30" spans="1:13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v>7.75</v>
      </c>
      <c r="L30" s="41"/>
    </row>
    <row r="31" spans="1:13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v>8.85</v>
      </c>
      <c r="L31" s="41"/>
      <c r="M31" s="3"/>
    </row>
    <row r="32" spans="1:13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86" t="s">
        <v>150</v>
      </c>
      <c r="L32" s="79"/>
    </row>
    <row r="33" spans="1:13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v>2.5499999999999998</v>
      </c>
      <c r="L33" s="41"/>
      <c r="M33" s="3"/>
    </row>
    <row r="34" spans="1:13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/>
      <c r="M34" s="3"/>
    </row>
    <row r="35" spans="1:13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v>5.45</v>
      </c>
      <c r="L35" s="41"/>
      <c r="M35" s="3"/>
    </row>
    <row r="36" spans="1:13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v>11.56</v>
      </c>
      <c r="L36" s="41"/>
      <c r="M36" s="3"/>
    </row>
    <row r="37" spans="1:13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v>1.44</v>
      </c>
      <c r="L37" s="41"/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v>6.4</v>
      </c>
      <c r="L38" s="41"/>
    </row>
    <row r="39" spans="1:13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86" t="s">
        <v>150</v>
      </c>
      <c r="L39" s="79"/>
      <c r="M39"/>
    </row>
    <row r="40" spans="1:13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v>7.65</v>
      </c>
      <c r="L40" s="41"/>
      <c r="M40"/>
    </row>
    <row r="41" spans="1:13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150</v>
      </c>
      <c r="L41" s="55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41"/>
  <sheetViews>
    <sheetView topLeftCell="A16" zoomScaleNormal="100" workbookViewId="0">
      <selection activeCell="A23" sqref="A23:IV2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152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24"/>
      <c r="L5" s="25">
        <v>14.01</v>
      </c>
      <c r="M5" s="5"/>
    </row>
    <row r="6" spans="1:13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10">
        <v>4.01</v>
      </c>
      <c r="L6" s="11"/>
      <c r="M6" s="5"/>
    </row>
    <row r="7" spans="1:13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10">
        <v>3.36</v>
      </c>
      <c r="L7" s="11"/>
      <c r="M7" s="5"/>
    </row>
    <row r="8" spans="1:13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10"/>
      <c r="L8" s="11">
        <v>9.4600000000000009</v>
      </c>
      <c r="M8" s="5"/>
    </row>
    <row r="9" spans="1:13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0">
        <v>4.08</v>
      </c>
      <c r="L9" s="11"/>
      <c r="M9" s="5"/>
    </row>
    <row r="10" spans="1:13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10">
        <v>3.45</v>
      </c>
      <c r="L10" s="11"/>
      <c r="M10" s="5"/>
    </row>
    <row r="11" spans="1:13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10">
        <v>4.32</v>
      </c>
      <c r="L11" s="11"/>
      <c r="M11" s="5"/>
    </row>
    <row r="12" spans="1:13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10">
        <v>4.6399999999999997</v>
      </c>
      <c r="L12" s="11"/>
      <c r="M12" s="5"/>
    </row>
    <row r="13" spans="1:13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0" t="s">
        <v>150</v>
      </c>
      <c r="L13" s="11"/>
      <c r="M13" s="5"/>
    </row>
    <row r="14" spans="1:13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>
        <v>7.28</v>
      </c>
      <c r="L14" s="11"/>
      <c r="M14" s="5"/>
    </row>
    <row r="15" spans="1:13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">
        <v>7.3</v>
      </c>
      <c r="L15" s="11"/>
      <c r="M15" s="5"/>
    </row>
    <row r="16" spans="1:13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 t="s">
        <v>47</v>
      </c>
      <c r="L16" s="11"/>
      <c r="M16" s="5"/>
    </row>
    <row r="17" spans="1:13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10" t="s">
        <v>47</v>
      </c>
      <c r="L17" s="11"/>
      <c r="M17" s="5"/>
    </row>
    <row r="18" spans="1:13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10" t="s">
        <v>47</v>
      </c>
      <c r="L18" s="11"/>
      <c r="M18" s="5"/>
    </row>
    <row r="19" spans="1:13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 t="s">
        <v>47</v>
      </c>
      <c r="L19" s="11"/>
      <c r="M19" s="5"/>
    </row>
    <row r="20" spans="1:13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10" t="s">
        <v>47</v>
      </c>
      <c r="L20" s="11"/>
      <c r="M20" s="5"/>
    </row>
    <row r="21" spans="1:13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v>3.72</v>
      </c>
      <c r="L21" s="11"/>
      <c r="M21" s="5"/>
    </row>
    <row r="22" spans="1:13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10">
        <v>11.75</v>
      </c>
      <c r="L22" s="11"/>
      <c r="M22" s="5"/>
    </row>
    <row r="23" spans="1:13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10">
        <v>6.99</v>
      </c>
      <c r="L23" s="11"/>
      <c r="M23" s="5"/>
    </row>
    <row r="24" spans="1:13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0" t="s">
        <v>150</v>
      </c>
      <c r="L24" s="11"/>
      <c r="M24" s="5"/>
    </row>
    <row r="25" spans="1:13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v>3.53</v>
      </c>
      <c r="L25" s="11"/>
      <c r="M25" s="3"/>
    </row>
    <row r="26" spans="1:13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10"/>
      <c r="L26" s="11">
        <v>7.7</v>
      </c>
      <c r="M26"/>
    </row>
    <row r="27" spans="1:13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10">
        <v>6.74</v>
      </c>
      <c r="L27" s="11"/>
      <c r="M27" s="3"/>
    </row>
    <row r="28" spans="1:13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0">
        <v>9.58</v>
      </c>
      <c r="L28" s="11"/>
    </row>
    <row r="29" spans="1:13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10">
        <v>6.7</v>
      </c>
      <c r="L29" s="11"/>
      <c r="M29" s="3"/>
    </row>
    <row r="30" spans="1:13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10">
        <v>5.64</v>
      </c>
      <c r="L30" s="11"/>
    </row>
    <row r="31" spans="1:13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10">
        <v>7.81</v>
      </c>
      <c r="L31" s="11"/>
      <c r="M31" s="3"/>
    </row>
    <row r="32" spans="1:13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0" t="s">
        <v>150</v>
      </c>
      <c r="L32" s="11"/>
    </row>
    <row r="33" spans="1:13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0">
        <v>1.43</v>
      </c>
      <c r="L33" s="11"/>
      <c r="M33" s="3"/>
    </row>
    <row r="34" spans="1:13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10">
        <v>6.97</v>
      </c>
      <c r="L34" s="11"/>
      <c r="M34" s="3"/>
    </row>
    <row r="35" spans="1:13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10">
        <v>5.24</v>
      </c>
      <c r="L35" s="11"/>
      <c r="M35" s="3"/>
    </row>
    <row r="36" spans="1:13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10">
        <v>11</v>
      </c>
      <c r="L36" s="11"/>
      <c r="M36" s="3"/>
    </row>
    <row r="37" spans="1:13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10">
        <v>1.8</v>
      </c>
      <c r="L37" s="11"/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10">
        <v>5.28</v>
      </c>
      <c r="L38" s="11"/>
    </row>
    <row r="39" spans="1:13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0" t="s">
        <v>150</v>
      </c>
      <c r="L39" s="11"/>
      <c r="M39"/>
    </row>
    <row r="40" spans="1:13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10">
        <v>6.28</v>
      </c>
      <c r="L40" s="11"/>
      <c r="M40"/>
    </row>
    <row r="41" spans="1:13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14">
        <v>9.23</v>
      </c>
      <c r="L41" s="15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41"/>
  <sheetViews>
    <sheetView topLeftCell="A3" zoomScaleNormal="100" workbookViewId="0">
      <selection activeCell="L8" sqref="B8:L10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3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3" ht="20" x14ac:dyDescent="0.4">
      <c r="A2" s="2" t="s">
        <v>153</v>
      </c>
      <c r="B2" s="1"/>
      <c r="C2" s="1"/>
      <c r="D2" s="1"/>
      <c r="E2" s="1"/>
      <c r="F2" s="1"/>
      <c r="G2" s="1"/>
      <c r="H2" s="1"/>
      <c r="I2" s="1"/>
      <c r="J2" s="1"/>
    </row>
    <row r="3" spans="1:13" ht="20.5" thickBot="1" x14ac:dyDescent="0.45">
      <c r="B3" s="1"/>
      <c r="C3" s="1"/>
      <c r="D3" s="1"/>
      <c r="E3" s="1"/>
      <c r="F3" s="1"/>
      <c r="G3" s="1"/>
      <c r="H3" s="1"/>
      <c r="I3" s="1"/>
      <c r="J3" s="1"/>
    </row>
    <row r="4" spans="1:13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</row>
    <row r="5" spans="1:13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24"/>
      <c r="L5" s="25">
        <v>14.37</v>
      </c>
      <c r="M5" s="5"/>
    </row>
    <row r="6" spans="1:13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10">
        <v>4.3499999999999996</v>
      </c>
      <c r="L6" s="11"/>
      <c r="M6" s="5"/>
    </row>
    <row r="7" spans="1:13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10">
        <v>3.63</v>
      </c>
      <c r="L7" s="11"/>
      <c r="M7" s="5"/>
    </row>
    <row r="8" spans="1:13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10"/>
      <c r="L8" s="11">
        <v>9.68</v>
      </c>
      <c r="M8" s="5"/>
    </row>
    <row r="9" spans="1:13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0">
        <v>4.1100000000000003</v>
      </c>
      <c r="L9" s="11"/>
      <c r="M9" s="5"/>
    </row>
    <row r="10" spans="1:13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10">
        <v>3.69</v>
      </c>
      <c r="L10" s="11"/>
      <c r="M10" s="5"/>
    </row>
    <row r="11" spans="1:13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10">
        <v>4.55</v>
      </c>
      <c r="L11" s="11"/>
      <c r="M11" s="5"/>
    </row>
    <row r="12" spans="1:13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10">
        <v>4.88</v>
      </c>
      <c r="L12" s="11"/>
      <c r="M12" s="5"/>
    </row>
    <row r="13" spans="1:13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0" t="s">
        <v>150</v>
      </c>
      <c r="L13" s="11"/>
      <c r="M13" s="5"/>
    </row>
    <row r="14" spans="1:13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0">
        <v>7.72</v>
      </c>
      <c r="L14" s="11"/>
      <c r="M14" s="5"/>
    </row>
    <row r="15" spans="1:13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">
        <v>7.01</v>
      </c>
      <c r="L15" s="11"/>
      <c r="M15" s="5"/>
    </row>
    <row r="16" spans="1:13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10">
        <v>7.82</v>
      </c>
      <c r="L16" s="11"/>
      <c r="M16" s="5"/>
    </row>
    <row r="17" spans="1:13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10" t="s">
        <v>47</v>
      </c>
      <c r="L17" s="11"/>
      <c r="M17" s="5"/>
    </row>
    <row r="18" spans="1:13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10">
        <v>10.029999999999999</v>
      </c>
      <c r="L18" s="11"/>
      <c r="M18" s="5"/>
    </row>
    <row r="19" spans="1:13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10">
        <v>10.210000000000001</v>
      </c>
      <c r="L19" s="11"/>
      <c r="M19" s="5"/>
    </row>
    <row r="20" spans="1:13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10">
        <v>15.61</v>
      </c>
      <c r="L20" s="11"/>
      <c r="M20" s="5"/>
    </row>
    <row r="21" spans="1:13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10">
        <v>3.57</v>
      </c>
      <c r="L21" s="11"/>
      <c r="M21" s="5"/>
    </row>
    <row r="22" spans="1:13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10"/>
      <c r="L22" s="11">
        <v>11.39</v>
      </c>
      <c r="M22" s="5"/>
    </row>
    <row r="23" spans="1:13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10">
        <v>7.82</v>
      </c>
      <c r="L23" s="11"/>
      <c r="M23" s="5"/>
    </row>
    <row r="24" spans="1:13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0" t="s">
        <v>150</v>
      </c>
      <c r="L24" s="11"/>
      <c r="M24" s="5"/>
    </row>
    <row r="25" spans="1:13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10">
        <v>3.98</v>
      </c>
      <c r="L25" s="11"/>
      <c r="M25" s="3"/>
    </row>
    <row r="26" spans="1:13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10"/>
      <c r="L26" s="11">
        <v>7.99</v>
      </c>
      <c r="M26"/>
    </row>
    <row r="27" spans="1:13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10">
        <v>6.52</v>
      </c>
      <c r="L27" s="11"/>
      <c r="M27" s="3"/>
    </row>
    <row r="28" spans="1:13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10">
        <v>9.7100000000000009</v>
      </c>
      <c r="L28" s="11"/>
    </row>
    <row r="29" spans="1:13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10">
        <v>8.77</v>
      </c>
      <c r="L29" s="11"/>
      <c r="M29" s="3"/>
    </row>
    <row r="30" spans="1:13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10"/>
      <c r="L30" s="11">
        <v>10.67</v>
      </c>
    </row>
    <row r="31" spans="1:13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10">
        <v>7.05</v>
      </c>
      <c r="L31" s="11"/>
      <c r="M31" s="3"/>
    </row>
    <row r="32" spans="1:13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0" t="s">
        <v>150</v>
      </c>
      <c r="L32" s="11"/>
    </row>
    <row r="33" spans="1:13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0">
        <v>2.37</v>
      </c>
      <c r="L33" s="11"/>
      <c r="M33" s="3"/>
    </row>
    <row r="34" spans="1:13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10">
        <v>7.2</v>
      </c>
      <c r="L34" s="11"/>
      <c r="M34" s="3"/>
    </row>
    <row r="35" spans="1:13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10">
        <v>5.45</v>
      </c>
      <c r="L35" s="11"/>
      <c r="M35" s="3"/>
    </row>
    <row r="36" spans="1:13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10"/>
      <c r="L36" s="11">
        <v>11.85</v>
      </c>
      <c r="M36" s="3"/>
    </row>
    <row r="37" spans="1:13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10">
        <v>2.35</v>
      </c>
      <c r="L37" s="11"/>
      <c r="M37" s="3"/>
    </row>
    <row r="38" spans="1:13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10">
        <v>5.92</v>
      </c>
      <c r="L38" s="11"/>
    </row>
    <row r="39" spans="1:13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0" t="s">
        <v>150</v>
      </c>
      <c r="L39" s="11"/>
      <c r="M39"/>
    </row>
    <row r="40" spans="1:13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10">
        <v>5.3</v>
      </c>
      <c r="L40" s="11"/>
      <c r="M40"/>
    </row>
    <row r="41" spans="1:13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14" t="s">
        <v>150</v>
      </c>
      <c r="L41" s="15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16.060000000000002</v>
      </c>
      <c r="M5" s="5"/>
      <c r="N5" s="38" t="s">
        <v>46</v>
      </c>
      <c r="O5" s="53">
        <v>16.8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4.9899999999999993</v>
      </c>
      <c r="L6" s="41" t="s">
        <v>46</v>
      </c>
      <c r="M6" s="5"/>
      <c r="N6" s="36">
        <v>5.52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3.5100000000000002</v>
      </c>
      <c r="L7" s="41" t="s">
        <v>46</v>
      </c>
      <c r="M7" s="5"/>
      <c r="N7" s="6">
        <v>3.97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9.36</v>
      </c>
      <c r="M8" s="5"/>
      <c r="N8" s="36" t="s">
        <v>46</v>
      </c>
      <c r="O8" s="37">
        <v>10.11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 t="s">
        <v>46</v>
      </c>
      <c r="L9" s="41">
        <f>O9-I9</f>
        <v>6.7700000000000005</v>
      </c>
      <c r="M9" s="5"/>
      <c r="N9" s="36" t="s">
        <v>46</v>
      </c>
      <c r="O9" s="37">
        <v>6.98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5.6000000000000005</v>
      </c>
      <c r="L10" s="41" t="s">
        <v>46</v>
      </c>
      <c r="M10" s="5"/>
      <c r="N10" s="36">
        <v>5.65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>O11-I11</f>
        <v>7.89</v>
      </c>
      <c r="M11" s="5"/>
      <c r="N11" s="36" t="s">
        <v>46</v>
      </c>
      <c r="O11" s="37">
        <v>8.52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5.41</v>
      </c>
      <c r="L12" s="41" t="s">
        <v>46</v>
      </c>
      <c r="M12" s="5"/>
      <c r="N12" s="6">
        <v>5.99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 t="s">
        <v>150</v>
      </c>
      <c r="O13" s="76" t="s">
        <v>46</v>
      </c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8.879999999999999</v>
      </c>
      <c r="L14" s="41" t="s">
        <v>46</v>
      </c>
      <c r="M14" s="5"/>
      <c r="N14" s="36">
        <v>9.2899999999999991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15.11</v>
      </c>
      <c r="M15" s="5"/>
      <c r="N15" s="36" t="s">
        <v>46</v>
      </c>
      <c r="O15" s="37">
        <v>15.49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1">N16-I16</f>
        <v>8.2200000000000006</v>
      </c>
      <c r="L16" s="41" t="s">
        <v>46</v>
      </c>
      <c r="M16" s="5"/>
      <c r="N16" s="74">
        <v>8.67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1"/>
        <v>12.15</v>
      </c>
      <c r="L19" s="41" t="s">
        <v>46</v>
      </c>
      <c r="M19" s="5"/>
      <c r="N19" s="36">
        <v>12.68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1"/>
        <v>4.8899999999999997</v>
      </c>
      <c r="L21" s="41" t="s">
        <v>46</v>
      </c>
      <c r="M21" s="5"/>
      <c r="N21" s="36">
        <v>4.8899999999999997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1"/>
        <v>12.62</v>
      </c>
      <c r="L22" s="41" t="s">
        <v>46</v>
      </c>
      <c r="M22" s="5"/>
      <c r="N22" s="36">
        <v>12.93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1"/>
        <v>8.68</v>
      </c>
      <c r="L23" s="41" t="s">
        <v>46</v>
      </c>
      <c r="M23" s="5"/>
      <c r="N23" s="36">
        <v>9.11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150</v>
      </c>
      <c r="O24" s="76" t="s">
        <v>46</v>
      </c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3.8899999999999997</v>
      </c>
      <c r="L25" s="41" t="s">
        <v>46</v>
      </c>
      <c r="M25" s="3"/>
      <c r="N25" s="36">
        <v>4.68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8.0400000000000009</v>
      </c>
      <c r="M26"/>
      <c r="N26" s="36" t="s">
        <v>46</v>
      </c>
      <c r="O26" s="37">
        <v>8.99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8.33</v>
      </c>
      <c r="L27" s="41" t="s">
        <v>46</v>
      </c>
      <c r="M27" s="3"/>
      <c r="N27" s="6">
        <v>8.84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10.16</v>
      </c>
      <c r="L28" s="41" t="s">
        <v>46</v>
      </c>
      <c r="N28" s="36">
        <v>10.16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9.5400000000000009</v>
      </c>
      <c r="L29" s="41" t="s">
        <v>46</v>
      </c>
      <c r="M29" s="3"/>
      <c r="N29" s="36">
        <v>10.050000000000001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6.89</v>
      </c>
      <c r="L30" s="41" t="s">
        <v>46</v>
      </c>
      <c r="N30" s="36">
        <v>7.05</v>
      </c>
      <c r="O30" s="37" t="s">
        <v>46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6.7600000000000007</v>
      </c>
      <c r="L31" s="41" t="s">
        <v>46</v>
      </c>
      <c r="M31" s="3"/>
      <c r="N31" s="36">
        <v>7.23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 t="s">
        <v>150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 t="s">
        <v>47</v>
      </c>
      <c r="L33" s="41" t="s">
        <v>46</v>
      </c>
      <c r="M33" s="3"/>
      <c r="N33" s="36" t="s">
        <v>47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>N34-I34</f>
        <v>4.95</v>
      </c>
      <c r="L34" s="41" t="s">
        <v>46</v>
      </c>
      <c r="M34" s="3"/>
      <c r="N34" s="36">
        <v>5.32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4.9000000000000004</v>
      </c>
      <c r="L35" s="41" t="s">
        <v>46</v>
      </c>
      <c r="M35" s="3"/>
      <c r="N35" s="36">
        <v>5.5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12.129999999999999</v>
      </c>
      <c r="L36" s="41" t="s">
        <v>46</v>
      </c>
      <c r="M36" s="3"/>
      <c r="N36" s="36">
        <v>12.37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6.12</v>
      </c>
      <c r="L37" s="41" t="s">
        <v>46</v>
      </c>
      <c r="M37" s="3"/>
      <c r="N37" s="74">
        <v>6.12</v>
      </c>
      <c r="O37" s="41" t="s">
        <v>46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7.64</v>
      </c>
      <c r="L38" s="41" t="s">
        <v>46</v>
      </c>
      <c r="N38" s="6">
        <v>8.09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 t="s">
        <v>150</v>
      </c>
      <c r="O39" s="76" t="s">
        <v>46</v>
      </c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 t="s">
        <v>46</v>
      </c>
      <c r="L40" s="41">
        <f>O40-I40</f>
        <v>15.41</v>
      </c>
      <c r="M40"/>
      <c r="N40" s="36" t="s">
        <v>46</v>
      </c>
      <c r="O40" s="37">
        <v>15.71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>
        <f>N41-I41</f>
        <v>10.9</v>
      </c>
      <c r="L41" s="55" t="s">
        <v>125</v>
      </c>
      <c r="N41" s="65">
        <v>10.9</v>
      </c>
      <c r="O41" s="54" t="s">
        <v>46</v>
      </c>
    </row>
  </sheetData>
  <mergeCells count="5">
    <mergeCell ref="N3:O3"/>
    <mergeCell ref="K13:L13"/>
    <mergeCell ref="K24:L24"/>
    <mergeCell ref="K32:L32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16.940000000000001</v>
      </c>
      <c r="M5" s="5"/>
      <c r="N5" s="38" t="s">
        <v>46</v>
      </c>
      <c r="O5" s="53">
        <v>17.68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5.9899999999999993</v>
      </c>
      <c r="L6" s="41" t="s">
        <v>46</v>
      </c>
      <c r="M6" s="5"/>
      <c r="N6" s="36">
        <v>6.52</v>
      </c>
      <c r="O6" s="37" t="s">
        <v>46</v>
      </c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4.74</v>
      </c>
      <c r="L7" s="41" t="s">
        <v>46</v>
      </c>
      <c r="M7" s="5"/>
      <c r="N7" s="6">
        <v>5.2</v>
      </c>
      <c r="O7" s="37" t="s">
        <v>46</v>
      </c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12.39</v>
      </c>
      <c r="M8" s="5"/>
      <c r="N8" s="36" t="s">
        <v>46</v>
      </c>
      <c r="O8" s="37">
        <v>13.14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90" t="s">
        <v>72</v>
      </c>
      <c r="L9" s="191"/>
      <c r="M9" s="5"/>
      <c r="N9" s="36" t="s">
        <v>46</v>
      </c>
      <c r="O9" s="37" t="s">
        <v>46</v>
      </c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6.82</v>
      </c>
      <c r="L10" s="41" t="s">
        <v>46</v>
      </c>
      <c r="M10" s="5"/>
      <c r="N10" s="36">
        <v>6.87</v>
      </c>
      <c r="O10" s="37" t="s">
        <v>46</v>
      </c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 t="s">
        <v>46</v>
      </c>
      <c r="L11" s="41">
        <f>O11-I11</f>
        <v>8.6599999999999984</v>
      </c>
      <c r="M11" s="5"/>
      <c r="N11" s="36" t="s">
        <v>46</v>
      </c>
      <c r="O11" s="37">
        <v>9.2899999999999991</v>
      </c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6.53</v>
      </c>
      <c r="L12" s="41" t="s">
        <v>46</v>
      </c>
      <c r="M12" s="5"/>
      <c r="N12" s="6">
        <v>7.11</v>
      </c>
      <c r="O12" s="37" t="s">
        <v>46</v>
      </c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 t="s">
        <v>150</v>
      </c>
      <c r="O13" s="76" t="s">
        <v>46</v>
      </c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9.91</v>
      </c>
      <c r="L14" s="41" t="s">
        <v>46</v>
      </c>
      <c r="M14" s="5"/>
      <c r="N14" s="36">
        <v>10.32</v>
      </c>
      <c r="O14" s="37" t="s">
        <v>46</v>
      </c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14.03</v>
      </c>
      <c r="M15" s="5"/>
      <c r="N15" s="36" t="s">
        <v>46</v>
      </c>
      <c r="O15" s="37">
        <v>14.41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3" si="1">N16-I16</f>
        <v>9.5</v>
      </c>
      <c r="L16" s="41" t="s">
        <v>46</v>
      </c>
      <c r="M16" s="5"/>
      <c r="N16" s="74">
        <v>9.9499999999999993</v>
      </c>
      <c r="O16" s="37" t="s">
        <v>46</v>
      </c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 t="s">
        <v>46</v>
      </c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>
        <f t="shared" si="1"/>
        <v>11.200000000000001</v>
      </c>
      <c r="L18" s="41" t="s">
        <v>46</v>
      </c>
      <c r="M18" s="5"/>
      <c r="N18" s="36">
        <v>11.98</v>
      </c>
      <c r="O18" s="37" t="s">
        <v>46</v>
      </c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1"/>
        <v>13.34</v>
      </c>
      <c r="L19" s="41" t="s">
        <v>46</v>
      </c>
      <c r="M19" s="5"/>
      <c r="N19" s="36">
        <v>13.87</v>
      </c>
      <c r="O19" s="37" t="s">
        <v>46</v>
      </c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1"/>
        <v>15.4</v>
      </c>
      <c r="L20" s="41" t="s">
        <v>46</v>
      </c>
      <c r="M20" s="5"/>
      <c r="N20" s="36">
        <v>16</v>
      </c>
      <c r="O20" s="37" t="s">
        <v>46</v>
      </c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1"/>
        <v>5.78</v>
      </c>
      <c r="L21" s="41" t="s">
        <v>46</v>
      </c>
      <c r="M21" s="5"/>
      <c r="N21" s="36">
        <v>5.78</v>
      </c>
      <c r="O21" s="37" t="s">
        <v>46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 t="shared" si="1"/>
        <v>13.67</v>
      </c>
      <c r="L22" s="41" t="s">
        <v>46</v>
      </c>
      <c r="M22" s="5"/>
      <c r="N22" s="36">
        <v>13.98</v>
      </c>
      <c r="O22" s="37" t="s">
        <v>46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 t="shared" si="1"/>
        <v>9.2100000000000009</v>
      </c>
      <c r="L23" s="41" t="s">
        <v>46</v>
      </c>
      <c r="M23" s="5"/>
      <c r="N23" s="36">
        <v>9.64</v>
      </c>
      <c r="O23" s="37" t="s">
        <v>46</v>
      </c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150</v>
      </c>
      <c r="O24" s="76" t="s">
        <v>46</v>
      </c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4.51</v>
      </c>
      <c r="L25" s="41" t="s">
        <v>46</v>
      </c>
      <c r="M25" s="3"/>
      <c r="N25" s="36">
        <v>5.3</v>
      </c>
      <c r="O25" s="37" t="s">
        <v>46</v>
      </c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8.59</v>
      </c>
      <c r="M26"/>
      <c r="N26" s="36" t="s">
        <v>46</v>
      </c>
      <c r="O26" s="37">
        <v>9.5399999999999991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9.39</v>
      </c>
      <c r="L27" s="41" t="s">
        <v>46</v>
      </c>
      <c r="M27" s="3"/>
      <c r="N27" s="36">
        <v>9.9</v>
      </c>
      <c r="O27" s="37" t="s">
        <v>46</v>
      </c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10.4</v>
      </c>
      <c r="L28" s="41" t="s">
        <v>46</v>
      </c>
      <c r="N28" s="36">
        <v>10.4</v>
      </c>
      <c r="O28" s="37" t="s">
        <v>46</v>
      </c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9.84</v>
      </c>
      <c r="L29" s="41" t="s">
        <v>46</v>
      </c>
      <c r="M29" s="3"/>
      <c r="N29" s="36">
        <v>10.35</v>
      </c>
      <c r="O29" s="37" t="s">
        <v>46</v>
      </c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 t="s">
        <v>46</v>
      </c>
      <c r="L30" s="41">
        <f>O30-I30</f>
        <v>11.72</v>
      </c>
      <c r="N30" s="36" t="s">
        <v>46</v>
      </c>
      <c r="O30" s="37">
        <v>11.88</v>
      </c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7.6800000000000006</v>
      </c>
      <c r="L31" s="41" t="s">
        <v>46</v>
      </c>
      <c r="M31" s="3"/>
      <c r="N31" s="36">
        <v>8.15</v>
      </c>
      <c r="O31" s="37" t="s">
        <v>46</v>
      </c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 t="s">
        <v>150</v>
      </c>
      <c r="O32" s="37" t="s">
        <v>46</v>
      </c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5.8</v>
      </c>
      <c r="L33" s="41" t="s">
        <v>46</v>
      </c>
      <c r="M33" s="3"/>
      <c r="N33" s="36">
        <v>6.08</v>
      </c>
      <c r="O33" s="37" t="s">
        <v>46</v>
      </c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 t="s">
        <v>46</v>
      </c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4.95</v>
      </c>
      <c r="L35" s="41" t="s">
        <v>46</v>
      </c>
      <c r="M35" s="3"/>
      <c r="N35" s="36">
        <v>5.55</v>
      </c>
      <c r="O35" s="37" t="s">
        <v>46</v>
      </c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12.22</v>
      </c>
      <c r="L36" s="41" t="s">
        <v>46</v>
      </c>
      <c r="M36" s="3"/>
      <c r="N36" s="36">
        <v>12.46</v>
      </c>
      <c r="O36" s="37" t="s">
        <v>46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 t="s">
        <v>46</v>
      </c>
      <c r="L37" s="41">
        <f>O37-I37</f>
        <v>8</v>
      </c>
      <c r="M37" s="3"/>
      <c r="N37" s="74" t="s">
        <v>46</v>
      </c>
      <c r="O37" s="41">
        <v>8</v>
      </c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8.4700000000000006</v>
      </c>
      <c r="L38" s="41" t="s">
        <v>46</v>
      </c>
      <c r="N38" s="6">
        <v>8.92</v>
      </c>
      <c r="O38" s="37" t="s">
        <v>46</v>
      </c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 t="s">
        <v>150</v>
      </c>
      <c r="O39" s="76" t="s">
        <v>46</v>
      </c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 t="s">
        <v>46</v>
      </c>
      <c r="L40" s="41">
        <f>O40-I40</f>
        <v>17.399999999999999</v>
      </c>
      <c r="M40"/>
      <c r="N40" s="36" t="s">
        <v>46</v>
      </c>
      <c r="O40" s="37">
        <v>17.7</v>
      </c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46</v>
      </c>
      <c r="O41" s="54" t="s">
        <v>46</v>
      </c>
    </row>
  </sheetData>
  <mergeCells count="6">
    <mergeCell ref="N3:O3"/>
    <mergeCell ref="K13:L13"/>
    <mergeCell ref="K24:L24"/>
    <mergeCell ref="K32:L32"/>
    <mergeCell ref="K39:L39"/>
    <mergeCell ref="K9:L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O41"/>
  <sheetViews>
    <sheetView zoomScaleNormal="100" workbookViewId="0">
      <selection activeCell="B9" sqref="B9:P9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17.190000000000001</v>
      </c>
      <c r="M5" s="5"/>
      <c r="N5" s="38"/>
      <c r="O5" s="53">
        <v>17.93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6.47</v>
      </c>
      <c r="L6" s="41" t="s">
        <v>46</v>
      </c>
      <c r="M6" s="5"/>
      <c r="N6" s="36">
        <v>7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5.46</v>
      </c>
      <c r="L7" s="41" t="s">
        <v>46</v>
      </c>
      <c r="M7" s="5"/>
      <c r="N7" s="6">
        <v>5.92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0"/>
        <v>5.77</v>
      </c>
      <c r="L8" s="41" t="s">
        <v>46</v>
      </c>
      <c r="M8" s="5"/>
      <c r="N8" s="36">
        <v>6.52</v>
      </c>
      <c r="O8" s="37"/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90" t="s">
        <v>72</v>
      </c>
      <c r="L9" s="191"/>
      <c r="M9" s="5"/>
      <c r="N9" s="36" t="s">
        <v>158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8.129999999999999</v>
      </c>
      <c r="L10" s="41" t="s">
        <v>46</v>
      </c>
      <c r="M10" s="5"/>
      <c r="N10" s="36">
        <v>8.18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6.34</v>
      </c>
      <c r="L11" s="41" t="s">
        <v>46</v>
      </c>
      <c r="M11" s="5"/>
      <c r="N11" s="36">
        <v>6.97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6.99</v>
      </c>
      <c r="L12" s="41" t="s">
        <v>46</v>
      </c>
      <c r="M12" s="5"/>
      <c r="N12" s="6">
        <v>7.57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0" t="s">
        <v>73</v>
      </c>
      <c r="L13" s="191"/>
      <c r="M13" s="5"/>
      <c r="N13" s="75"/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11.59</v>
      </c>
      <c r="L14" s="41" t="s">
        <v>46</v>
      </c>
      <c r="M14" s="5"/>
      <c r="N14" s="36">
        <v>12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11.69</v>
      </c>
      <c r="L15" s="41" t="s">
        <v>46</v>
      </c>
      <c r="M15" s="5"/>
      <c r="N15" s="36">
        <v>12.07</v>
      </c>
      <c r="O15" s="37"/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>N16-I16</f>
        <v>11.55</v>
      </c>
      <c r="L16" s="41" t="s">
        <v>46</v>
      </c>
      <c r="M16" s="5"/>
      <c r="N16" s="74">
        <v>12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6.99</v>
      </c>
      <c r="L21" s="41" t="s">
        <v>46</v>
      </c>
      <c r="M21" s="5"/>
      <c r="N21" s="36">
        <v>6.99</v>
      </c>
      <c r="O21" s="37"/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N22-I22</f>
        <v>15</v>
      </c>
      <c r="L22" s="41" t="s">
        <v>46</v>
      </c>
      <c r="M22" s="5"/>
      <c r="N22" s="36">
        <v>15.31</v>
      </c>
      <c r="O22" s="37"/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N23-I23</f>
        <v>9.01</v>
      </c>
      <c r="L23" s="41" t="s">
        <v>46</v>
      </c>
      <c r="M23" s="5"/>
      <c r="N23" s="36">
        <v>9.44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0" t="s">
        <v>73</v>
      </c>
      <c r="L24" s="191"/>
      <c r="M24" s="5"/>
      <c r="N24" s="75" t="s">
        <v>130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5.05</v>
      </c>
      <c r="L25" s="41" t="s">
        <v>46</v>
      </c>
      <c r="M25" s="3"/>
      <c r="N25" s="36">
        <v>5.84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10.41</v>
      </c>
      <c r="M26"/>
      <c r="N26" s="36"/>
      <c r="O26" s="37">
        <v>11.36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9.7200000000000006</v>
      </c>
      <c r="L27" s="41" t="s">
        <v>46</v>
      </c>
      <c r="M27" s="3"/>
      <c r="N27" s="36">
        <v>10.23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11.1</v>
      </c>
      <c r="L28" s="41" t="s">
        <v>46</v>
      </c>
      <c r="N28" s="36">
        <v>11.1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>
        <f>N29-I29</f>
        <v>10.18</v>
      </c>
      <c r="L29" s="41" t="s">
        <v>46</v>
      </c>
      <c r="M29" s="3"/>
      <c r="N29" s="36">
        <v>10.69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5.89</v>
      </c>
      <c r="L30" s="41" t="s">
        <v>46</v>
      </c>
      <c r="N30" s="36">
        <v>6.05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7.7299999999999995</v>
      </c>
      <c r="L31" s="41" t="s">
        <v>46</v>
      </c>
      <c r="M31" s="3"/>
      <c r="N31" s="36">
        <v>8.1999999999999993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0" t="s">
        <v>127</v>
      </c>
      <c r="L32" s="191"/>
      <c r="N32" s="36"/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6.22</v>
      </c>
      <c r="L33" s="41" t="s">
        <v>46</v>
      </c>
      <c r="M33" s="3"/>
      <c r="N33" s="36">
        <v>6.5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5.1000000000000005</v>
      </c>
      <c r="L35" s="41" t="s">
        <v>46</v>
      </c>
      <c r="M35" s="3"/>
      <c r="N35" s="36">
        <v>5.7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12.87</v>
      </c>
      <c r="L36" s="41" t="s">
        <v>46</v>
      </c>
      <c r="M36" s="3"/>
      <c r="N36" s="36">
        <v>13.11</v>
      </c>
      <c r="O36" s="37"/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9.6999999999999993</v>
      </c>
      <c r="L37" s="41" t="s">
        <v>46</v>
      </c>
      <c r="M37" s="3"/>
      <c r="N37" s="74">
        <v>9.6999999999999993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9.57</v>
      </c>
      <c r="L38" s="41" t="s">
        <v>46</v>
      </c>
      <c r="N38" s="6">
        <v>10.02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0" t="s">
        <v>87</v>
      </c>
      <c r="L39" s="191"/>
      <c r="M39"/>
      <c r="N39" s="75"/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7.1000000000000005</v>
      </c>
      <c r="L40" s="41" t="s">
        <v>46</v>
      </c>
      <c r="M40"/>
      <c r="N40" s="36">
        <v>7.4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158</v>
      </c>
      <c r="O41" s="54"/>
    </row>
  </sheetData>
  <mergeCells count="6">
    <mergeCell ref="K39:L39"/>
    <mergeCell ref="N3:O3"/>
    <mergeCell ref="K9:L9"/>
    <mergeCell ref="K13:L13"/>
    <mergeCell ref="K24:L24"/>
    <mergeCell ref="K32:L32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O41"/>
  <sheetViews>
    <sheetView zoomScaleNormal="100" workbookViewId="0">
      <selection activeCell="B9" sqref="B9:O9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159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17.34</v>
      </c>
      <c r="M5" s="5"/>
      <c r="N5" s="38"/>
      <c r="O5" s="53">
        <v>18.079999999999998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6.96</v>
      </c>
      <c r="L6" s="41" t="s">
        <v>46</v>
      </c>
      <c r="M6" s="5"/>
      <c r="N6" s="36">
        <v>7.49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4.71</v>
      </c>
      <c r="L7" s="41" t="s">
        <v>46</v>
      </c>
      <c r="M7" s="5"/>
      <c r="N7" s="6">
        <v>5.17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12.17</v>
      </c>
      <c r="M8" s="5"/>
      <c r="N8" s="36" t="s">
        <v>46</v>
      </c>
      <c r="O8" s="37">
        <v>12.92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92" t="s">
        <v>158</v>
      </c>
      <c r="L9" s="193"/>
      <c r="M9" s="5"/>
      <c r="N9" s="36" t="s">
        <v>158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8.25</v>
      </c>
      <c r="L10" s="41" t="s">
        <v>46</v>
      </c>
      <c r="M10" s="5"/>
      <c r="N10" s="36">
        <v>8.3000000000000007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6.83</v>
      </c>
      <c r="L11" s="41" t="s">
        <v>46</v>
      </c>
      <c r="M11" s="5"/>
      <c r="N11" s="36">
        <v>7.46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7.49</v>
      </c>
      <c r="L12" s="41" t="s">
        <v>46</v>
      </c>
      <c r="M12" s="5"/>
      <c r="N12" s="6">
        <v>8.07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/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13.04</v>
      </c>
      <c r="L14" s="41" t="s">
        <v>46</v>
      </c>
      <c r="M14" s="5"/>
      <c r="N14" s="36">
        <v>13.45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92" t="s">
        <v>158</v>
      </c>
      <c r="L15" s="193"/>
      <c r="M15" s="5"/>
      <c r="N15" s="36" t="s">
        <v>46</v>
      </c>
      <c r="O15" s="37"/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74" t="s">
        <v>47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 t="s">
        <v>46</v>
      </c>
      <c r="L21" s="41">
        <f>O21-I21</f>
        <v>12.94</v>
      </c>
      <c r="M21" s="5"/>
      <c r="N21" s="36" t="s">
        <v>46</v>
      </c>
      <c r="O21" s="37">
        <v>12.94</v>
      </c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16.14</v>
      </c>
      <c r="M22" s="5"/>
      <c r="N22" s="36" t="s">
        <v>46</v>
      </c>
      <c r="O22" s="37">
        <v>16.45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 t="s">
        <v>47</v>
      </c>
      <c r="L23" s="41" t="s">
        <v>46</v>
      </c>
      <c r="M23" s="5"/>
      <c r="N23" s="36" t="s">
        <v>47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5.47</v>
      </c>
      <c r="L25" s="41" t="s">
        <v>46</v>
      </c>
      <c r="M25" s="3"/>
      <c r="N25" s="36">
        <v>6.26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10.930000000000001</v>
      </c>
      <c r="M26"/>
      <c r="N26" s="36"/>
      <c r="O26" s="37">
        <v>11.88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9.82</v>
      </c>
      <c r="L27" s="41" t="s">
        <v>46</v>
      </c>
      <c r="M27" s="3"/>
      <c r="N27" s="36">
        <v>10.33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10.93</v>
      </c>
      <c r="L28" s="41" t="s">
        <v>46</v>
      </c>
      <c r="N28" s="36">
        <v>10.93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 t="s">
        <v>47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6.3</v>
      </c>
      <c r="L30" s="41" t="s">
        <v>46</v>
      </c>
      <c r="N30" s="36">
        <v>6.46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8.25</v>
      </c>
      <c r="L31" s="41" t="s">
        <v>46</v>
      </c>
      <c r="M31" s="3"/>
      <c r="N31" s="36">
        <v>8.7200000000000006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/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6.26</v>
      </c>
      <c r="L33" s="41" t="s">
        <v>46</v>
      </c>
      <c r="M33" s="3"/>
      <c r="N33" s="36">
        <v>6.54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4.58</v>
      </c>
      <c r="L35" s="41" t="s">
        <v>46</v>
      </c>
      <c r="M35" s="3"/>
      <c r="N35" s="36">
        <v>5.18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12.51</v>
      </c>
      <c r="L36" s="41" t="s">
        <v>46</v>
      </c>
      <c r="M36" s="3"/>
      <c r="N36" s="36">
        <v>12.75</v>
      </c>
      <c r="O36" s="37"/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10.56</v>
      </c>
      <c r="L37" s="41" t="s">
        <v>46</v>
      </c>
      <c r="M37" s="3"/>
      <c r="N37" s="74">
        <v>10.56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10.430000000000001</v>
      </c>
      <c r="L38" s="41" t="s">
        <v>46</v>
      </c>
      <c r="N38" s="6">
        <v>10.88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/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8.51</v>
      </c>
      <c r="L40" s="41" t="s">
        <v>46</v>
      </c>
      <c r="M40"/>
      <c r="N40" s="36">
        <v>8.81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158</v>
      </c>
      <c r="O41" s="54"/>
    </row>
  </sheetData>
  <mergeCells count="7">
    <mergeCell ref="K39:L39"/>
    <mergeCell ref="K15:L15"/>
    <mergeCell ref="N3:O3"/>
    <mergeCell ref="K9:L9"/>
    <mergeCell ref="K13:L13"/>
    <mergeCell ref="K24:L24"/>
    <mergeCell ref="K32:L32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O41"/>
  <sheetViews>
    <sheetView topLeftCell="A3" zoomScaleNormal="100" workbookViewId="0">
      <selection activeCell="N9" sqref="B9:N9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16.73</v>
      </c>
      <c r="M5" s="5"/>
      <c r="N5" s="38"/>
      <c r="O5" s="53">
        <v>17.47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6.09</v>
      </c>
      <c r="L6" s="41" t="s">
        <v>46</v>
      </c>
      <c r="M6" s="5"/>
      <c r="N6" s="36">
        <v>6.62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3.52</v>
      </c>
      <c r="L7" s="41" t="s">
        <v>46</v>
      </c>
      <c r="M7" s="5"/>
      <c r="N7" s="6">
        <v>3.98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10.130000000000001</v>
      </c>
      <c r="M8" s="5"/>
      <c r="N8" s="36"/>
      <c r="O8" s="37">
        <v>10.88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192" t="s">
        <v>158</v>
      </c>
      <c r="L9" s="193"/>
      <c r="M9" s="5"/>
      <c r="N9" s="36" t="s">
        <v>168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7.7700000000000005</v>
      </c>
      <c r="L10" s="41" t="s">
        <v>46</v>
      </c>
      <c r="M10" s="5"/>
      <c r="N10" s="36">
        <v>7.82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6.53</v>
      </c>
      <c r="L11" s="41" t="s">
        <v>46</v>
      </c>
      <c r="M11" s="5"/>
      <c r="N11" s="36">
        <v>7.16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6.56</v>
      </c>
      <c r="L12" s="41" t="s">
        <v>46</v>
      </c>
      <c r="M12" s="5"/>
      <c r="N12" s="6">
        <v>7.14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/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209" t="s">
        <v>170</v>
      </c>
      <c r="L14" s="210"/>
      <c r="M14" s="5"/>
      <c r="N14" s="36" t="s">
        <v>169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08" t="s">
        <v>46</v>
      </c>
      <c r="L15" s="41">
        <f>O15-I15</f>
        <v>25.25</v>
      </c>
      <c r="M15" s="5"/>
      <c r="N15" s="36"/>
      <c r="O15" s="37">
        <v>25.63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74" t="s">
        <v>70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70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70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70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70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N21-I21</f>
        <v>7.7</v>
      </c>
      <c r="L21" s="41" t="s">
        <v>46</v>
      </c>
      <c r="M21" s="5"/>
      <c r="N21" s="36">
        <v>7.7</v>
      </c>
      <c r="O21" s="37"/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17.03</v>
      </c>
      <c r="M22" s="5"/>
      <c r="N22" s="36"/>
      <c r="O22" s="37">
        <v>17.34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 t="s">
        <v>47</v>
      </c>
      <c r="L23" s="41" t="s">
        <v>46</v>
      </c>
      <c r="M23" s="5"/>
      <c r="N23" s="36">
        <v>9.94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/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4.63</v>
      </c>
      <c r="L25" s="41" t="s">
        <v>46</v>
      </c>
      <c r="M25" s="3"/>
      <c r="N25" s="36">
        <v>5.42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10.020000000000001</v>
      </c>
      <c r="M26"/>
      <c r="N26" s="36"/>
      <c r="O26" s="37">
        <v>10.97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9.75</v>
      </c>
      <c r="L27" s="41" t="s">
        <v>46</v>
      </c>
      <c r="M27" s="3"/>
      <c r="N27" s="36">
        <v>10.26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10.76</v>
      </c>
      <c r="L28" s="41" t="s">
        <v>46</v>
      </c>
      <c r="N28" s="36">
        <v>10.76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>
        <v>10.5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6.38</v>
      </c>
      <c r="L30" s="41" t="s">
        <v>46</v>
      </c>
      <c r="N30" s="36">
        <v>6.54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4.67</v>
      </c>
      <c r="L31" s="41" t="s">
        <v>46</v>
      </c>
      <c r="M31" s="3"/>
      <c r="N31" s="36">
        <v>5.14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/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3.34</v>
      </c>
      <c r="L33" s="41" t="s">
        <v>46</v>
      </c>
      <c r="M33" s="3"/>
      <c r="N33" s="36">
        <v>3.62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70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4.95</v>
      </c>
      <c r="L35" s="41" t="s">
        <v>46</v>
      </c>
      <c r="M35" s="3"/>
      <c r="N35" s="36">
        <v>5.55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12.17</v>
      </c>
      <c r="L36" s="41" t="s">
        <v>46</v>
      </c>
      <c r="M36" s="3"/>
      <c r="N36" s="36">
        <v>12.41</v>
      </c>
      <c r="O36" s="37"/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11.65</v>
      </c>
      <c r="L37" s="41" t="s">
        <v>46</v>
      </c>
      <c r="M37" s="3"/>
      <c r="N37" s="74">
        <v>11.65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11.200000000000001</v>
      </c>
      <c r="L38" s="41" t="s">
        <v>46</v>
      </c>
      <c r="N38" s="6">
        <v>11.65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/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8.27</v>
      </c>
      <c r="L40" s="41" t="s">
        <v>46</v>
      </c>
      <c r="M40"/>
      <c r="N40" s="36">
        <v>8.57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/>
      <c r="O41" s="54"/>
    </row>
  </sheetData>
  <mergeCells count="7">
    <mergeCell ref="K14:L14"/>
    <mergeCell ref="K39:L39"/>
    <mergeCell ref="N3:O3"/>
    <mergeCell ref="K9:L9"/>
    <mergeCell ref="K13:L13"/>
    <mergeCell ref="K24:L24"/>
    <mergeCell ref="K32:L32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O41"/>
  <sheetViews>
    <sheetView zoomScaleNormal="100" workbookViewId="0">
      <selection activeCell="B9" sqref="B9:O9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163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16.080000000000002</v>
      </c>
      <c r="M5" s="5"/>
      <c r="N5" s="38"/>
      <c r="O5" s="53">
        <v>16.82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4.3199999999999994</v>
      </c>
      <c r="L6" s="41" t="s">
        <v>46</v>
      </c>
      <c r="M6" s="5"/>
      <c r="N6" s="36">
        <v>4.8499999999999996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3.05</v>
      </c>
      <c r="L7" s="41" t="s">
        <v>46</v>
      </c>
      <c r="M7" s="5"/>
      <c r="N7" s="6">
        <v>3.51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9.14</v>
      </c>
      <c r="M8" s="5"/>
      <c r="N8" s="36"/>
      <c r="O8" s="37">
        <v>9.89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5.64</v>
      </c>
      <c r="L9" s="41" t="s">
        <v>46</v>
      </c>
      <c r="M9" s="5"/>
      <c r="N9" s="36">
        <v>5.85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5.7700000000000005</v>
      </c>
      <c r="L10" s="41" t="s">
        <v>46</v>
      </c>
      <c r="M10" s="5"/>
      <c r="N10" s="36">
        <v>5.82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4.32</v>
      </c>
      <c r="L11" s="41" t="s">
        <v>46</v>
      </c>
      <c r="M11" s="5"/>
      <c r="N11" s="36">
        <v>4.95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4.92</v>
      </c>
      <c r="L12" s="41" t="s">
        <v>46</v>
      </c>
      <c r="M12" s="5"/>
      <c r="N12" s="6">
        <v>5.5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 t="s">
        <v>130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11.04</v>
      </c>
      <c r="L14" s="41" t="s">
        <v>46</v>
      </c>
      <c r="M14" s="5"/>
      <c r="N14" s="36">
        <v>11.45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192" t="s">
        <v>158</v>
      </c>
      <c r="L15" s="193"/>
      <c r="M15" s="5"/>
      <c r="N15" s="36" t="s">
        <v>160</v>
      </c>
      <c r="O15" s="37"/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74" t="s">
        <v>47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</f>
        <v>7.3</v>
      </c>
      <c r="L21" s="41" t="s">
        <v>46</v>
      </c>
      <c r="M21" s="5"/>
      <c r="N21" s="36">
        <v>7.3</v>
      </c>
      <c r="O21" s="37"/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</f>
        <v>16.649999999999999</v>
      </c>
      <c r="L22" s="41" t="s">
        <v>46</v>
      </c>
      <c r="M22" s="5"/>
      <c r="N22" s="36">
        <v>16.649999999999999</v>
      </c>
      <c r="O22" s="37"/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</f>
        <v>7.11</v>
      </c>
      <c r="L23" s="41" t="s">
        <v>46</v>
      </c>
      <c r="M23" s="5"/>
      <c r="N23" s="36">
        <v>7.11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3.49</v>
      </c>
      <c r="L25" s="41" t="s">
        <v>46</v>
      </c>
      <c r="M25" s="3"/>
      <c r="N25" s="36">
        <v>4.28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7.9899999999999993</v>
      </c>
      <c r="M26"/>
      <c r="N26" s="36"/>
      <c r="O26" s="37">
        <v>8.94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7.99</v>
      </c>
      <c r="L27" s="41" t="s">
        <v>46</v>
      </c>
      <c r="M27" s="3"/>
      <c r="N27" s="36">
        <v>8.5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10.4</v>
      </c>
      <c r="L28" s="41" t="s">
        <v>46</v>
      </c>
      <c r="N28" s="36">
        <v>10.4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>
        <v>8.75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5.51</v>
      </c>
      <c r="L30" s="41" t="s">
        <v>46</v>
      </c>
      <c r="N30" s="36">
        <v>5.67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7.15</v>
      </c>
      <c r="L31" s="41" t="s">
        <v>46</v>
      </c>
      <c r="M31" s="3"/>
      <c r="N31" s="36">
        <v>7.62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1.8299999999999998</v>
      </c>
      <c r="L33" s="41" t="s">
        <v>46</v>
      </c>
      <c r="M33" s="3"/>
      <c r="N33" s="36">
        <v>2.11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4.92</v>
      </c>
      <c r="L35" s="41" t="s">
        <v>46</v>
      </c>
      <c r="M35" s="3"/>
      <c r="N35" s="36">
        <v>5.52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11.64</v>
      </c>
      <c r="L36" s="41" t="s">
        <v>46</v>
      </c>
      <c r="M36" s="3"/>
      <c r="N36" s="36">
        <v>11.88</v>
      </c>
      <c r="O36" s="37"/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6.54</v>
      </c>
      <c r="L37" s="41" t="s">
        <v>46</v>
      </c>
      <c r="M37" s="3"/>
      <c r="N37" s="74">
        <v>6.54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9.39</v>
      </c>
      <c r="L38" s="41" t="s">
        <v>46</v>
      </c>
      <c r="N38" s="6">
        <v>9.84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 t="s">
        <v>130</v>
      </c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6.07</v>
      </c>
      <c r="L40" s="41" t="s">
        <v>46</v>
      </c>
      <c r="M40"/>
      <c r="N40" s="36">
        <v>6.37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162</v>
      </c>
      <c r="O41" s="54"/>
    </row>
  </sheetData>
  <mergeCells count="6">
    <mergeCell ref="K39:L39"/>
    <mergeCell ref="N3:O3"/>
    <mergeCell ref="K13:L13"/>
    <mergeCell ref="K15:L15"/>
    <mergeCell ref="K24:L24"/>
    <mergeCell ref="K32:L32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O41"/>
  <sheetViews>
    <sheetView zoomScaleNormal="100" workbookViewId="0">
      <selection activeCell="K5" sqref="K5:L41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2" width="11.81640625" customWidth="1"/>
    <col min="1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164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15.999999999999998</v>
      </c>
      <c r="M5" s="5"/>
      <c r="N5" s="38"/>
      <c r="O5" s="53">
        <v>16.739999999999998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5.7799999999999994</v>
      </c>
      <c r="L6" s="41" t="s">
        <v>46</v>
      </c>
      <c r="M6" s="5"/>
      <c r="N6" s="36">
        <v>6.31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3.15</v>
      </c>
      <c r="L7" s="41" t="s">
        <v>46</v>
      </c>
      <c r="M7" s="5"/>
      <c r="N7" s="6">
        <v>3.61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9.33</v>
      </c>
      <c r="M8" s="5"/>
      <c r="N8" s="36"/>
      <c r="O8" s="37">
        <v>10.08</v>
      </c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4.4000000000000004</v>
      </c>
      <c r="L9" s="41" t="s">
        <v>46</v>
      </c>
      <c r="M9" s="5"/>
      <c r="N9" s="36">
        <v>4.6100000000000003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4.1100000000000003</v>
      </c>
      <c r="L10" s="41" t="s">
        <v>46</v>
      </c>
      <c r="M10" s="5"/>
      <c r="N10" s="36">
        <v>4.16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7.07</v>
      </c>
      <c r="L11" s="41" t="s">
        <v>46</v>
      </c>
      <c r="M11" s="5"/>
      <c r="N11" s="36">
        <v>7.7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5</v>
      </c>
      <c r="L12" s="41" t="s">
        <v>46</v>
      </c>
      <c r="M12" s="5"/>
      <c r="N12" s="6">
        <v>5.58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 t="s">
        <v>130</v>
      </c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192" t="s">
        <v>165</v>
      </c>
      <c r="L14" s="193"/>
      <c r="M14" s="5"/>
      <c r="N14" s="36" t="s">
        <v>165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7.7399999999999993</v>
      </c>
      <c r="L15" s="41"/>
      <c r="M15" s="5"/>
      <c r="N15" s="36">
        <v>8.1199999999999992</v>
      </c>
      <c r="O15" s="37"/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74" t="s">
        <v>47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 t="s">
        <v>47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 t="s">
        <v>47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 t="s">
        <v>47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</f>
        <v>4.3600000000000003</v>
      </c>
      <c r="L21" s="41" t="s">
        <v>46</v>
      </c>
      <c r="M21" s="5"/>
      <c r="N21" s="36">
        <v>4.3600000000000003</v>
      </c>
      <c r="O21" s="37"/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</f>
        <v>12.83</v>
      </c>
      <c r="L22" s="41" t="s">
        <v>46</v>
      </c>
      <c r="M22" s="5"/>
      <c r="N22" s="36">
        <v>12.83</v>
      </c>
      <c r="O22" s="37"/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</f>
        <v>7.44</v>
      </c>
      <c r="L23" s="41" t="s">
        <v>46</v>
      </c>
      <c r="M23" s="5"/>
      <c r="N23" s="36">
        <v>7.44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3.24</v>
      </c>
      <c r="L25" s="41" t="s">
        <v>46</v>
      </c>
      <c r="M25" s="3"/>
      <c r="N25" s="36">
        <v>4.03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7.21</v>
      </c>
      <c r="M26"/>
      <c r="N26" s="36" t="s">
        <v>46</v>
      </c>
      <c r="O26" s="37">
        <v>8.16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6.8900000000000006</v>
      </c>
      <c r="L27" s="41" t="s">
        <v>46</v>
      </c>
      <c r="M27" s="3"/>
      <c r="N27" s="36">
        <v>7.4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9.85</v>
      </c>
      <c r="L28" s="41" t="s">
        <v>46</v>
      </c>
      <c r="N28" s="36">
        <v>9.85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>
        <v>8.67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4.43</v>
      </c>
      <c r="L30" s="41" t="s">
        <v>46</v>
      </c>
      <c r="N30" s="36">
        <v>4.59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6.5100000000000007</v>
      </c>
      <c r="L31" s="41" t="s">
        <v>46</v>
      </c>
      <c r="M31" s="3"/>
      <c r="N31" s="36">
        <v>6.98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5.18</v>
      </c>
      <c r="L33" s="41" t="s">
        <v>46</v>
      </c>
      <c r="M33" s="3"/>
      <c r="N33" s="36">
        <v>5.46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 t="s">
        <v>47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4.8800000000000008</v>
      </c>
      <c r="L35" s="41" t="s">
        <v>46</v>
      </c>
      <c r="M35" s="3"/>
      <c r="N35" s="36">
        <v>5.48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11.799999999999999</v>
      </c>
      <c r="L36" s="41" t="s">
        <v>46</v>
      </c>
      <c r="M36" s="3"/>
      <c r="N36" s="36">
        <v>12.04</v>
      </c>
      <c r="O36" s="37"/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2.65</v>
      </c>
      <c r="L37" s="41" t="s">
        <v>46</v>
      </c>
      <c r="M37" s="3"/>
      <c r="N37" s="74">
        <v>2.65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5.9399999999999995</v>
      </c>
      <c r="L38" s="41" t="s">
        <v>46</v>
      </c>
      <c r="N38" s="6">
        <v>6.39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 t="s">
        <v>130</v>
      </c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9.6</v>
      </c>
      <c r="L40" s="41" t="s">
        <v>46</v>
      </c>
      <c r="M40"/>
      <c r="N40" s="36">
        <v>9.9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162</v>
      </c>
      <c r="O41" s="54"/>
    </row>
  </sheetData>
  <mergeCells count="6">
    <mergeCell ref="N3:O3"/>
    <mergeCell ref="K13:L13"/>
    <mergeCell ref="K24:L24"/>
    <mergeCell ref="K32:L32"/>
    <mergeCell ref="K39:L39"/>
    <mergeCell ref="K14:L14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O41"/>
  <sheetViews>
    <sheetView zoomScaleNormal="100" workbookViewId="0">
      <selection activeCell="B9" sqref="B9:P9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2" width="11.81640625" customWidth="1"/>
    <col min="13" max="16" width="11.453125" customWidth="1"/>
    <col min="17" max="17" width="40.7265625" customWidth="1"/>
    <col min="18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164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5.75" customHeight="1" x14ac:dyDescent="0.2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15.44</v>
      </c>
      <c r="M5" s="5"/>
      <c r="N5" s="38"/>
      <c r="O5" s="53">
        <v>16.18</v>
      </c>
    </row>
    <row r="6" spans="1:15" s="4" customFormat="1" ht="15.75" customHeight="1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4.2699999999999996</v>
      </c>
      <c r="L6" s="41" t="s">
        <v>46</v>
      </c>
      <c r="M6" s="5"/>
      <c r="N6" s="36">
        <v>4.8</v>
      </c>
      <c r="O6" s="37"/>
    </row>
    <row r="7" spans="1:15" s="4" customFormat="1" ht="15.75" customHeight="1" x14ac:dyDescent="0.2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3.02</v>
      </c>
      <c r="L7" s="41" t="s">
        <v>46</v>
      </c>
      <c r="M7" s="5"/>
      <c r="N7" s="6">
        <v>3.48</v>
      </c>
      <c r="O7" s="37"/>
    </row>
    <row r="8" spans="1:15" s="4" customFormat="1" ht="15.75" customHeight="1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>
        <f t="shared" si="0"/>
        <v>2.78</v>
      </c>
      <c r="L8" s="41" t="s">
        <v>46</v>
      </c>
      <c r="M8" s="5"/>
      <c r="N8" s="36">
        <v>3.53</v>
      </c>
      <c r="O8" s="37"/>
    </row>
    <row r="9" spans="1:15" s="4" customFormat="1" ht="15.75" customHeight="1" x14ac:dyDescent="0.2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3.54</v>
      </c>
      <c r="L9" s="41" t="s">
        <v>46</v>
      </c>
      <c r="M9" s="5"/>
      <c r="N9" s="36">
        <v>3.75</v>
      </c>
      <c r="O9" s="37"/>
    </row>
    <row r="10" spans="1:15" s="4" customFormat="1" ht="15.75" customHeight="1" x14ac:dyDescent="0.2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4.83</v>
      </c>
      <c r="L10" s="41" t="s">
        <v>46</v>
      </c>
      <c r="M10" s="5"/>
      <c r="N10" s="36">
        <v>4.88</v>
      </c>
      <c r="O10" s="37"/>
    </row>
    <row r="11" spans="1:15" s="4" customFormat="1" ht="15.75" customHeight="1" x14ac:dyDescent="0.2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4.6500000000000004</v>
      </c>
      <c r="L11" s="41" t="s">
        <v>46</v>
      </c>
      <c r="M11" s="5"/>
      <c r="N11" s="36">
        <v>5.28</v>
      </c>
      <c r="O11" s="37"/>
    </row>
    <row r="12" spans="1:15" s="4" customFormat="1" ht="15.75" customHeight="1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6.56</v>
      </c>
      <c r="L12" s="41" t="s">
        <v>46</v>
      </c>
      <c r="M12" s="5"/>
      <c r="N12" s="6">
        <v>7.14</v>
      </c>
      <c r="O12" s="37"/>
    </row>
    <row r="13" spans="1:15" s="4" customFormat="1" ht="15.75" customHeight="1" x14ac:dyDescent="0.25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/>
      <c r="O13" s="76"/>
    </row>
    <row r="14" spans="1:15" s="4" customFormat="1" ht="15.75" customHeight="1" x14ac:dyDescent="0.2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>
        <f>N14-I14</f>
        <v>7.17</v>
      </c>
      <c r="L14" s="41"/>
      <c r="M14" s="5"/>
      <c r="N14" s="36">
        <v>7.58</v>
      </c>
      <c r="O14" s="37"/>
    </row>
    <row r="15" spans="1:15" s="4" customFormat="1" ht="15.75" customHeight="1" x14ac:dyDescent="0.2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 t="s">
        <v>46</v>
      </c>
      <c r="L15" s="41">
        <f>O15-I15</f>
        <v>13.08</v>
      </c>
      <c r="M15" s="5"/>
      <c r="N15" s="36"/>
      <c r="O15" s="37">
        <v>13.46</v>
      </c>
    </row>
    <row r="16" spans="1:15" s="4" customFormat="1" ht="15.75" customHeight="1" x14ac:dyDescent="0.2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>
        <f t="shared" ref="K16:K21" si="1">N16</f>
        <v>9.5299999999999994</v>
      </c>
      <c r="L16" s="41" t="s">
        <v>46</v>
      </c>
      <c r="M16" s="5"/>
      <c r="N16" s="74">
        <v>9.5299999999999994</v>
      </c>
      <c r="O16" s="37"/>
    </row>
    <row r="17" spans="1:15" s="4" customFormat="1" ht="15.75" customHeight="1" x14ac:dyDescent="0.2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tr">
        <f t="shared" si="1"/>
        <v>Seco</v>
      </c>
      <c r="L17" s="41" t="s">
        <v>46</v>
      </c>
      <c r="M17" s="5"/>
      <c r="N17" s="74" t="s">
        <v>70</v>
      </c>
      <c r="O17" s="37"/>
    </row>
    <row r="18" spans="1:15" ht="15.75" customHeight="1" x14ac:dyDescent="0.2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tr">
        <f t="shared" si="1"/>
        <v>Seco</v>
      </c>
      <c r="L18" s="41" t="s">
        <v>46</v>
      </c>
      <c r="M18" s="5"/>
      <c r="N18" s="36" t="s">
        <v>70</v>
      </c>
      <c r="O18" s="37"/>
    </row>
    <row r="19" spans="1:15" ht="15.75" customHeight="1" x14ac:dyDescent="0.2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>
        <f t="shared" si="1"/>
        <v>11.24</v>
      </c>
      <c r="L19" s="41" t="s">
        <v>46</v>
      </c>
      <c r="M19" s="5"/>
      <c r="N19" s="36">
        <v>11.24</v>
      </c>
      <c r="O19" s="37"/>
    </row>
    <row r="20" spans="1:15" ht="15.75" customHeight="1" x14ac:dyDescent="0.2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>
        <f t="shared" si="1"/>
        <v>15.54</v>
      </c>
      <c r="L20" s="41" t="s">
        <v>46</v>
      </c>
      <c r="M20" s="5"/>
      <c r="N20" s="36">
        <v>15.54</v>
      </c>
      <c r="O20" s="37"/>
    </row>
    <row r="21" spans="1:15" s="4" customFormat="1" ht="15.75" customHeight="1" x14ac:dyDescent="0.2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 t="shared" si="1"/>
        <v>3.66</v>
      </c>
      <c r="L21" s="41" t="s">
        <v>46</v>
      </c>
      <c r="M21" s="5"/>
      <c r="N21" s="36">
        <v>3.66</v>
      </c>
      <c r="O21" s="37"/>
    </row>
    <row r="22" spans="1:15" ht="15.75" customHeight="1" x14ac:dyDescent="0.2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 t="s">
        <v>46</v>
      </c>
      <c r="L22" s="41">
        <f>O22-I22</f>
        <v>11.4</v>
      </c>
      <c r="M22" s="5"/>
      <c r="N22" s="36"/>
      <c r="O22" s="37">
        <v>11.71</v>
      </c>
    </row>
    <row r="23" spans="1:15" s="4" customFormat="1" ht="15.75" customHeight="1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</f>
        <v>7.02</v>
      </c>
      <c r="L23" s="41" t="s">
        <v>46</v>
      </c>
      <c r="M23" s="5"/>
      <c r="N23" s="36">
        <v>7.02</v>
      </c>
      <c r="O23" s="37"/>
    </row>
    <row r="24" spans="1:15" s="4" customFormat="1" ht="15.75" customHeight="1" x14ac:dyDescent="0.25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/>
      <c r="O24" s="76"/>
    </row>
    <row r="25" spans="1:15" s="4" customFormat="1" ht="15.75" customHeight="1" x14ac:dyDescent="0.2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3.14</v>
      </c>
      <c r="L25" s="41" t="s">
        <v>46</v>
      </c>
      <c r="M25" s="3"/>
      <c r="N25" s="36">
        <v>3.93</v>
      </c>
      <c r="O25" s="37"/>
    </row>
    <row r="26" spans="1:15" s="4" customFormat="1" ht="15.75" customHeight="1" x14ac:dyDescent="0.2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7.28</v>
      </c>
      <c r="M26"/>
      <c r="N26" s="36"/>
      <c r="O26" s="37">
        <v>8.23</v>
      </c>
    </row>
    <row r="27" spans="1:15" ht="15.75" customHeight="1" x14ac:dyDescent="0.2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6.61</v>
      </c>
      <c r="L27" s="41" t="s">
        <v>46</v>
      </c>
      <c r="M27" s="3"/>
      <c r="N27" s="36">
        <v>7.12</v>
      </c>
      <c r="O27" s="37"/>
    </row>
    <row r="28" spans="1:15" ht="15.75" customHeight="1" x14ac:dyDescent="0.2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9.68</v>
      </c>
      <c r="L28" s="41" t="s">
        <v>46</v>
      </c>
      <c r="N28" s="36">
        <v>9.68</v>
      </c>
      <c r="O28" s="37"/>
    </row>
    <row r="29" spans="1:15" s="4" customFormat="1" ht="15.75" customHeight="1" x14ac:dyDescent="0.2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 t="s">
        <v>70</v>
      </c>
      <c r="O29" s="37"/>
    </row>
    <row r="30" spans="1:15" ht="15.75" customHeight="1" x14ac:dyDescent="0.2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4.29</v>
      </c>
      <c r="L30" s="41" t="s">
        <v>46</v>
      </c>
      <c r="N30" s="36">
        <v>4.45</v>
      </c>
      <c r="O30" s="37"/>
    </row>
    <row r="31" spans="1:15" ht="15.75" customHeight="1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6.17</v>
      </c>
      <c r="L31" s="41" t="s">
        <v>46</v>
      </c>
      <c r="M31" s="3"/>
      <c r="N31" s="36">
        <v>6.64</v>
      </c>
      <c r="O31" s="37"/>
    </row>
    <row r="32" spans="1:15" ht="15.75" customHeight="1" x14ac:dyDescent="0.2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/>
      <c r="O32" s="37"/>
    </row>
    <row r="33" spans="1:15" ht="15.75" customHeight="1" x14ac:dyDescent="0.2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5">
        <f>N33-I33</f>
        <v>1.89</v>
      </c>
      <c r="L33" s="41" t="s">
        <v>46</v>
      </c>
      <c r="M33" s="3"/>
      <c r="N33" s="36">
        <v>2.17</v>
      </c>
      <c r="O33" s="37"/>
    </row>
    <row r="34" spans="1:15" ht="15.75" customHeight="1" x14ac:dyDescent="0.2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 t="s">
        <v>47</v>
      </c>
      <c r="L34" s="41" t="s">
        <v>46</v>
      </c>
      <c r="M34" s="3"/>
      <c r="N34" s="36">
        <v>7.18</v>
      </c>
      <c r="O34" s="37"/>
    </row>
    <row r="35" spans="1:15" ht="15.75" customHeight="1" x14ac:dyDescent="0.2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4.87</v>
      </c>
      <c r="L35" s="41" t="s">
        <v>46</v>
      </c>
      <c r="M35" s="3"/>
      <c r="N35" s="36">
        <v>5.47</v>
      </c>
      <c r="O35" s="37"/>
    </row>
    <row r="36" spans="1:15" ht="15.75" customHeight="1" x14ac:dyDescent="0.2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 t="s">
        <v>46</v>
      </c>
      <c r="L36" s="41">
        <f>O36-I36</f>
        <v>12.23</v>
      </c>
      <c r="M36" s="3"/>
      <c r="N36" s="36"/>
      <c r="O36" s="37">
        <v>12.47</v>
      </c>
    </row>
    <row r="37" spans="1:15" ht="15.75" customHeight="1" x14ac:dyDescent="0.2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1.98</v>
      </c>
      <c r="L37" s="41" t="s">
        <v>46</v>
      </c>
      <c r="M37" s="3"/>
      <c r="N37" s="74">
        <v>1.98</v>
      </c>
      <c r="O37" s="41"/>
    </row>
    <row r="38" spans="1:15" ht="15.75" customHeight="1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6.37</v>
      </c>
      <c r="L38" s="41" t="s">
        <v>46</v>
      </c>
      <c r="N38" s="6">
        <v>6.82</v>
      </c>
      <c r="O38" s="37"/>
    </row>
    <row r="39" spans="1:15" s="4" customFormat="1" ht="15.75" customHeight="1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/>
      <c r="O39" s="76"/>
    </row>
    <row r="40" spans="1:15" s="4" customFormat="1" ht="15.75" customHeight="1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5.75</v>
      </c>
      <c r="L40" s="41" t="s">
        <v>46</v>
      </c>
      <c r="M40"/>
      <c r="N40" s="36">
        <v>6.05</v>
      </c>
      <c r="O40" s="37"/>
    </row>
    <row r="41" spans="1:15" ht="15.75" customHeight="1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 t="s">
        <v>156</v>
      </c>
      <c r="L41" s="55" t="s">
        <v>125</v>
      </c>
      <c r="N41" s="65" t="s">
        <v>162</v>
      </c>
      <c r="O41" s="54"/>
    </row>
  </sheetData>
  <mergeCells count="5">
    <mergeCell ref="N3:O3"/>
    <mergeCell ref="K13:L13"/>
    <mergeCell ref="K24:L24"/>
    <mergeCell ref="K32:L32"/>
    <mergeCell ref="K39:L39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R41"/>
  <sheetViews>
    <sheetView zoomScale="80" zoomScaleNormal="80" workbookViewId="0">
      <selection activeCell="K32" sqref="B32:L33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10" width="11.54296875" customWidth="1"/>
    <col min="11" max="12" width="11.81640625" customWidth="1"/>
    <col min="13" max="256" width="11.453125" customWidth="1"/>
  </cols>
  <sheetData>
    <row r="1" spans="1:18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8" ht="20" x14ac:dyDescent="0.4">
      <c r="A2" s="2" t="s">
        <v>167</v>
      </c>
      <c r="B2" s="1"/>
      <c r="C2" s="1"/>
      <c r="D2" s="1"/>
      <c r="E2" s="1"/>
      <c r="F2" s="1"/>
      <c r="G2" s="1"/>
      <c r="H2" s="1"/>
      <c r="I2" s="1"/>
      <c r="J2" s="1"/>
    </row>
    <row r="3" spans="1:18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8" s="4" customFormat="1" ht="42" customHeight="1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8" ht="15.75" customHeigh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s">
        <v>46</v>
      </c>
      <c r="L5" s="52">
        <f>O5-I5</f>
        <v>11.64</v>
      </c>
      <c r="M5" s="5"/>
      <c r="N5" s="38"/>
      <c r="O5" s="53">
        <v>12.38</v>
      </c>
      <c r="Q5" s="120"/>
      <c r="R5" s="120">
        <v>12.38</v>
      </c>
    </row>
    <row r="6" spans="1:18" s="4" customFormat="1" ht="15.75" customHeigh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5">
        <f>N6-I6</f>
        <v>3.01</v>
      </c>
      <c r="L6" s="41" t="s">
        <v>46</v>
      </c>
      <c r="M6" s="5"/>
      <c r="N6" s="36">
        <v>3.54</v>
      </c>
      <c r="O6" s="37"/>
      <c r="Q6" s="120">
        <v>3.54</v>
      </c>
      <c r="R6"/>
    </row>
    <row r="7" spans="1:18" s="4" customFormat="1" ht="15.75" customHeigh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5">
        <f t="shared" ref="K7:K12" si="0">N7-I7</f>
        <v>2.79</v>
      </c>
      <c r="L7" s="41" t="s">
        <v>46</v>
      </c>
      <c r="M7" s="5"/>
      <c r="N7" s="6">
        <v>3.25</v>
      </c>
      <c r="O7" s="37"/>
      <c r="Q7" s="120">
        <v>3.25</v>
      </c>
      <c r="R7" s="120"/>
    </row>
    <row r="8" spans="1:18" s="4" customFormat="1" ht="15.75" customHeigh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5" t="s">
        <v>46</v>
      </c>
      <c r="L8" s="41">
        <f>O8-I8</f>
        <v>9.06</v>
      </c>
      <c r="M8" s="5"/>
      <c r="N8" s="36"/>
      <c r="O8" s="37">
        <v>9.81</v>
      </c>
      <c r="Q8" s="120"/>
      <c r="R8" s="120">
        <v>9.81</v>
      </c>
    </row>
    <row r="9" spans="1:18" s="4" customFormat="1" ht="15.75" customHeigh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5">
        <f t="shared" si="0"/>
        <v>2.08</v>
      </c>
      <c r="L9" s="41" t="s">
        <v>46</v>
      </c>
      <c r="M9" s="5"/>
      <c r="N9" s="36">
        <v>2.29</v>
      </c>
      <c r="O9" s="37"/>
      <c r="Q9" s="120">
        <v>2.29</v>
      </c>
      <c r="R9" s="120"/>
    </row>
    <row r="10" spans="1:18" s="4" customFormat="1" ht="15.75" customHeigh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5">
        <f t="shared" si="0"/>
        <v>2.93</v>
      </c>
      <c r="L10" s="41" t="s">
        <v>46</v>
      </c>
      <c r="M10" s="5"/>
      <c r="N10" s="36">
        <v>2.98</v>
      </c>
      <c r="O10" s="37"/>
      <c r="Q10" s="120">
        <v>2.98</v>
      </c>
      <c r="R10" s="120"/>
    </row>
    <row r="11" spans="1:18" s="4" customFormat="1" ht="15.75" customHeigh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5">
        <f t="shared" si="0"/>
        <v>3.38</v>
      </c>
      <c r="L11" s="41" t="s">
        <v>46</v>
      </c>
      <c r="M11" s="5"/>
      <c r="N11" s="36">
        <v>4.01</v>
      </c>
      <c r="O11" s="37"/>
      <c r="Q11" s="120">
        <v>4.01</v>
      </c>
      <c r="R11" s="120"/>
    </row>
    <row r="12" spans="1:18" s="4" customFormat="1" ht="15.75" customHeigh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5">
        <f t="shared" si="0"/>
        <v>3.62</v>
      </c>
      <c r="L12" s="41" t="s">
        <v>46</v>
      </c>
      <c r="M12" s="5"/>
      <c r="N12" s="6">
        <v>4.2</v>
      </c>
      <c r="O12" s="37"/>
      <c r="Q12" s="120">
        <v>4.2</v>
      </c>
      <c r="R12" s="120"/>
    </row>
    <row r="13" spans="1:18" s="4" customFormat="1" ht="15.75" customHeigh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 t="s">
        <v>46</v>
      </c>
      <c r="J13" s="9"/>
      <c r="K13" s="192" t="s">
        <v>73</v>
      </c>
      <c r="L13" s="193"/>
      <c r="M13" s="5"/>
      <c r="N13" s="75" t="s">
        <v>130</v>
      </c>
      <c r="O13" s="76"/>
      <c r="Q13" s="212" t="s">
        <v>130</v>
      </c>
      <c r="R13" s="212"/>
    </row>
    <row r="14" spans="1:18" s="4" customFormat="1" ht="15.75" customHeigh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5" t="s">
        <v>46</v>
      </c>
      <c r="L14" s="41">
        <f>O14-I14</f>
        <v>9.75</v>
      </c>
      <c r="M14" s="5"/>
      <c r="N14" s="36"/>
      <c r="O14" s="37">
        <v>10.16</v>
      </c>
      <c r="Q14" s="120"/>
      <c r="R14" s="120">
        <v>10.16</v>
      </c>
    </row>
    <row r="15" spans="1:18" s="4" customFormat="1" ht="15.75" customHeigh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5">
        <f>N15-I15</f>
        <v>5.37</v>
      </c>
      <c r="L15" s="41" t="s">
        <v>46</v>
      </c>
      <c r="M15" s="5"/>
      <c r="N15" s="36">
        <v>5.75</v>
      </c>
      <c r="O15" s="37"/>
      <c r="Q15" s="121">
        <v>5.75</v>
      </c>
      <c r="R15" s="121"/>
    </row>
    <row r="16" spans="1:18" s="4" customFormat="1" ht="15.75" customHeigh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5" t="s">
        <v>47</v>
      </c>
      <c r="L16" s="41" t="s">
        <v>46</v>
      </c>
      <c r="M16" s="5"/>
      <c r="N16" s="74">
        <v>8.82</v>
      </c>
      <c r="O16" s="37"/>
      <c r="Q16" s="120">
        <v>8.82</v>
      </c>
      <c r="R16" s="120"/>
    </row>
    <row r="17" spans="1:18" s="4" customFormat="1" ht="15.75" customHeigh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5" t="s">
        <v>47</v>
      </c>
      <c r="L17" s="41" t="s">
        <v>46</v>
      </c>
      <c r="M17" s="5"/>
      <c r="N17" s="74">
        <v>6.37</v>
      </c>
      <c r="O17" s="37"/>
      <c r="Q17" s="120">
        <v>6.37</v>
      </c>
      <c r="R17" s="120"/>
    </row>
    <row r="18" spans="1:18" ht="15.75" customHeigh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5" t="s">
        <v>47</v>
      </c>
      <c r="L18" s="41" t="s">
        <v>46</v>
      </c>
      <c r="M18" s="5"/>
      <c r="N18" s="36" t="s">
        <v>47</v>
      </c>
      <c r="O18" s="37"/>
      <c r="Q18" s="212" t="s">
        <v>47</v>
      </c>
      <c r="R18" s="212"/>
    </row>
    <row r="19" spans="1:18" ht="15.75" customHeigh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5" t="s">
        <v>47</v>
      </c>
      <c r="L19" s="41" t="s">
        <v>46</v>
      </c>
      <c r="M19" s="5"/>
      <c r="N19" s="36">
        <v>6.39</v>
      </c>
      <c r="O19" s="37"/>
      <c r="Q19" s="120">
        <v>6.39</v>
      </c>
      <c r="R19" s="120"/>
    </row>
    <row r="20" spans="1:18" ht="15.75" customHeigh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5" t="s">
        <v>47</v>
      </c>
      <c r="L20" s="41" t="s">
        <v>46</v>
      </c>
      <c r="M20" s="5"/>
      <c r="N20" s="36">
        <v>15.28</v>
      </c>
      <c r="O20" s="37"/>
      <c r="Q20" s="120">
        <v>15.28</v>
      </c>
      <c r="R20" s="120"/>
    </row>
    <row r="21" spans="1:18" s="4" customFormat="1" ht="15.75" customHeigh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5">
        <f>N21</f>
        <v>1.9500000000000002</v>
      </c>
      <c r="L21" s="41" t="s">
        <v>46</v>
      </c>
      <c r="M21" s="5"/>
      <c r="N21" s="36">
        <v>1.9500000000000002</v>
      </c>
      <c r="O21" s="37"/>
      <c r="Q21" s="120">
        <v>1.9500000000000002</v>
      </c>
      <c r="R21" s="120"/>
    </row>
    <row r="22" spans="1:18" ht="15.75" customHeigh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5">
        <f>N22</f>
        <v>11.09</v>
      </c>
      <c r="L22" s="41" t="s">
        <v>46</v>
      </c>
      <c r="M22" s="5"/>
      <c r="N22" s="36">
        <v>11.09</v>
      </c>
      <c r="O22" s="37"/>
      <c r="Q22" s="120">
        <v>11.09</v>
      </c>
      <c r="R22" s="120"/>
    </row>
    <row r="23" spans="1:18" s="4" customFormat="1" ht="15.75" customHeigh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5">
        <f>N23</f>
        <v>5.55</v>
      </c>
      <c r="L23" s="41" t="s">
        <v>46</v>
      </c>
      <c r="M23" s="5"/>
      <c r="N23" s="36">
        <v>5.55</v>
      </c>
      <c r="O23" s="37"/>
      <c r="Q23" s="120">
        <v>5.55</v>
      </c>
      <c r="R23" s="120"/>
    </row>
    <row r="24" spans="1:18" s="4" customFormat="1" ht="15.75" customHeigh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 t="s">
        <v>46</v>
      </c>
      <c r="J24" s="9">
        <v>28</v>
      </c>
      <c r="K24" s="192" t="s">
        <v>73</v>
      </c>
      <c r="L24" s="193"/>
      <c r="M24" s="5"/>
      <c r="N24" s="75" t="s">
        <v>130</v>
      </c>
      <c r="O24" s="76"/>
      <c r="Q24" s="212" t="s">
        <v>130</v>
      </c>
      <c r="R24" s="212"/>
    </row>
    <row r="25" spans="1:18" s="4" customFormat="1" ht="15.75" customHeigh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5">
        <f>N25-I25</f>
        <v>2.2000000000000002</v>
      </c>
      <c r="L25" s="41" t="s">
        <v>46</v>
      </c>
      <c r="M25" s="3"/>
      <c r="N25" s="36">
        <v>2.99</v>
      </c>
      <c r="O25" s="37"/>
      <c r="Q25" s="120">
        <v>2.99</v>
      </c>
      <c r="R25" s="120"/>
    </row>
    <row r="26" spans="1:18" s="4" customFormat="1" ht="15.75" customHeigh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5" t="s">
        <v>46</v>
      </c>
      <c r="L26" s="41">
        <f>O26-I26</f>
        <v>6.06</v>
      </c>
      <c r="M26"/>
      <c r="N26" s="36"/>
      <c r="O26" s="37">
        <v>7.01</v>
      </c>
      <c r="Q26" s="120"/>
      <c r="R26" s="120">
        <v>7.01</v>
      </c>
    </row>
    <row r="27" spans="1:18" ht="15.75" customHeigh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5">
        <f>N27-I27</f>
        <v>4.1000000000000005</v>
      </c>
      <c r="L27" s="41" t="s">
        <v>46</v>
      </c>
      <c r="M27" s="3"/>
      <c r="N27" s="36">
        <v>4.6100000000000003</v>
      </c>
      <c r="O27" s="37"/>
      <c r="Q27" s="120">
        <v>4.6100000000000003</v>
      </c>
      <c r="R27" s="120"/>
    </row>
    <row r="28" spans="1:18" ht="15.75" customHeigh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5">
        <f>N28-I28</f>
        <v>9.36</v>
      </c>
      <c r="L28" s="41" t="s">
        <v>46</v>
      </c>
      <c r="N28" s="36">
        <v>9.36</v>
      </c>
      <c r="O28" s="37"/>
      <c r="Q28" s="120">
        <v>9.36</v>
      </c>
      <c r="R28" s="120"/>
    </row>
    <row r="29" spans="1:18" s="4" customFormat="1" ht="15.75" customHeigh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5" t="s">
        <v>47</v>
      </c>
      <c r="L29" s="41" t="s">
        <v>46</v>
      </c>
      <c r="M29" s="3"/>
      <c r="N29" s="36">
        <v>6.85</v>
      </c>
      <c r="O29" s="37"/>
      <c r="Q29" s="120">
        <v>6.85</v>
      </c>
      <c r="R29" s="120"/>
    </row>
    <row r="30" spans="1:18" ht="15.75" customHeigh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5">
        <f>N30-I30</f>
        <v>1.89</v>
      </c>
      <c r="L30" s="41" t="s">
        <v>46</v>
      </c>
      <c r="N30" s="36">
        <v>2.0499999999999998</v>
      </c>
      <c r="O30" s="37"/>
      <c r="Q30" s="120">
        <v>2.0499999999999998</v>
      </c>
      <c r="R30" s="120"/>
    </row>
    <row r="31" spans="1:18" ht="15.75" customHeigh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5">
        <f>N31-I31</f>
        <v>4.71</v>
      </c>
      <c r="L31" s="41" t="s">
        <v>46</v>
      </c>
      <c r="M31" s="3"/>
      <c r="N31" s="36">
        <v>5.18</v>
      </c>
      <c r="O31" s="37"/>
      <c r="Q31" s="120">
        <v>5.18</v>
      </c>
      <c r="R31" s="120"/>
    </row>
    <row r="32" spans="1:18" ht="15.75" customHeigh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  <c r="Q32" s="212" t="s">
        <v>161</v>
      </c>
      <c r="R32" s="212"/>
    </row>
    <row r="33" spans="1:18" ht="15.75" customHeigh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192" t="s">
        <v>166</v>
      </c>
      <c r="L33" s="193"/>
      <c r="M33" s="3"/>
      <c r="N33" s="36" t="s">
        <v>166</v>
      </c>
      <c r="O33" s="37"/>
      <c r="Q33" s="212" t="s">
        <v>166</v>
      </c>
      <c r="R33" s="212"/>
    </row>
    <row r="34" spans="1:18" ht="15.75" customHeigh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5">
        <f>N34-I34</f>
        <v>5.68</v>
      </c>
      <c r="L34" s="41" t="s">
        <v>46</v>
      </c>
      <c r="M34" s="3"/>
      <c r="N34" s="36">
        <v>6.05</v>
      </c>
      <c r="O34" s="37"/>
      <c r="Q34" s="120">
        <v>6.05</v>
      </c>
      <c r="R34" s="120"/>
    </row>
    <row r="35" spans="1:18" ht="15.75" customHeigh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5">
        <f>N35-I35</f>
        <v>4.67</v>
      </c>
      <c r="L35" s="41" t="s">
        <v>46</v>
      </c>
      <c r="M35" s="3"/>
      <c r="N35" s="36">
        <v>5.27</v>
      </c>
      <c r="O35" s="37"/>
      <c r="Q35" s="120">
        <v>5.27</v>
      </c>
      <c r="R35" s="120"/>
    </row>
    <row r="36" spans="1:18" ht="15.75" customHeigh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5">
        <f>N36-I36</f>
        <v>11.98</v>
      </c>
      <c r="L36" s="41" t="s">
        <v>46</v>
      </c>
      <c r="M36" s="3"/>
      <c r="N36" s="36">
        <v>12.22</v>
      </c>
      <c r="O36" s="37"/>
      <c r="Q36" s="120">
        <v>12.22</v>
      </c>
      <c r="R36" s="120"/>
    </row>
    <row r="37" spans="1:18" ht="15.75" customHeigh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5">
        <f>N37-I37</f>
        <v>0.92</v>
      </c>
      <c r="L37" s="41" t="s">
        <v>46</v>
      </c>
      <c r="M37" s="3"/>
      <c r="N37" s="74">
        <v>0.92</v>
      </c>
      <c r="O37" s="41"/>
      <c r="Q37" s="120">
        <v>0.92</v>
      </c>
      <c r="R37" s="120"/>
    </row>
    <row r="38" spans="1:18" ht="15.75" customHeigh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5">
        <f>N38-I38</f>
        <v>2.8699999999999997</v>
      </c>
      <c r="L38" s="41" t="s">
        <v>46</v>
      </c>
      <c r="N38" s="6">
        <v>3.32</v>
      </c>
      <c r="O38" s="37"/>
      <c r="Q38" s="120">
        <v>3.32</v>
      </c>
      <c r="R38" s="122"/>
    </row>
    <row r="39" spans="1:18" s="4" customFormat="1" ht="15.75" customHeigh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M39"/>
      <c r="N39" s="75" t="s">
        <v>130</v>
      </c>
      <c r="O39" s="76"/>
      <c r="Q39" s="211" t="s">
        <v>130</v>
      </c>
      <c r="R39" s="211"/>
    </row>
    <row r="40" spans="1:18" s="4" customFormat="1" ht="15.75" customHeigh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5">
        <f>N40-I40</f>
        <v>3.2800000000000002</v>
      </c>
      <c r="L40" s="41" t="s">
        <v>46</v>
      </c>
      <c r="M40"/>
      <c r="N40" s="36">
        <v>3.58</v>
      </c>
      <c r="O40" s="37"/>
      <c r="Q40" s="123">
        <v>3.58</v>
      </c>
      <c r="R40" s="123"/>
    </row>
    <row r="41" spans="1:18" ht="15.75" customHeight="1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50">
        <f>N41-I41</f>
        <v>6.98</v>
      </c>
      <c r="L41" s="55" t="s">
        <v>46</v>
      </c>
      <c r="N41" s="65">
        <v>6.98</v>
      </c>
      <c r="O41" s="54"/>
      <c r="Q41" s="123">
        <v>6.98</v>
      </c>
      <c r="R41" s="123"/>
    </row>
  </sheetData>
  <mergeCells count="12">
    <mergeCell ref="N3:O3"/>
    <mergeCell ref="K13:L13"/>
    <mergeCell ref="K24:L24"/>
    <mergeCell ref="K32:L32"/>
    <mergeCell ref="K39:L39"/>
    <mergeCell ref="K33:L33"/>
    <mergeCell ref="Q39:R39"/>
    <mergeCell ref="Q13:R13"/>
    <mergeCell ref="Q18:R18"/>
    <mergeCell ref="Q24:R24"/>
    <mergeCell ref="Q32:R32"/>
    <mergeCell ref="Q33:R33"/>
  </mergeCells>
  <pageMargins left="0.70866141732283472" right="0.70866141732283472" top="0.74803149606299213" bottom="0.74803149606299213" header="0.31496062992125984" footer="0.31496062992125984"/>
  <pageSetup scale="75" orientation="landscape" r:id="rId1"/>
  <colBreaks count="1" manualBreakCount="1">
    <brk id="12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O41"/>
  <sheetViews>
    <sheetView zoomScale="80" zoomScaleNormal="80" workbookViewId="0">
      <selection activeCell="O32" sqref="A32:O32"/>
    </sheetView>
  </sheetViews>
  <sheetFormatPr baseColWidth="10" defaultColWidth="9.1796875" defaultRowHeight="12.5" x14ac:dyDescent="0.25"/>
  <cols>
    <col min="1" max="1" width="11.453125" customWidth="1"/>
    <col min="2" max="2" width="42" bestFit="1" customWidth="1"/>
    <col min="3" max="12" width="11.453125" customWidth="1"/>
    <col min="13" max="13" width="4.816406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3.24</v>
      </c>
      <c r="L5" s="52">
        <f>O5-I5</f>
        <v>-0.74</v>
      </c>
      <c r="M5" s="5"/>
      <c r="N5" s="120">
        <v>3.98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3.13</v>
      </c>
      <c r="L6" s="52">
        <f t="shared" ref="L6:L12" si="1">O6-I6</f>
        <v>-0.53</v>
      </c>
      <c r="M6" s="5"/>
      <c r="N6" s="120">
        <v>3.66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2.89</v>
      </c>
      <c r="L7" s="52">
        <f t="shared" si="1"/>
        <v>-0.46</v>
      </c>
      <c r="M7" s="5"/>
      <c r="N7" s="120">
        <v>3.35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2.73</v>
      </c>
      <c r="L8" s="52">
        <f t="shared" si="1"/>
        <v>-0.75</v>
      </c>
      <c r="M8" s="5"/>
      <c r="N8" s="120">
        <v>3.48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>
        <f t="shared" si="0"/>
        <v>-0.21</v>
      </c>
      <c r="L9" s="52">
        <f t="shared" si="1"/>
        <v>2.25</v>
      </c>
      <c r="M9" s="5"/>
      <c r="O9" s="120">
        <v>2.46</v>
      </c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2.9200000000000004</v>
      </c>
      <c r="L10" s="52">
        <f t="shared" si="1"/>
        <v>-0.05</v>
      </c>
      <c r="M10" s="5"/>
      <c r="N10" s="120">
        <v>2.97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3.51</v>
      </c>
      <c r="L11" s="52">
        <f t="shared" si="1"/>
        <v>-0.63</v>
      </c>
      <c r="M11" s="5"/>
      <c r="N11" s="120">
        <v>4.1399999999999997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3.7699999999999996</v>
      </c>
      <c r="L12" s="52">
        <f t="shared" si="1"/>
        <v>-0.57999999999999996</v>
      </c>
      <c r="M12" s="5"/>
      <c r="N12" s="120">
        <v>4.3499999999999996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>N14-I14</f>
        <v>-0.41</v>
      </c>
      <c r="L14" s="52">
        <f>O14-I14</f>
        <v>8.89</v>
      </c>
      <c r="M14" s="5"/>
      <c r="N14" s="120"/>
      <c r="O14" s="120">
        <v>9.3000000000000007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ref="K15:K23" si="2">N15-I15</f>
        <v>4.87</v>
      </c>
      <c r="L15" s="52">
        <f t="shared" ref="L15:L23" si="3">O15-I15</f>
        <v>-0.38</v>
      </c>
      <c r="M15" s="5"/>
      <c r="N15" s="120">
        <v>5.25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3.6899999999999995</v>
      </c>
      <c r="L16" s="52">
        <f t="shared" si="3"/>
        <v>-0.45</v>
      </c>
      <c r="M16" s="5"/>
      <c r="N16" s="120">
        <v>4.1399999999999997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4.3099999999999996</v>
      </c>
      <c r="L17" s="52">
        <f t="shared" si="3"/>
        <v>-0.49</v>
      </c>
      <c r="M17" s="5"/>
      <c r="N17" s="120">
        <v>4.8</v>
      </c>
      <c r="O17" s="120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3" t="s">
        <v>70</v>
      </c>
      <c r="O18" s="214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3.67</v>
      </c>
      <c r="L19" s="52">
        <f t="shared" si="3"/>
        <v>-0.53</v>
      </c>
      <c r="M19" s="5"/>
      <c r="N19" s="120">
        <v>4.2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14.530000000000001</v>
      </c>
      <c r="L20" s="52">
        <f t="shared" si="3"/>
        <v>-0.6</v>
      </c>
      <c r="M20" s="5"/>
      <c r="N20" s="120">
        <v>15.13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0</v>
      </c>
      <c r="L21" s="52">
        <f t="shared" si="3"/>
        <v>3.81</v>
      </c>
      <c r="M21" s="5"/>
      <c r="N21" s="120"/>
      <c r="O21" s="120">
        <v>3.81</v>
      </c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10.49</v>
      </c>
      <c r="L22" s="52">
        <f t="shared" si="3"/>
        <v>-0.31</v>
      </c>
      <c r="M22" s="5"/>
      <c r="N22" s="120">
        <v>10.8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5.4</v>
      </c>
      <c r="L23" s="52">
        <f t="shared" si="3"/>
        <v>-0.43</v>
      </c>
      <c r="M23" s="5"/>
      <c r="N23" s="120">
        <v>5.83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>N25-I25</f>
        <v>2.57</v>
      </c>
      <c r="L25" s="52">
        <f>O25-I25</f>
        <v>-0.79</v>
      </c>
      <c r="M25" s="3"/>
      <c r="N25" s="120">
        <v>3.36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ref="K26:K31" si="4">N26-I26</f>
        <v>-0.95</v>
      </c>
      <c r="L26" s="52">
        <f t="shared" ref="L26:L31" si="5">O26-I26</f>
        <v>6.77</v>
      </c>
      <c r="N26" s="120"/>
      <c r="O26" s="120">
        <v>7.72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2.9699999999999998</v>
      </c>
      <c r="L27" s="52">
        <f t="shared" si="5"/>
        <v>-0.51</v>
      </c>
      <c r="M27" s="3"/>
      <c r="N27" s="120">
        <v>3.48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9.34</v>
      </c>
      <c r="L28" s="52">
        <f t="shared" si="5"/>
        <v>0</v>
      </c>
      <c r="N28" s="120">
        <v>9.34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6.87</v>
      </c>
      <c r="L29" s="52">
        <f t="shared" si="5"/>
        <v>-0.51</v>
      </c>
      <c r="M29" s="3"/>
      <c r="N29" s="120">
        <v>7.38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1.29</v>
      </c>
      <c r="L30" s="52">
        <f t="shared" si="5"/>
        <v>-0.16</v>
      </c>
      <c r="N30" s="120">
        <v>1.45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3.84</v>
      </c>
      <c r="L31" s="52">
        <f t="shared" si="5"/>
        <v>-0.47</v>
      </c>
      <c r="M31" s="3"/>
      <c r="N31" s="120">
        <v>4.3099999999999996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1.82</v>
      </c>
      <c r="L33" s="52">
        <f t="shared" ref="L33:L38" si="7">O33-I33</f>
        <v>-0.28000000000000003</v>
      </c>
      <c r="M33" s="3"/>
      <c r="N33" s="120">
        <v>2.1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4.7699999999999996</v>
      </c>
      <c r="L34" s="52">
        <f t="shared" si="7"/>
        <v>-0.37</v>
      </c>
      <c r="M34" s="3"/>
      <c r="N34" s="120">
        <v>5.14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4.57</v>
      </c>
      <c r="L35" s="52">
        <f t="shared" si="7"/>
        <v>-0.6</v>
      </c>
      <c r="M35" s="3"/>
      <c r="N35" s="120">
        <v>5.17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10.92</v>
      </c>
      <c r="L36" s="52">
        <f t="shared" si="7"/>
        <v>-0.24</v>
      </c>
      <c r="M36" s="3"/>
      <c r="N36" s="120">
        <v>11.16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0.61</v>
      </c>
      <c r="L37" s="52">
        <f t="shared" si="7"/>
        <v>0</v>
      </c>
      <c r="M37" s="3"/>
      <c r="N37" s="120">
        <v>0.61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3.53</v>
      </c>
      <c r="L38" s="52">
        <f t="shared" si="7"/>
        <v>-0.45</v>
      </c>
      <c r="N38" s="120">
        <v>3.98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2.77</v>
      </c>
      <c r="L40" s="52">
        <f>O40-I40</f>
        <v>-0.3</v>
      </c>
      <c r="N40" s="123">
        <v>3.07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4.88</v>
      </c>
      <c r="L41" s="52">
        <f>O41-I41</f>
        <v>0</v>
      </c>
      <c r="N41" s="123">
        <v>4.88</v>
      </c>
      <c r="O41" s="123"/>
    </row>
  </sheetData>
  <mergeCells count="6">
    <mergeCell ref="N3:O3"/>
    <mergeCell ref="K13:L13"/>
    <mergeCell ref="K24:L24"/>
    <mergeCell ref="K32:L32"/>
    <mergeCell ref="K39:L39"/>
    <mergeCell ref="N18:O18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O41"/>
  <sheetViews>
    <sheetView zoomScale="80" zoomScaleNormal="80" workbookViewId="0">
      <selection activeCell="O28" sqref="O28"/>
    </sheetView>
  </sheetViews>
  <sheetFormatPr baseColWidth="10" defaultColWidth="9.1796875" defaultRowHeight="12.5" x14ac:dyDescent="0.25"/>
  <cols>
    <col min="1" max="1" width="11.453125" customWidth="1"/>
    <col min="2" max="2" width="20" customWidth="1"/>
    <col min="3" max="12" width="11.453125" customWidth="1"/>
    <col min="13" max="13" width="4.5429687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4.16</v>
      </c>
      <c r="L5" s="52">
        <f>O5-I5</f>
        <v>-0.74</v>
      </c>
      <c r="M5" s="5"/>
      <c r="N5" s="120">
        <v>4.9000000000000004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3.8099999999999996</v>
      </c>
      <c r="L6" s="52">
        <f t="shared" ref="L6:L12" si="1">O6-I6</f>
        <v>-0.53</v>
      </c>
      <c r="M6" s="5"/>
      <c r="N6" s="120">
        <v>4.34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3.11</v>
      </c>
      <c r="L7" s="52">
        <f t="shared" si="1"/>
        <v>-0.46</v>
      </c>
      <c r="M7" s="5"/>
      <c r="N7" s="120">
        <v>3.57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2.85</v>
      </c>
      <c r="L8" s="52">
        <f t="shared" si="1"/>
        <v>-0.75</v>
      </c>
      <c r="M8" s="5"/>
      <c r="N8" s="120">
        <v>3.6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>
        <f t="shared" si="0"/>
        <v>-0.21</v>
      </c>
      <c r="L9" s="52">
        <f t="shared" si="1"/>
        <v>3.61</v>
      </c>
      <c r="M9" s="5"/>
      <c r="O9" s="120">
        <v>3.82</v>
      </c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3.08</v>
      </c>
      <c r="L10" s="52">
        <f t="shared" si="1"/>
        <v>-0.05</v>
      </c>
      <c r="M10" s="5"/>
      <c r="N10" s="120">
        <v>3.13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3.9300000000000006</v>
      </c>
      <c r="L11" s="52">
        <f t="shared" si="1"/>
        <v>-0.63</v>
      </c>
      <c r="M11" s="5"/>
      <c r="N11" s="120">
        <v>4.5600000000000005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4.33</v>
      </c>
      <c r="L12" s="52">
        <f t="shared" si="1"/>
        <v>-0.57999999999999996</v>
      </c>
      <c r="M12" s="5"/>
      <c r="N12" s="120">
        <v>4.91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9.61</v>
      </c>
      <c r="M14" s="5"/>
      <c r="N14" s="120"/>
      <c r="O14" s="120">
        <v>10.02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5.5200000000000005</v>
      </c>
      <c r="L15" s="52">
        <f t="shared" si="3"/>
        <v>-0.38</v>
      </c>
      <c r="M15" s="5"/>
      <c r="N15" s="120">
        <v>5.9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4.2</v>
      </c>
      <c r="L16" s="52">
        <f t="shared" si="3"/>
        <v>-0.45</v>
      </c>
      <c r="M16" s="5"/>
      <c r="N16" s="120">
        <v>4.6500000000000004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4.7</v>
      </c>
      <c r="L17" s="52">
        <f t="shared" si="3"/>
        <v>-0.49</v>
      </c>
      <c r="M17" s="5"/>
      <c r="N17" s="120">
        <v>5.19</v>
      </c>
      <c r="O17" s="120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3" t="s">
        <v>70</v>
      </c>
      <c r="O18" s="214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4.47</v>
      </c>
      <c r="L19" s="52">
        <f t="shared" si="3"/>
        <v>-0.53</v>
      </c>
      <c r="M19" s="5"/>
      <c r="N19" s="120">
        <v>5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14.71</v>
      </c>
      <c r="L20" s="52">
        <f t="shared" si="3"/>
        <v>-0.6</v>
      </c>
      <c r="M20" s="5"/>
      <c r="N20" s="120">
        <v>15.31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1.6800000000000002</v>
      </c>
      <c r="L21" s="52">
        <f t="shared" si="3"/>
        <v>3.81</v>
      </c>
      <c r="M21" s="5"/>
      <c r="N21" s="120">
        <v>1.6800000000000002</v>
      </c>
      <c r="O21" s="120">
        <v>3.81</v>
      </c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10.61</v>
      </c>
      <c r="L22" s="52">
        <f t="shared" si="3"/>
        <v>-0.31</v>
      </c>
      <c r="M22" s="5"/>
      <c r="N22" s="120">
        <v>10.92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6.9</v>
      </c>
      <c r="L23" s="52">
        <f t="shared" si="3"/>
        <v>-0.43</v>
      </c>
      <c r="M23" s="5"/>
      <c r="N23" s="120">
        <v>7.33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3.1</v>
      </c>
      <c r="L25" s="52">
        <f t="shared" ref="L25:L31" si="5">O25-I25</f>
        <v>-0.79</v>
      </c>
      <c r="M25" s="3"/>
      <c r="N25" s="120">
        <v>3.89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7.4300000000000006</v>
      </c>
      <c r="N26" s="120"/>
      <c r="O26" s="120">
        <v>8.3800000000000008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3.2300000000000004</v>
      </c>
      <c r="L27" s="52">
        <f t="shared" si="5"/>
        <v>-0.51</v>
      </c>
      <c r="M27" s="3"/>
      <c r="N27" s="120">
        <v>3.74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0</v>
      </c>
      <c r="L28" s="52">
        <f t="shared" si="5"/>
        <v>9.98</v>
      </c>
      <c r="N28" s="120"/>
      <c r="O28" s="120">
        <v>9.98</v>
      </c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7.7100000000000009</v>
      </c>
      <c r="L29" s="52">
        <f t="shared" si="5"/>
        <v>-0.51</v>
      </c>
      <c r="M29" s="3"/>
      <c r="N29" s="120">
        <v>8.2200000000000006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1.7000000000000002</v>
      </c>
      <c r="L30" s="52">
        <f t="shared" si="5"/>
        <v>-0.16</v>
      </c>
      <c r="N30" s="120">
        <v>1.86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4.1800000000000006</v>
      </c>
      <c r="L31" s="52">
        <f t="shared" si="5"/>
        <v>-0.47</v>
      </c>
      <c r="M31" s="3"/>
      <c r="N31" s="120">
        <v>4.6500000000000004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2.2000000000000002</v>
      </c>
      <c r="L33" s="52">
        <f t="shared" ref="L33:L38" si="7">O33-I33</f>
        <v>-0.28000000000000003</v>
      </c>
      <c r="M33" s="3"/>
      <c r="N33" s="120">
        <v>2.48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4.87</v>
      </c>
      <c r="L34" s="52">
        <f t="shared" si="7"/>
        <v>-0.37</v>
      </c>
      <c r="M34" s="3"/>
      <c r="N34" s="120">
        <v>5.24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4.7</v>
      </c>
      <c r="L35" s="52">
        <f t="shared" si="7"/>
        <v>-0.6</v>
      </c>
      <c r="M35" s="3"/>
      <c r="N35" s="120">
        <v>5.3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11.36</v>
      </c>
      <c r="L36" s="52">
        <f t="shared" si="7"/>
        <v>-0.24</v>
      </c>
      <c r="M36" s="3"/>
      <c r="N36" s="120">
        <v>11.6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1.86</v>
      </c>
      <c r="L37" s="52">
        <f t="shared" si="7"/>
        <v>0</v>
      </c>
      <c r="M37" s="3"/>
      <c r="N37" s="120">
        <v>1.86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5.1099999999999994</v>
      </c>
      <c r="L38" s="52">
        <f t="shared" si="7"/>
        <v>-0.45</v>
      </c>
      <c r="N38" s="120">
        <v>5.56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3.45</v>
      </c>
      <c r="L40" s="52">
        <f>O40-I40</f>
        <v>-0.3</v>
      </c>
      <c r="N40" s="123">
        <v>3.75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5.97</v>
      </c>
      <c r="L41" s="52">
        <f>O41-I41</f>
        <v>0</v>
      </c>
      <c r="N41" s="123">
        <v>5.97</v>
      </c>
      <c r="O41" s="123"/>
    </row>
  </sheetData>
  <mergeCells count="6">
    <mergeCell ref="N3:O3"/>
    <mergeCell ref="K13:L13"/>
    <mergeCell ref="K24:L24"/>
    <mergeCell ref="K32:L32"/>
    <mergeCell ref="K39:L39"/>
    <mergeCell ref="N18:O18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O41"/>
  <sheetViews>
    <sheetView zoomScale="80" zoomScaleNormal="80" workbookViewId="0">
      <selection activeCell="O36" sqref="O36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3.84</v>
      </c>
      <c r="L5" s="52">
        <f>O5-I5</f>
        <v>-0.74</v>
      </c>
      <c r="M5" s="5"/>
      <c r="N5" s="120">
        <v>4.58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3.7699999999999996</v>
      </c>
      <c r="L6" s="52">
        <f t="shared" ref="L6:L12" si="1">O6-I6</f>
        <v>-0.53</v>
      </c>
      <c r="M6" s="5"/>
      <c r="N6" s="120">
        <v>4.3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3</v>
      </c>
      <c r="L7" s="52">
        <f t="shared" si="1"/>
        <v>-0.46</v>
      </c>
      <c r="M7" s="5"/>
      <c r="N7" s="120">
        <v>3.46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2.72</v>
      </c>
      <c r="L8" s="52">
        <f t="shared" si="1"/>
        <v>-0.75</v>
      </c>
      <c r="M8" s="5"/>
      <c r="N8" s="120">
        <v>3.47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>
        <f t="shared" si="0"/>
        <v>2.91</v>
      </c>
      <c r="L9" s="52">
        <f t="shared" si="1"/>
        <v>-0.21</v>
      </c>
      <c r="M9" s="5"/>
      <c r="N9" s="120">
        <v>3.12</v>
      </c>
      <c r="O9" s="120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2.68</v>
      </c>
      <c r="L10" s="52">
        <f t="shared" si="1"/>
        <v>-0.05</v>
      </c>
      <c r="M10" s="5"/>
      <c r="N10" s="120">
        <v>2.73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3.92</v>
      </c>
      <c r="L11" s="52">
        <f t="shared" si="1"/>
        <v>-0.63</v>
      </c>
      <c r="M11" s="5"/>
      <c r="N11" s="120">
        <v>4.55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4.42</v>
      </c>
      <c r="L12" s="52">
        <f t="shared" si="1"/>
        <v>-0.57999999999999996</v>
      </c>
      <c r="M12" s="5"/>
      <c r="N12" s="120">
        <v>5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9.16</v>
      </c>
      <c r="M14" s="5"/>
      <c r="N14" s="120"/>
      <c r="O14" s="120">
        <v>9.57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5.23</v>
      </c>
      <c r="L15" s="52">
        <f t="shared" si="3"/>
        <v>-0.38</v>
      </c>
      <c r="M15" s="5"/>
      <c r="N15" s="120">
        <v>5.61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4.54</v>
      </c>
      <c r="L16" s="52">
        <f t="shared" si="3"/>
        <v>-0.45</v>
      </c>
      <c r="M16" s="5"/>
      <c r="N16" s="120">
        <v>4.99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4.8999999999999995</v>
      </c>
      <c r="L17" s="52">
        <f t="shared" si="3"/>
        <v>-0.49</v>
      </c>
      <c r="M17" s="5"/>
      <c r="N17" s="120">
        <v>5.39</v>
      </c>
      <c r="O17" s="120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5.76</v>
      </c>
      <c r="L19" s="52">
        <f t="shared" si="3"/>
        <v>-0.53</v>
      </c>
      <c r="M19" s="5"/>
      <c r="N19" s="120">
        <v>6.29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14.74</v>
      </c>
      <c r="L20" s="52">
        <f t="shared" si="3"/>
        <v>-0.6</v>
      </c>
      <c r="M20" s="5"/>
      <c r="N20" s="120">
        <v>15.34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1.6800000000000002</v>
      </c>
      <c r="L21" s="52">
        <f t="shared" si="3"/>
        <v>0</v>
      </c>
      <c r="M21" s="5"/>
      <c r="N21" s="120">
        <v>1.6800000000000002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10.49</v>
      </c>
      <c r="L22" s="52">
        <f t="shared" si="3"/>
        <v>-0.31</v>
      </c>
      <c r="M22" s="5"/>
      <c r="N22" s="120">
        <v>10.8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6.3900000000000006</v>
      </c>
      <c r="L23" s="52">
        <f t="shared" si="3"/>
        <v>-0.43</v>
      </c>
      <c r="M23" s="5"/>
      <c r="N23" s="120">
        <v>6.82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3.1</v>
      </c>
      <c r="L25" s="52">
        <f t="shared" ref="L25:L31" si="5">O25-I25</f>
        <v>-0.79</v>
      </c>
      <c r="M25" s="3"/>
      <c r="N25" s="120">
        <v>3.89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7.3299999999999992</v>
      </c>
      <c r="N26" s="120"/>
      <c r="O26" s="120">
        <v>8.2799999999999994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3.2300000000000004</v>
      </c>
      <c r="L27" s="52">
        <f t="shared" si="5"/>
        <v>-0.51</v>
      </c>
      <c r="M27" s="3"/>
      <c r="N27" s="120">
        <v>3.74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9.5399999999999991</v>
      </c>
      <c r="L28" s="52">
        <f t="shared" si="5"/>
        <v>0</v>
      </c>
      <c r="N28" s="120">
        <v>9.5399999999999991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7.08</v>
      </c>
      <c r="L29" s="52">
        <f t="shared" si="5"/>
        <v>-0.51</v>
      </c>
      <c r="M29" s="3"/>
      <c r="N29" s="120">
        <v>7.59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1.57</v>
      </c>
      <c r="L30" s="52">
        <f t="shared" si="5"/>
        <v>-0.16</v>
      </c>
      <c r="N30" s="120">
        <v>1.73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4.62</v>
      </c>
      <c r="L31" s="52">
        <f t="shared" si="5"/>
        <v>-0.47</v>
      </c>
      <c r="M31" s="3"/>
      <c r="N31" s="120">
        <v>5.09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2.2199999999999998</v>
      </c>
      <c r="L33" s="52">
        <f t="shared" ref="L33:L38" si="7">O33-I33</f>
        <v>-0.28000000000000003</v>
      </c>
      <c r="M33" s="3"/>
      <c r="N33" s="120">
        <v>2.5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4.8999999999999995</v>
      </c>
      <c r="L34" s="52">
        <f t="shared" si="7"/>
        <v>-0.37</v>
      </c>
      <c r="M34" s="3"/>
      <c r="N34" s="120">
        <v>5.27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4.87</v>
      </c>
      <c r="L35" s="52">
        <f t="shared" si="7"/>
        <v>-0.6</v>
      </c>
      <c r="M35" s="3"/>
      <c r="N35" s="120">
        <v>5.47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-0.24</v>
      </c>
      <c r="L36" s="52">
        <f t="shared" si="7"/>
        <v>11.379999999999999</v>
      </c>
      <c r="M36" s="3"/>
      <c r="N36" s="120"/>
      <c r="O36" s="120">
        <v>11.62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1.45</v>
      </c>
      <c r="L37" s="52">
        <f t="shared" si="7"/>
        <v>0</v>
      </c>
      <c r="M37" s="3"/>
      <c r="N37" s="120">
        <v>1.45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5.92</v>
      </c>
      <c r="L38" s="52">
        <f t="shared" si="7"/>
        <v>-0.45</v>
      </c>
      <c r="N38" s="120">
        <v>6.37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3.3400000000000003</v>
      </c>
      <c r="L40" s="52">
        <f>O40-I40</f>
        <v>-0.3</v>
      </c>
      <c r="N40" s="123">
        <v>3.64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6.78</v>
      </c>
      <c r="L41" s="52">
        <f>O41-I41</f>
        <v>0</v>
      </c>
      <c r="N41" s="123">
        <v>6.78</v>
      </c>
      <c r="O41" s="123"/>
    </row>
  </sheetData>
  <mergeCells count="6">
    <mergeCell ref="N3:O3"/>
    <mergeCell ref="K13:L13"/>
    <mergeCell ref="K24:L24"/>
    <mergeCell ref="K32:L32"/>
    <mergeCell ref="K39:L39"/>
    <mergeCell ref="N18:O1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"/>
  <sheetViews>
    <sheetView workbookViewId="0"/>
  </sheetViews>
  <sheetFormatPr baseColWidth="10" defaultColWidth="9.1796875" defaultRowHeight="12.5" x14ac:dyDescent="0.25"/>
  <cols>
    <col min="1" max="256" width="11.453125" customWidth="1"/>
  </cols>
  <sheetData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O41"/>
  <sheetViews>
    <sheetView zoomScale="80" zoomScaleNormal="80" workbookViewId="0">
      <selection activeCell="O26" sqref="O26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6.2299999999999995</v>
      </c>
      <c r="L5" s="52">
        <f>O5-I5</f>
        <v>-0.74</v>
      </c>
      <c r="M5" s="5"/>
      <c r="N5" s="120">
        <v>6.97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4.8999999999999995</v>
      </c>
      <c r="L6" s="52">
        <f t="shared" ref="L6:L12" si="1">O6-I6</f>
        <v>-0.53</v>
      </c>
      <c r="M6" s="5"/>
      <c r="N6" s="120">
        <v>5.43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4.41</v>
      </c>
      <c r="L7" s="52">
        <f t="shared" si="1"/>
        <v>-0.46</v>
      </c>
      <c r="M7" s="5"/>
      <c r="N7" s="120">
        <v>4.87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5.05</v>
      </c>
      <c r="L8" s="52">
        <f t="shared" si="1"/>
        <v>-0.75</v>
      </c>
      <c r="M8" s="5"/>
      <c r="N8" s="120">
        <v>5.8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>
        <f t="shared" si="0"/>
        <v>-0.21</v>
      </c>
      <c r="L9" s="52">
        <f t="shared" si="1"/>
        <v>6.41</v>
      </c>
      <c r="M9" s="5"/>
      <c r="N9" s="120"/>
      <c r="O9" s="120">
        <v>6.62</v>
      </c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4.9800000000000004</v>
      </c>
      <c r="L10" s="52">
        <f t="shared" si="1"/>
        <v>-0.05</v>
      </c>
      <c r="M10" s="5"/>
      <c r="N10" s="120">
        <v>5.03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4.76</v>
      </c>
      <c r="L11" s="52">
        <f t="shared" si="1"/>
        <v>-0.63</v>
      </c>
      <c r="M11" s="5"/>
      <c r="N11" s="120">
        <v>5.39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5.42</v>
      </c>
      <c r="L12" s="52">
        <f t="shared" si="1"/>
        <v>-0.57999999999999996</v>
      </c>
      <c r="M12" s="5"/>
      <c r="N12" s="120">
        <v>6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13.97</v>
      </c>
      <c r="L14" s="52">
        <f t="shared" ref="L14:L23" si="3">O14-I14</f>
        <v>-0.41</v>
      </c>
      <c r="M14" s="5"/>
      <c r="N14" s="120">
        <v>14.38</v>
      </c>
      <c r="O14" s="120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7.9200000000000008</v>
      </c>
      <c r="L15" s="52">
        <f t="shared" si="3"/>
        <v>-0.38</v>
      </c>
      <c r="M15" s="5"/>
      <c r="N15" s="120">
        <v>8.3000000000000007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7.05</v>
      </c>
      <c r="L16" s="52">
        <f t="shared" si="3"/>
        <v>-0.45</v>
      </c>
      <c r="M16" s="5"/>
      <c r="N16" s="120">
        <v>7.5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2" t="s">
        <v>70</v>
      </c>
      <c r="O17" s="21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10.67</v>
      </c>
      <c r="L19" s="52">
        <f t="shared" si="3"/>
        <v>-0.53</v>
      </c>
      <c r="M19" s="5"/>
      <c r="N19" s="120">
        <v>11.2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15.200000000000001</v>
      </c>
      <c r="L20" s="52">
        <f t="shared" si="3"/>
        <v>-0.6</v>
      </c>
      <c r="M20" s="5"/>
      <c r="N20" s="120">
        <v>15.8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3.8</v>
      </c>
      <c r="L21" s="52">
        <f t="shared" si="3"/>
        <v>0</v>
      </c>
      <c r="M21" s="5"/>
      <c r="N21" s="120">
        <v>3.8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12.03</v>
      </c>
      <c r="L22" s="52">
        <f t="shared" si="3"/>
        <v>-0.31</v>
      </c>
      <c r="M22" s="5"/>
      <c r="N22" s="120">
        <v>12.34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8.77</v>
      </c>
      <c r="L23" s="52">
        <f t="shared" si="3"/>
        <v>-0.43</v>
      </c>
      <c r="M23" s="5"/>
      <c r="N23" s="120">
        <v>9.1999999999999993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3.9799999999999995</v>
      </c>
      <c r="L25" s="52">
        <f t="shared" ref="L25:L31" si="5">O25-I25</f>
        <v>-0.79</v>
      </c>
      <c r="M25" s="3"/>
      <c r="N25" s="120">
        <v>4.7699999999999996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8.9500000000000011</v>
      </c>
      <c r="N26" s="120"/>
      <c r="O26" s="120">
        <v>9.9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6.01</v>
      </c>
      <c r="L27" s="52">
        <f t="shared" si="5"/>
        <v>-0.51</v>
      </c>
      <c r="M27" s="3"/>
      <c r="N27" s="120">
        <v>6.52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10.14</v>
      </c>
      <c r="L28" s="52">
        <f t="shared" si="5"/>
        <v>0</v>
      </c>
      <c r="N28" s="120">
        <v>10.14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9.4600000000000009</v>
      </c>
      <c r="L29" s="52">
        <f t="shared" si="5"/>
        <v>-0.51</v>
      </c>
      <c r="M29" s="3"/>
      <c r="N29" s="120">
        <v>9.9700000000000006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4.7</v>
      </c>
      <c r="L30" s="52">
        <f t="shared" si="5"/>
        <v>-0.16</v>
      </c>
      <c r="N30" s="120">
        <v>4.8600000000000003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6.09</v>
      </c>
      <c r="L31" s="52">
        <f t="shared" si="5"/>
        <v>-0.47</v>
      </c>
      <c r="M31" s="3"/>
      <c r="N31" s="120">
        <v>6.56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5.29</v>
      </c>
      <c r="L33" s="52">
        <f t="shared" ref="L33:L38" si="7">O33-I33</f>
        <v>-0.28000000000000003</v>
      </c>
      <c r="M33" s="3"/>
      <c r="N33" s="120">
        <v>5.57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5.79</v>
      </c>
      <c r="L34" s="52">
        <f t="shared" si="7"/>
        <v>-0.37</v>
      </c>
      <c r="M34" s="3"/>
      <c r="N34" s="120">
        <v>6.16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4.9000000000000004</v>
      </c>
      <c r="L35" s="52">
        <f t="shared" si="7"/>
        <v>-0.6</v>
      </c>
      <c r="M35" s="3"/>
      <c r="N35" s="120">
        <v>5.5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</v>
      </c>
      <c r="L36" s="52">
        <f t="shared" si="7"/>
        <v>-0.24</v>
      </c>
      <c r="M36" s="3"/>
      <c r="N36" s="120">
        <v>12.24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6.23</v>
      </c>
      <c r="L37" s="52">
        <f t="shared" si="7"/>
        <v>0</v>
      </c>
      <c r="M37" s="3"/>
      <c r="N37" s="120">
        <v>6.23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7.97</v>
      </c>
      <c r="L38" s="52">
        <f t="shared" si="7"/>
        <v>-0.45</v>
      </c>
      <c r="N38" s="120">
        <v>8.42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16.419999999999998</v>
      </c>
      <c r="L40" s="52">
        <f>O40-I40</f>
        <v>-0.3</v>
      </c>
      <c r="N40" s="123">
        <v>16.72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10.27</v>
      </c>
      <c r="L41" s="52">
        <f>O41-I41</f>
        <v>0</v>
      </c>
      <c r="N41" s="123">
        <v>10.27</v>
      </c>
      <c r="O41" s="123"/>
    </row>
  </sheetData>
  <mergeCells count="7">
    <mergeCell ref="K39:L39"/>
    <mergeCell ref="N17:O17"/>
    <mergeCell ref="N3:O3"/>
    <mergeCell ref="K13:L13"/>
    <mergeCell ref="N18:O18"/>
    <mergeCell ref="K24:L24"/>
    <mergeCell ref="K32:L3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O41"/>
  <sheetViews>
    <sheetView zoomScale="80" zoomScaleNormal="80" workbookViewId="0">
      <selection activeCell="O30" sqref="O30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17.66</v>
      </c>
      <c r="M5" s="5"/>
      <c r="N5" s="120"/>
      <c r="O5" s="120">
        <v>18.399999999999999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5.52</v>
      </c>
      <c r="L6" s="52">
        <f t="shared" ref="L6:L12" si="1">O6-I6</f>
        <v>-0.53</v>
      </c>
      <c r="M6" s="5"/>
      <c r="N6" s="120">
        <v>6.05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5.67</v>
      </c>
      <c r="L7" s="52">
        <f t="shared" si="1"/>
        <v>-0.46</v>
      </c>
      <c r="M7" s="5"/>
      <c r="N7" s="120">
        <v>6.13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5.64</v>
      </c>
      <c r="L8" s="52">
        <f t="shared" si="1"/>
        <v>-0.75</v>
      </c>
      <c r="M8" s="5"/>
      <c r="N8" s="120">
        <v>6.39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2" t="s">
        <v>158</v>
      </c>
      <c r="O9" s="21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6.5</v>
      </c>
      <c r="L10" s="52">
        <f t="shared" si="1"/>
        <v>-0.05</v>
      </c>
      <c r="M10" s="5"/>
      <c r="N10" s="120">
        <v>6.55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5.79</v>
      </c>
      <c r="L11" s="52">
        <f t="shared" si="1"/>
        <v>-0.63</v>
      </c>
      <c r="M11" s="5"/>
      <c r="N11" s="120">
        <v>6.42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6.41</v>
      </c>
      <c r="L12" s="52">
        <f t="shared" si="1"/>
        <v>-0.57999999999999996</v>
      </c>
      <c r="M12" s="5"/>
      <c r="N12" s="120">
        <v>6.99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18.12</v>
      </c>
      <c r="M14" s="5"/>
      <c r="N14" s="120"/>
      <c r="O14" s="120">
        <v>18.53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13.26</v>
      </c>
      <c r="L15" s="52">
        <f t="shared" si="3"/>
        <v>-0.38</v>
      </c>
      <c r="M15" s="5"/>
      <c r="N15" s="120">
        <v>13.64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8.7200000000000006</v>
      </c>
      <c r="L16" s="52">
        <f t="shared" si="3"/>
        <v>-0.45</v>
      </c>
      <c r="M16" s="5"/>
      <c r="N16" s="120">
        <v>9.17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2" t="s">
        <v>70</v>
      </c>
      <c r="O17" s="21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10.47</v>
      </c>
      <c r="L19" s="52">
        <f t="shared" si="3"/>
        <v>-0.53</v>
      </c>
      <c r="M19" s="5"/>
      <c r="N19" s="120">
        <v>11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15.38</v>
      </c>
      <c r="L20" s="52">
        <f t="shared" si="3"/>
        <v>-0.6</v>
      </c>
      <c r="M20" s="5"/>
      <c r="N20" s="120">
        <v>15.98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</v>
      </c>
      <c r="L21" s="52">
        <f t="shared" si="3"/>
        <v>0</v>
      </c>
      <c r="M21" s="5"/>
      <c r="N21" s="120">
        <v>5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13.49</v>
      </c>
      <c r="L22" s="52">
        <f t="shared" si="3"/>
        <v>-0.31</v>
      </c>
      <c r="M22" s="5"/>
      <c r="N22" s="120">
        <v>13.8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9.43</v>
      </c>
      <c r="L23" s="52">
        <f t="shared" si="3"/>
        <v>-0.43</v>
      </c>
      <c r="M23" s="5"/>
      <c r="N23" s="120">
        <v>9.86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4.67</v>
      </c>
      <c r="L25" s="52">
        <f t="shared" ref="L25:L31" si="5">O25-I25</f>
        <v>-0.79</v>
      </c>
      <c r="M25" s="3"/>
      <c r="N25" s="120">
        <v>5.46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10.120000000000001</v>
      </c>
      <c r="N26" s="120"/>
      <c r="O26" s="120">
        <v>11.07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7.59</v>
      </c>
      <c r="L27" s="52">
        <f t="shared" si="5"/>
        <v>-0.51</v>
      </c>
      <c r="M27" s="3"/>
      <c r="N27" s="120">
        <v>8.1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10.5</v>
      </c>
      <c r="L28" s="52">
        <f t="shared" si="5"/>
        <v>0</v>
      </c>
      <c r="N28" s="120">
        <v>10.5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9.8000000000000007</v>
      </c>
      <c r="L29" s="52">
        <f t="shared" si="5"/>
        <v>-0.51</v>
      </c>
      <c r="M29" s="3"/>
      <c r="N29" s="120">
        <v>10.31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13.25</v>
      </c>
      <c r="N30" s="120"/>
      <c r="O30" s="120">
        <v>13.41</v>
      </c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6.79</v>
      </c>
      <c r="L31" s="52">
        <f t="shared" si="5"/>
        <v>-0.47</v>
      </c>
      <c r="M31" s="3"/>
      <c r="N31" s="120">
        <v>7.26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6</v>
      </c>
      <c r="L33" s="52">
        <f t="shared" ref="L33:L38" si="7">O33-I33</f>
        <v>-0.28000000000000003</v>
      </c>
      <c r="M33" s="3"/>
      <c r="N33" s="120">
        <v>6.28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6.49</v>
      </c>
      <c r="L34" s="52">
        <f t="shared" si="7"/>
        <v>-0.37</v>
      </c>
      <c r="M34" s="3"/>
      <c r="N34" s="120">
        <v>6.86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4.92</v>
      </c>
      <c r="L35" s="52">
        <f t="shared" si="7"/>
        <v>-0.6</v>
      </c>
      <c r="M35" s="3"/>
      <c r="N35" s="120">
        <v>5.52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12.15</v>
      </c>
      <c r="L36" s="52">
        <f t="shared" si="7"/>
        <v>-0.24</v>
      </c>
      <c r="M36" s="3"/>
      <c r="N36" s="120">
        <v>12.39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8.34</v>
      </c>
      <c r="L37" s="52">
        <f t="shared" si="7"/>
        <v>0</v>
      </c>
      <c r="M37" s="3"/>
      <c r="N37" s="120">
        <v>8.34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8.870000000000001</v>
      </c>
      <c r="L38" s="52">
        <f t="shared" si="7"/>
        <v>-0.45</v>
      </c>
      <c r="N38" s="120">
        <v>9.32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16.779999999999998</v>
      </c>
      <c r="N40" s="123"/>
      <c r="O40" s="123">
        <v>17.079999999999998</v>
      </c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12.38</v>
      </c>
      <c r="L41" s="52">
        <f>O41-I41</f>
        <v>0</v>
      </c>
      <c r="N41" s="123">
        <v>12.38</v>
      </c>
      <c r="O41" s="123"/>
    </row>
  </sheetData>
  <mergeCells count="8">
    <mergeCell ref="K39:L39"/>
    <mergeCell ref="N9:O9"/>
    <mergeCell ref="N3:O3"/>
    <mergeCell ref="K13:L13"/>
    <mergeCell ref="N17:O17"/>
    <mergeCell ref="N18:O18"/>
    <mergeCell ref="K24:L24"/>
    <mergeCell ref="K32:L3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O42"/>
  <sheetViews>
    <sheetView zoomScale="80" zoomScaleNormal="80" workbookViewId="0">
      <selection activeCell="I42" sqref="I42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177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7.98</v>
      </c>
      <c r="L5" s="52">
        <f>O5-I5</f>
        <v>-0.74</v>
      </c>
      <c r="M5" s="5"/>
      <c r="N5" s="120">
        <v>8.7200000000000006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6.64</v>
      </c>
      <c r="L6" s="52">
        <f t="shared" ref="L6:L12" si="1">O6-I6</f>
        <v>-0.53</v>
      </c>
      <c r="M6" s="5"/>
      <c r="N6" s="120">
        <v>7.17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4.3</v>
      </c>
      <c r="L7" s="52">
        <f t="shared" si="1"/>
        <v>-0.46</v>
      </c>
      <c r="M7" s="5"/>
      <c r="N7" s="120">
        <v>4.76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4.45</v>
      </c>
      <c r="L8" s="52">
        <f t="shared" si="1"/>
        <v>-0.75</v>
      </c>
      <c r="M8" s="5"/>
      <c r="N8" s="120">
        <v>5.2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2" t="s">
        <v>158</v>
      </c>
      <c r="O9" s="21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6.82</v>
      </c>
      <c r="L10" s="52">
        <f t="shared" si="1"/>
        <v>-0.05</v>
      </c>
      <c r="M10" s="5"/>
      <c r="N10" s="120">
        <v>6.87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6.49</v>
      </c>
      <c r="L11" s="52">
        <f t="shared" si="1"/>
        <v>-0.63</v>
      </c>
      <c r="M11" s="5"/>
      <c r="N11" s="120">
        <v>7.12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7.1899999999999995</v>
      </c>
      <c r="L12" s="52">
        <f t="shared" si="1"/>
        <v>-0.57999999999999996</v>
      </c>
      <c r="M12" s="5"/>
      <c r="N12" s="120">
        <v>7.77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23.82</v>
      </c>
      <c r="M14" s="5"/>
      <c r="N14" s="120"/>
      <c r="O14" s="120">
        <v>24.23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8.1999999999999993</v>
      </c>
      <c r="L15" s="52">
        <f t="shared" si="3"/>
        <v>-0.38</v>
      </c>
      <c r="M15" s="5"/>
      <c r="N15" s="120">
        <v>8.58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10.350000000000001</v>
      </c>
      <c r="L16" s="52">
        <f t="shared" si="3"/>
        <v>-0.45</v>
      </c>
      <c r="M16" s="5"/>
      <c r="N16" s="120">
        <v>10.8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4.0599999999999996</v>
      </c>
      <c r="L17" s="52">
        <f t="shared" si="3"/>
        <v>-0.49</v>
      </c>
      <c r="M17" s="5"/>
      <c r="N17" s="125">
        <v>4.55</v>
      </c>
      <c r="O17" s="125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2" t="s">
        <v>178</v>
      </c>
      <c r="O19" s="21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212" t="s">
        <v>70</v>
      </c>
      <c r="O20" s="21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5.81</v>
      </c>
      <c r="L21" s="52">
        <f t="shared" si="3"/>
        <v>0</v>
      </c>
      <c r="M21" s="5"/>
      <c r="N21" s="120">
        <v>5.81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14.44</v>
      </c>
      <c r="M22" s="5"/>
      <c r="N22" s="120"/>
      <c r="O22" s="120">
        <v>14.75</v>
      </c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9.64</v>
      </c>
      <c r="L23" s="52">
        <f t="shared" si="3"/>
        <v>-0.43</v>
      </c>
      <c r="M23" s="5"/>
      <c r="N23" s="120">
        <v>10.07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4.8499999999999996</v>
      </c>
      <c r="L25" s="52">
        <f t="shared" ref="L25:L31" si="5">O25-I25</f>
        <v>-0.79</v>
      </c>
      <c r="M25" s="3"/>
      <c r="N25" s="120">
        <v>5.64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5.08</v>
      </c>
      <c r="L26" s="52">
        <f t="shared" si="5"/>
        <v>-0.95</v>
      </c>
      <c r="N26" s="120">
        <v>6.03</v>
      </c>
      <c r="O26" s="120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8.1</v>
      </c>
      <c r="L27" s="52">
        <f t="shared" si="5"/>
        <v>-0.51</v>
      </c>
      <c r="M27" s="3"/>
      <c r="N27" s="120">
        <v>8.61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10.49</v>
      </c>
      <c r="L28" s="52">
        <f t="shared" si="5"/>
        <v>0</v>
      </c>
      <c r="N28" s="120">
        <v>10.49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9.9600000000000009</v>
      </c>
      <c r="L29" s="52">
        <f t="shared" si="5"/>
        <v>-0.51</v>
      </c>
      <c r="M29" s="3"/>
      <c r="N29" s="120">
        <v>10.47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5.53</v>
      </c>
      <c r="L30" s="52">
        <f t="shared" si="5"/>
        <v>-0.16</v>
      </c>
      <c r="N30" s="120">
        <v>5.69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6.3100000000000005</v>
      </c>
      <c r="L31" s="52">
        <f t="shared" si="5"/>
        <v>-0.47</v>
      </c>
      <c r="M31" s="3"/>
      <c r="N31" s="120">
        <v>6.78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2" t="s">
        <v>179</v>
      </c>
      <c r="O33" s="21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212" t="s">
        <v>70</v>
      </c>
      <c r="O34" s="21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4.9800000000000004</v>
      </c>
      <c r="L35" s="52">
        <f t="shared" si="7"/>
        <v>-0.6</v>
      </c>
      <c r="M35" s="3"/>
      <c r="N35" s="120">
        <v>5.58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12.19</v>
      </c>
      <c r="L36" s="52">
        <f t="shared" si="7"/>
        <v>-0.24</v>
      </c>
      <c r="M36" s="3"/>
      <c r="N36" s="120">
        <v>12.43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9.86</v>
      </c>
      <c r="L37" s="52">
        <f t="shared" si="7"/>
        <v>0</v>
      </c>
      <c r="M37" s="3"/>
      <c r="N37" s="120">
        <v>9.86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9.66</v>
      </c>
      <c r="L38" s="52">
        <f t="shared" si="7"/>
        <v>-0.45</v>
      </c>
      <c r="N38" s="120">
        <v>10.11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6.67</v>
      </c>
      <c r="L40" s="52">
        <f>O40-I40</f>
        <v>-0.3</v>
      </c>
      <c r="N40" s="123">
        <v>6.97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1" t="s">
        <v>180</v>
      </c>
      <c r="O41" s="211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10.78</v>
      </c>
      <c r="L42" s="52">
        <f>O42-I42</f>
        <v>-0.75</v>
      </c>
      <c r="N42" s="126">
        <v>11.53</v>
      </c>
    </row>
  </sheetData>
  <mergeCells count="12">
    <mergeCell ref="N3:O3"/>
    <mergeCell ref="N9:O9"/>
    <mergeCell ref="K13:L13"/>
    <mergeCell ref="N18:O18"/>
    <mergeCell ref="K24:L24"/>
    <mergeCell ref="N41:O41"/>
    <mergeCell ref="K32:L32"/>
    <mergeCell ref="K39:L39"/>
    <mergeCell ref="N19:O19"/>
    <mergeCell ref="N20:O20"/>
    <mergeCell ref="N33:O33"/>
    <mergeCell ref="N34:O3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42"/>
  <sheetViews>
    <sheetView zoomScale="80" zoomScaleNormal="80" workbookViewId="0">
      <selection activeCell="O40" sqref="O40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6</v>
      </c>
      <c r="L5" s="52">
        <f>O5-I5</f>
        <v>-0.74</v>
      </c>
      <c r="M5" s="5"/>
      <c r="N5" s="120">
        <v>6.74</v>
      </c>
      <c r="O5" s="120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5.0999999999999996</v>
      </c>
      <c r="L6" s="52">
        <f t="shared" ref="L6:L12" si="1">O6-I6</f>
        <v>-0.53</v>
      </c>
      <c r="M6" s="5"/>
      <c r="N6" s="120">
        <v>5.63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2.97</v>
      </c>
      <c r="L7" s="52">
        <f t="shared" si="1"/>
        <v>-0.46</v>
      </c>
      <c r="M7" s="5"/>
      <c r="N7" s="120">
        <v>3.43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2.92</v>
      </c>
      <c r="L8" s="52">
        <f t="shared" si="1"/>
        <v>-0.75</v>
      </c>
      <c r="M8" s="5"/>
      <c r="N8" s="120">
        <v>3.67</v>
      </c>
      <c r="O8" s="120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2" t="s">
        <v>158</v>
      </c>
      <c r="O9" s="21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5.37</v>
      </c>
      <c r="L10" s="52">
        <f t="shared" si="1"/>
        <v>-0.05</v>
      </c>
      <c r="M10" s="5"/>
      <c r="N10" s="120">
        <v>5.42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4.99</v>
      </c>
      <c r="L11" s="52">
        <f t="shared" si="1"/>
        <v>-0.63</v>
      </c>
      <c r="M11" s="5"/>
      <c r="N11" s="120">
        <v>5.62</v>
      </c>
      <c r="O11" s="120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5.62</v>
      </c>
      <c r="L12" s="52">
        <f t="shared" si="1"/>
        <v>-0.57999999999999996</v>
      </c>
      <c r="M12" s="5"/>
      <c r="N12" s="120">
        <v>6.2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19.54</v>
      </c>
      <c r="M14" s="5"/>
      <c r="N14" s="120"/>
      <c r="O14" s="120">
        <v>19.95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10.319999999999999</v>
      </c>
      <c r="L15" s="52">
        <f t="shared" si="3"/>
        <v>-0.38</v>
      </c>
      <c r="M15" s="5"/>
      <c r="N15" s="120">
        <v>10.7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10.55</v>
      </c>
      <c r="L16" s="52">
        <f t="shared" si="3"/>
        <v>-0.45</v>
      </c>
      <c r="M16" s="5"/>
      <c r="N16" s="120">
        <v>11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2" t="s">
        <v>70</v>
      </c>
      <c r="O17" s="21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14.370000000000001</v>
      </c>
      <c r="L19" s="52">
        <f t="shared" si="3"/>
        <v>-0.53</v>
      </c>
      <c r="M19" s="5"/>
      <c r="N19" s="120">
        <v>14.9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15.370000000000001</v>
      </c>
      <c r="L20" s="52">
        <f t="shared" si="3"/>
        <v>-0.6</v>
      </c>
      <c r="M20" s="5"/>
      <c r="N20" s="120">
        <v>15.97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5.8</v>
      </c>
      <c r="L21" s="52">
        <f t="shared" si="3"/>
        <v>0</v>
      </c>
      <c r="M21" s="5"/>
      <c r="N21" s="120">
        <v>5.8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14.78</v>
      </c>
      <c r="M22" s="5"/>
      <c r="N22" s="120"/>
      <c r="O22" s="120">
        <v>15.09</v>
      </c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6.63</v>
      </c>
      <c r="L23" s="52">
        <f t="shared" si="3"/>
        <v>-0.43</v>
      </c>
      <c r="M23" s="5"/>
      <c r="N23" s="120">
        <v>7.06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 t="e">
        <f t="shared" ref="K25:K31" si="4">N25-I25</f>
        <v>#VALUE!</v>
      </c>
      <c r="L25" s="52">
        <f t="shared" ref="L25:L31" si="5">O25-I25</f>
        <v>-0.79</v>
      </c>
      <c r="M25" s="3"/>
      <c r="N25" s="212" t="s">
        <v>180</v>
      </c>
      <c r="O25" s="21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 t="e">
        <f t="shared" si="4"/>
        <v>#VALUE!</v>
      </c>
      <c r="L26" s="52">
        <f t="shared" si="5"/>
        <v>-0.95</v>
      </c>
      <c r="N26" s="212" t="s">
        <v>180</v>
      </c>
      <c r="O26" s="21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7.09</v>
      </c>
      <c r="L27" s="52">
        <f t="shared" si="5"/>
        <v>-0.51</v>
      </c>
      <c r="M27" s="3"/>
      <c r="N27" s="120">
        <v>7.6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10.9</v>
      </c>
      <c r="L28" s="52">
        <f t="shared" si="5"/>
        <v>0</v>
      </c>
      <c r="N28" s="120">
        <v>10.9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8.02</v>
      </c>
      <c r="L29" s="52">
        <f t="shared" si="5"/>
        <v>-0.51</v>
      </c>
      <c r="M29" s="3"/>
      <c r="N29" s="120">
        <v>8.5299999999999994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3.76</v>
      </c>
      <c r="L30" s="52">
        <f t="shared" si="5"/>
        <v>-0.16</v>
      </c>
      <c r="N30" s="120">
        <v>3.92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8.2199999999999989</v>
      </c>
      <c r="L31" s="52">
        <f t="shared" si="5"/>
        <v>-0.47</v>
      </c>
      <c r="M31" s="3"/>
      <c r="N31" s="120">
        <v>8.69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2.6799999999999997</v>
      </c>
      <c r="L33" s="52">
        <f t="shared" ref="L33:L38" si="7">O33-I33</f>
        <v>-0.28000000000000003</v>
      </c>
      <c r="M33" s="3"/>
      <c r="N33" s="120">
        <v>2.96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6.13</v>
      </c>
      <c r="L34" s="52">
        <f t="shared" si="7"/>
        <v>-0.37</v>
      </c>
      <c r="M34" s="3"/>
      <c r="N34" s="212">
        <v>6.5</v>
      </c>
      <c r="O34" s="21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5.0600000000000005</v>
      </c>
      <c r="L35" s="52">
        <f t="shared" si="7"/>
        <v>-0.6</v>
      </c>
      <c r="M35" s="3"/>
      <c r="N35" s="120">
        <v>5.66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11.87</v>
      </c>
      <c r="L36" s="52">
        <f t="shared" si="7"/>
        <v>-0.24</v>
      </c>
      <c r="M36" s="3"/>
      <c r="N36" s="120">
        <v>12.11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3.8</v>
      </c>
      <c r="L37" s="52">
        <f t="shared" si="7"/>
        <v>0</v>
      </c>
      <c r="M37" s="3"/>
      <c r="N37" s="120">
        <v>3.8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8.3500000000000014</v>
      </c>
      <c r="L38" s="52">
        <f t="shared" si="7"/>
        <v>-0.45</v>
      </c>
      <c r="N38" s="120">
        <v>8.8000000000000007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8.0699999999999985</v>
      </c>
      <c r="N40" s="123"/>
      <c r="O40" s="123">
        <v>8.3699999999999992</v>
      </c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3" t="s">
        <v>180</v>
      </c>
      <c r="O41" s="214"/>
    </row>
    <row r="42" spans="1:15" ht="14.5" thickBot="1" x14ac:dyDescent="0.35"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9.9</v>
      </c>
      <c r="L42" s="52">
        <f>O42-I42</f>
        <v>-0.75</v>
      </c>
      <c r="N42" s="123">
        <v>10.65</v>
      </c>
      <c r="O42" s="123"/>
    </row>
  </sheetData>
  <mergeCells count="12">
    <mergeCell ref="N3:O3"/>
    <mergeCell ref="N9:O9"/>
    <mergeCell ref="K13:L13"/>
    <mergeCell ref="N18:O18"/>
    <mergeCell ref="N17:O17"/>
    <mergeCell ref="K24:L24"/>
    <mergeCell ref="K32:L32"/>
    <mergeCell ref="N34:O34"/>
    <mergeCell ref="K39:L39"/>
    <mergeCell ref="N41:O41"/>
    <mergeCell ref="N25:O25"/>
    <mergeCell ref="N26:O26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O42"/>
  <sheetViews>
    <sheetView zoomScale="80" zoomScaleNormal="80" workbookViewId="0">
      <selection activeCell="O26" sqref="O26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 t="e">
        <f>N5-I5</f>
        <v>#VALUE!</v>
      </c>
      <c r="L5" s="52">
        <f>O5-I5</f>
        <v>-0.74</v>
      </c>
      <c r="M5" s="5"/>
      <c r="N5" s="212" t="s">
        <v>180</v>
      </c>
      <c r="O5" s="212"/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4.87</v>
      </c>
      <c r="L6" s="52">
        <f t="shared" ref="L6:L12" si="1">O6-I6</f>
        <v>-0.53</v>
      </c>
      <c r="M6" s="5"/>
      <c r="N6" s="120">
        <v>5.4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2.66</v>
      </c>
      <c r="L7" s="52">
        <f t="shared" si="1"/>
        <v>-0.46</v>
      </c>
      <c r="M7" s="5"/>
      <c r="N7" s="120">
        <v>3.12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9.02</v>
      </c>
      <c r="M8" s="5"/>
      <c r="N8" s="120"/>
      <c r="O8" s="120">
        <v>9.77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2" t="s">
        <v>158</v>
      </c>
      <c r="O9" s="21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1.92</v>
      </c>
      <c r="L10" s="52">
        <f t="shared" si="1"/>
        <v>-0.05</v>
      </c>
      <c r="M10" s="5"/>
      <c r="N10" s="120">
        <v>1.97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6.2700000000000005</v>
      </c>
      <c r="M11" s="5"/>
      <c r="N11" s="120"/>
      <c r="O11" s="120">
        <v>6.9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3.9399999999999995</v>
      </c>
      <c r="L12" s="52">
        <f t="shared" si="1"/>
        <v>-0.57999999999999996</v>
      </c>
      <c r="M12" s="5"/>
      <c r="N12" s="120">
        <v>4.5199999999999996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4.84</v>
      </c>
      <c r="L14" s="52">
        <f t="shared" ref="L14:L23" si="3">O14-I14</f>
        <v>-0.41</v>
      </c>
      <c r="M14" s="5"/>
      <c r="N14" s="120">
        <v>5.25</v>
      </c>
      <c r="O14" s="120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-0.38</v>
      </c>
      <c r="L15" s="52">
        <f t="shared" si="3"/>
        <v>8.34</v>
      </c>
      <c r="M15" s="5"/>
      <c r="N15" s="120"/>
      <c r="O15" s="120">
        <v>8.7200000000000006</v>
      </c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5.5699999999999994</v>
      </c>
      <c r="L16" s="52">
        <f t="shared" si="3"/>
        <v>-0.45</v>
      </c>
      <c r="M16" s="5"/>
      <c r="N16" s="120">
        <v>6.02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2" t="s">
        <v>70</v>
      </c>
      <c r="O17" s="21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8.26</v>
      </c>
      <c r="L19" s="52">
        <f t="shared" si="3"/>
        <v>-0.53</v>
      </c>
      <c r="M19" s="5"/>
      <c r="N19" s="120">
        <v>8.7899999999999991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14.64</v>
      </c>
      <c r="L20" s="52">
        <f t="shared" si="3"/>
        <v>-0.6</v>
      </c>
      <c r="M20" s="5"/>
      <c r="N20" s="120">
        <v>15.24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2.37</v>
      </c>
      <c r="L21" s="52">
        <f t="shared" si="3"/>
        <v>0</v>
      </c>
      <c r="M21" s="5"/>
      <c r="N21" s="120">
        <v>2.37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11.7</v>
      </c>
      <c r="L22" s="52">
        <f t="shared" si="3"/>
        <v>-0.31</v>
      </c>
      <c r="M22" s="5"/>
      <c r="N22" s="120">
        <v>12.01</v>
      </c>
      <c r="O22" s="120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3.5799999999999996</v>
      </c>
      <c r="L23" s="52">
        <f t="shared" si="3"/>
        <v>-0.43</v>
      </c>
      <c r="M23" s="5"/>
      <c r="N23" s="120">
        <v>4.01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2.17</v>
      </c>
      <c r="L25" s="52">
        <f t="shared" ref="L25:L31" si="5">O25-I25</f>
        <v>-0.79</v>
      </c>
      <c r="M25" s="3"/>
      <c r="N25" s="120">
        <v>2.96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5.77</v>
      </c>
      <c r="N26" s="120"/>
      <c r="O26" s="120">
        <v>6.72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2.3899999999999997</v>
      </c>
      <c r="L27" s="52">
        <f t="shared" si="5"/>
        <v>-0.51</v>
      </c>
      <c r="M27" s="3"/>
      <c r="N27" s="120">
        <v>2.9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9.2899999999999991</v>
      </c>
      <c r="L28" s="52">
        <f t="shared" si="5"/>
        <v>0</v>
      </c>
      <c r="N28" s="120">
        <v>9.2899999999999991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6.24</v>
      </c>
      <c r="L29" s="52">
        <f t="shared" si="5"/>
        <v>-0.51</v>
      </c>
      <c r="M29" s="3"/>
      <c r="N29" s="120">
        <v>6.75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1.25</v>
      </c>
      <c r="L30" s="52">
        <f t="shared" si="5"/>
        <v>-0.16</v>
      </c>
      <c r="N30" s="120">
        <v>1.41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6.03</v>
      </c>
      <c r="L31" s="52">
        <f t="shared" si="5"/>
        <v>-0.47</v>
      </c>
      <c r="M31" s="3"/>
      <c r="N31" s="120">
        <v>6.5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2" t="s">
        <v>179</v>
      </c>
      <c r="O33" s="21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4.59</v>
      </c>
      <c r="L34" s="52">
        <f t="shared" si="7"/>
        <v>-0.37</v>
      </c>
      <c r="M34" s="3"/>
      <c r="N34" s="120">
        <v>4.96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4.5</v>
      </c>
      <c r="L35" s="52">
        <f t="shared" si="7"/>
        <v>-0.6</v>
      </c>
      <c r="M35" s="3"/>
      <c r="N35" s="120">
        <v>5.0999999999999996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10.5</v>
      </c>
      <c r="L36" s="52">
        <f t="shared" si="7"/>
        <v>-0.24</v>
      </c>
      <c r="M36" s="3"/>
      <c r="N36" s="120">
        <v>10.74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0.84</v>
      </c>
      <c r="L37" s="52">
        <f t="shared" si="7"/>
        <v>0</v>
      </c>
      <c r="M37" s="3"/>
      <c r="N37" s="120">
        <v>0.84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2.23</v>
      </c>
      <c r="L38" s="52">
        <f t="shared" si="7"/>
        <v>-0.45</v>
      </c>
      <c r="N38" s="120">
        <v>2.68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2.46</v>
      </c>
      <c r="L40" s="52">
        <f>O40-I40</f>
        <v>-0.3</v>
      </c>
      <c r="N40" s="123">
        <v>2.76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2" t="s">
        <v>180</v>
      </c>
      <c r="O41" s="212"/>
    </row>
    <row r="42" spans="1:15" ht="14.5" thickBot="1" x14ac:dyDescent="0.35"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4.47</v>
      </c>
      <c r="L42" s="52">
        <f>O42-I42</f>
        <v>-0.75</v>
      </c>
      <c r="N42" s="123">
        <v>5.22</v>
      </c>
      <c r="O42" s="123"/>
    </row>
  </sheetData>
  <mergeCells count="11">
    <mergeCell ref="N3:O3"/>
    <mergeCell ref="N9:O9"/>
    <mergeCell ref="K13:L13"/>
    <mergeCell ref="N17:O17"/>
    <mergeCell ref="N18:O18"/>
    <mergeCell ref="K24:L24"/>
    <mergeCell ref="N5:O5"/>
    <mergeCell ref="K32:L32"/>
    <mergeCell ref="K39:L39"/>
    <mergeCell ref="N41:O41"/>
    <mergeCell ref="N33:O3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O42"/>
  <sheetViews>
    <sheetView topLeftCell="B1" zoomScale="80" zoomScaleNormal="80" workbookViewId="0">
      <selection activeCell="O22" sqref="O22"/>
    </sheetView>
  </sheetViews>
  <sheetFormatPr baseColWidth="10" defaultColWidth="9.1796875" defaultRowHeight="12.5" x14ac:dyDescent="0.25"/>
  <cols>
    <col min="1" max="1" width="11.453125" customWidth="1"/>
    <col min="2" max="2" width="22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184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14.93</v>
      </c>
      <c r="M5" s="5"/>
      <c r="N5" s="120"/>
      <c r="O5" s="120">
        <v>15.67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6.0699999999999994</v>
      </c>
      <c r="L6" s="52">
        <f t="shared" ref="L6:L12" si="1">O6-I6</f>
        <v>-0.53</v>
      </c>
      <c r="M6" s="5"/>
      <c r="N6" s="120">
        <v>6.6</v>
      </c>
      <c r="O6" s="120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2.89</v>
      </c>
      <c r="L7" s="52">
        <f t="shared" si="1"/>
        <v>-0.46</v>
      </c>
      <c r="M7" s="5"/>
      <c r="N7" s="120">
        <v>3.35</v>
      </c>
      <c r="O7" s="120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8.73</v>
      </c>
      <c r="M8" s="5"/>
      <c r="N8" s="120"/>
      <c r="O8" s="120">
        <v>9.48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2" t="s">
        <v>158</v>
      </c>
      <c r="O9" s="21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2.68</v>
      </c>
      <c r="L10" s="52">
        <f t="shared" si="1"/>
        <v>-0.05</v>
      </c>
      <c r="M10" s="5"/>
      <c r="N10" s="120">
        <v>2.73</v>
      </c>
      <c r="O10" s="120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6.37</v>
      </c>
      <c r="M11" s="5"/>
      <c r="N11" s="120"/>
      <c r="O11" s="120">
        <v>7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4.05</v>
      </c>
      <c r="L12" s="52">
        <f t="shared" si="1"/>
        <v>-0.57999999999999996</v>
      </c>
      <c r="M12" s="5"/>
      <c r="N12" s="120">
        <v>4.63</v>
      </c>
      <c r="O12" s="120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4.62</v>
      </c>
      <c r="L14" s="52">
        <f t="shared" ref="L14:L23" si="3">O14-I14</f>
        <v>-0.41</v>
      </c>
      <c r="M14" s="5"/>
      <c r="N14" s="120">
        <v>5.03</v>
      </c>
      <c r="O14" s="120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6.07</v>
      </c>
      <c r="L15" s="52">
        <f t="shared" si="3"/>
        <v>-0.38</v>
      </c>
      <c r="M15" s="5"/>
      <c r="N15" s="120">
        <v>6.45</v>
      </c>
      <c r="O15" s="12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3.99</v>
      </c>
      <c r="L16" s="52">
        <f t="shared" si="3"/>
        <v>-0.45</v>
      </c>
      <c r="M16" s="5"/>
      <c r="N16" s="120">
        <v>4.4400000000000004</v>
      </c>
      <c r="O16" s="120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4.6499999999999995</v>
      </c>
      <c r="L17" s="52">
        <f t="shared" si="3"/>
        <v>-0.49</v>
      </c>
      <c r="M17" s="5"/>
      <c r="N17" s="120">
        <v>5.14</v>
      </c>
      <c r="O17" s="120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2" t="s">
        <v>70</v>
      </c>
      <c r="O18" s="21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4.3099999999999996</v>
      </c>
      <c r="L19" s="52">
        <f t="shared" si="3"/>
        <v>-0.53</v>
      </c>
      <c r="M19" s="5"/>
      <c r="N19" s="120">
        <v>4.84</v>
      </c>
      <c r="O19" s="120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14.88</v>
      </c>
      <c r="L20" s="52">
        <f t="shared" si="3"/>
        <v>-0.6</v>
      </c>
      <c r="M20" s="5"/>
      <c r="N20" s="120">
        <v>15.48</v>
      </c>
      <c r="O20" s="120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1.3</v>
      </c>
      <c r="L21" s="52">
        <f t="shared" si="3"/>
        <v>0</v>
      </c>
      <c r="M21" s="5"/>
      <c r="N21" s="120">
        <v>1.3</v>
      </c>
      <c r="O21" s="120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10.78</v>
      </c>
      <c r="M22" s="5"/>
      <c r="N22" s="120"/>
      <c r="O22" s="120">
        <v>11.09</v>
      </c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5.92</v>
      </c>
      <c r="L23" s="52">
        <f t="shared" si="3"/>
        <v>-0.43</v>
      </c>
      <c r="M23" s="5"/>
      <c r="N23" s="120">
        <v>6.35</v>
      </c>
      <c r="O23" s="120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2.83</v>
      </c>
      <c r="L25" s="52">
        <f t="shared" ref="L25:L31" si="5">O25-I25</f>
        <v>-0.79</v>
      </c>
      <c r="M25" s="3"/>
      <c r="N25" s="120">
        <v>3.62</v>
      </c>
      <c r="O25" s="120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 t="e">
        <f t="shared" si="4"/>
        <v>#VALUE!</v>
      </c>
      <c r="L26" s="52">
        <f t="shared" si="5"/>
        <v>-0.95</v>
      </c>
      <c r="N26" s="212" t="s">
        <v>180</v>
      </c>
      <c r="O26" s="21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3.1399999999999997</v>
      </c>
      <c r="L27" s="52">
        <f t="shared" si="5"/>
        <v>-0.51</v>
      </c>
      <c r="M27" s="3"/>
      <c r="N27" s="120">
        <v>3.65</v>
      </c>
      <c r="O27" s="120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9.4700000000000006</v>
      </c>
      <c r="L28" s="52">
        <f t="shared" si="5"/>
        <v>0</v>
      </c>
      <c r="N28" s="120">
        <v>9.4700000000000006</v>
      </c>
      <c r="O28" s="120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6.87</v>
      </c>
      <c r="L29" s="52">
        <f t="shared" si="5"/>
        <v>-0.51</v>
      </c>
      <c r="M29" s="3"/>
      <c r="N29" s="120">
        <v>7.38</v>
      </c>
      <c r="O29" s="120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1.4400000000000002</v>
      </c>
      <c r="L30" s="52">
        <f t="shared" si="5"/>
        <v>-0.16</v>
      </c>
      <c r="N30" s="120">
        <v>1.6</v>
      </c>
      <c r="O30" s="120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4.91</v>
      </c>
      <c r="L31" s="52">
        <f t="shared" si="5"/>
        <v>-0.47</v>
      </c>
      <c r="M31" s="3"/>
      <c r="N31" s="120">
        <v>5.38</v>
      </c>
      <c r="O31" s="120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2.0300000000000002</v>
      </c>
      <c r="L33" s="52">
        <f t="shared" ref="L33:L38" si="7">O33-I33</f>
        <v>-0.28000000000000003</v>
      </c>
      <c r="M33" s="3"/>
      <c r="N33" s="120">
        <v>2.31</v>
      </c>
      <c r="O33" s="120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4.57</v>
      </c>
      <c r="L34" s="52">
        <f t="shared" si="7"/>
        <v>-0.37</v>
      </c>
      <c r="M34" s="3"/>
      <c r="N34" s="120">
        <v>4.9400000000000004</v>
      </c>
      <c r="O34" s="120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4.6800000000000006</v>
      </c>
      <c r="L35" s="52">
        <f t="shared" si="7"/>
        <v>-0.6</v>
      </c>
      <c r="M35" s="3"/>
      <c r="N35" s="120">
        <v>5.28</v>
      </c>
      <c r="O35" s="120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11.209999999999999</v>
      </c>
      <c r="L36" s="52">
        <f t="shared" si="7"/>
        <v>-0.24</v>
      </c>
      <c r="M36" s="3"/>
      <c r="N36" s="120">
        <v>11.45</v>
      </c>
      <c r="O36" s="120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1.1499999999999999</v>
      </c>
      <c r="L37" s="52">
        <f t="shared" si="7"/>
        <v>0</v>
      </c>
      <c r="M37" s="3"/>
      <c r="N37" s="120">
        <v>1.1499999999999999</v>
      </c>
      <c r="O37" s="120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3.8199999999999994</v>
      </c>
      <c r="L38" s="52">
        <f t="shared" si="7"/>
        <v>-0.45</v>
      </c>
      <c r="N38" s="120">
        <v>4.2699999999999996</v>
      </c>
      <c r="O38" s="12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3.04</v>
      </c>
      <c r="L40" s="52">
        <f>O40-I40</f>
        <v>-0.3</v>
      </c>
      <c r="N40" s="123">
        <v>3.34</v>
      </c>
      <c r="O40" s="123"/>
    </row>
    <row r="41" spans="1:15" ht="14.5" thickBot="1" x14ac:dyDescent="0.35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2" t="s">
        <v>185</v>
      </c>
      <c r="O41" s="212"/>
    </row>
    <row r="42" spans="1:15" ht="14.5" thickBot="1" x14ac:dyDescent="0.35"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4.53</v>
      </c>
      <c r="L42" s="52">
        <f>O42-I42</f>
        <v>-0.75</v>
      </c>
      <c r="N42" s="123">
        <v>5.28</v>
      </c>
      <c r="O42" s="123"/>
    </row>
  </sheetData>
  <mergeCells count="9">
    <mergeCell ref="K32:L32"/>
    <mergeCell ref="K39:L39"/>
    <mergeCell ref="N41:O41"/>
    <mergeCell ref="N26:O26"/>
    <mergeCell ref="N3:O3"/>
    <mergeCell ref="N9:O9"/>
    <mergeCell ref="K13:L13"/>
    <mergeCell ref="N18:O18"/>
    <mergeCell ref="K24:L2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O43"/>
  <sheetViews>
    <sheetView zoomScale="80" zoomScaleNormal="80" workbookViewId="0">
      <selection activeCell="I43" sqref="I43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186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4.08</v>
      </c>
      <c r="L5" s="52">
        <f>O5-I5</f>
        <v>-0.74</v>
      </c>
      <c r="M5" s="5"/>
      <c r="N5" s="127">
        <v>4.82</v>
      </c>
      <c r="O5" s="127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7.22</v>
      </c>
      <c r="L6" s="52">
        <f t="shared" ref="L6:L12" si="1">O6-I6</f>
        <v>-0.53</v>
      </c>
      <c r="M6" s="5"/>
      <c r="N6" s="127">
        <v>7.75</v>
      </c>
      <c r="O6" s="127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2.93</v>
      </c>
      <c r="L7" s="52">
        <f t="shared" si="1"/>
        <v>-0.46</v>
      </c>
      <c r="M7" s="5"/>
      <c r="N7" s="127">
        <v>3.39</v>
      </c>
      <c r="O7" s="127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2.75</v>
      </c>
      <c r="L8" s="52">
        <f t="shared" si="1"/>
        <v>-0.75</v>
      </c>
      <c r="M8" s="5"/>
      <c r="N8" s="127">
        <v>3.5</v>
      </c>
      <c r="O8" s="127"/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3.0300000000000002</v>
      </c>
      <c r="L10" s="52">
        <f t="shared" si="1"/>
        <v>-0.05</v>
      </c>
      <c r="M10" s="5"/>
      <c r="N10" s="127">
        <v>3.08</v>
      </c>
      <c r="O10" s="127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3.71</v>
      </c>
      <c r="L11" s="52">
        <f t="shared" si="1"/>
        <v>-0.63</v>
      </c>
      <c r="M11" s="5"/>
      <c r="N11" s="127">
        <v>4.34</v>
      </c>
      <c r="O11" s="127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4.1500000000000004</v>
      </c>
      <c r="L12" s="52">
        <f t="shared" si="1"/>
        <v>-0.57999999999999996</v>
      </c>
      <c r="M12" s="5"/>
      <c r="N12" s="127">
        <v>4.7300000000000004</v>
      </c>
      <c r="O12" s="127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9.26</v>
      </c>
      <c r="M14" s="5"/>
      <c r="N14" s="127"/>
      <c r="O14" s="127">
        <v>9.67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5.16</v>
      </c>
      <c r="L15" s="52">
        <f t="shared" si="3"/>
        <v>-0.38</v>
      </c>
      <c r="M15" s="5"/>
      <c r="N15" s="127">
        <v>5.54</v>
      </c>
      <c r="O15" s="127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</v>
      </c>
      <c r="L16" s="52">
        <f t="shared" si="3"/>
        <v>-0.45</v>
      </c>
      <c r="M16" s="5"/>
      <c r="N16" s="127">
        <v>4.45</v>
      </c>
      <c r="O16" s="127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4.71</v>
      </c>
      <c r="L17" s="52">
        <f t="shared" si="3"/>
        <v>-0.49</v>
      </c>
      <c r="M17" s="5"/>
      <c r="N17" s="127">
        <v>5.2</v>
      </c>
      <c r="O17" s="127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6" t="s">
        <v>119</v>
      </c>
      <c r="O18" s="217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3.2</v>
      </c>
      <c r="L19" s="52">
        <f t="shared" si="3"/>
        <v>-0.53</v>
      </c>
      <c r="M19" s="5"/>
      <c r="N19" s="127">
        <v>3.73</v>
      </c>
      <c r="O19" s="127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14.540000000000001</v>
      </c>
      <c r="L20" s="52">
        <f t="shared" si="3"/>
        <v>-0.6</v>
      </c>
      <c r="M20" s="5"/>
      <c r="N20" s="127">
        <v>15.14</v>
      </c>
      <c r="O20" s="127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1.2</v>
      </c>
      <c r="L21" s="52">
        <f t="shared" si="3"/>
        <v>0</v>
      </c>
      <c r="M21" s="5"/>
      <c r="N21" s="127">
        <v>1.2</v>
      </c>
      <c r="O21" s="127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10.5</v>
      </c>
      <c r="L22" s="52">
        <f t="shared" si="3"/>
        <v>-0.31</v>
      </c>
      <c r="M22" s="5"/>
      <c r="N22" s="128">
        <v>10.81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5.8500000000000005</v>
      </c>
      <c r="L23" s="52">
        <f t="shared" si="3"/>
        <v>-0.43</v>
      </c>
      <c r="M23" s="5"/>
      <c r="N23" s="127">
        <v>6.28</v>
      </c>
      <c r="O23" s="127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2.79</v>
      </c>
      <c r="L25" s="52">
        <f t="shared" ref="L25:L31" si="5">O25-I25</f>
        <v>-0.79</v>
      </c>
      <c r="M25" s="3"/>
      <c r="N25" s="127">
        <v>3.58</v>
      </c>
      <c r="O25" s="127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7.2299999999999995</v>
      </c>
      <c r="N26" s="127"/>
      <c r="O26" s="127">
        <v>8.18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3.09</v>
      </c>
      <c r="L27" s="52">
        <f t="shared" si="5"/>
        <v>-0.51</v>
      </c>
      <c r="M27" s="3"/>
      <c r="N27" s="127">
        <v>3.6</v>
      </c>
      <c r="O27" s="127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9.42</v>
      </c>
      <c r="L28" s="52">
        <f t="shared" si="5"/>
        <v>0</v>
      </c>
      <c r="N28" s="127">
        <v>9.42</v>
      </c>
      <c r="O28" s="127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6.99</v>
      </c>
      <c r="L29" s="52">
        <f t="shared" si="5"/>
        <v>-0.51</v>
      </c>
      <c r="M29" s="3"/>
      <c r="N29" s="127">
        <v>7.5</v>
      </c>
      <c r="O29" s="127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1.4500000000000002</v>
      </c>
      <c r="L30" s="52">
        <f t="shared" si="5"/>
        <v>-0.16</v>
      </c>
      <c r="N30" s="127">
        <v>1.61</v>
      </c>
      <c r="O30" s="127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5</v>
      </c>
      <c r="L31" s="52">
        <f t="shared" si="5"/>
        <v>-0.47</v>
      </c>
      <c r="M31" s="3"/>
      <c r="N31" s="127">
        <v>5.47</v>
      </c>
      <c r="O31" s="127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2.12</v>
      </c>
      <c r="L33" s="52">
        <f t="shared" ref="L33:L38" si="7">O33-I33</f>
        <v>-0.28000000000000003</v>
      </c>
      <c r="M33" s="3"/>
      <c r="N33" s="127">
        <v>2.4</v>
      </c>
      <c r="O33" s="127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4.67</v>
      </c>
      <c r="L34" s="52">
        <f t="shared" si="7"/>
        <v>-0.37</v>
      </c>
      <c r="M34" s="3"/>
      <c r="N34" s="127">
        <v>5.04</v>
      </c>
      <c r="O34" s="127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4.7</v>
      </c>
      <c r="L35" s="52">
        <f t="shared" si="7"/>
        <v>-0.6</v>
      </c>
      <c r="M35" s="3"/>
      <c r="N35" s="127">
        <v>5.3</v>
      </c>
      <c r="O35" s="127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11.24</v>
      </c>
      <c r="L36" s="52">
        <f t="shared" si="7"/>
        <v>-0.24</v>
      </c>
      <c r="M36" s="3"/>
      <c r="N36" s="127">
        <v>11.48</v>
      </c>
      <c r="O36" s="127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1.3</v>
      </c>
      <c r="L37" s="52">
        <f t="shared" si="7"/>
        <v>0</v>
      </c>
      <c r="M37" s="3"/>
      <c r="N37" s="127">
        <v>1.3</v>
      </c>
      <c r="O37" s="127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4.33</v>
      </c>
      <c r="L38" s="52">
        <f t="shared" si="7"/>
        <v>-0.45</v>
      </c>
      <c r="N38" s="127">
        <v>4.78</v>
      </c>
      <c r="O38" s="12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3.2800000000000002</v>
      </c>
      <c r="L40" s="52">
        <f>O40-I40</f>
        <v>-0.3</v>
      </c>
      <c r="N40" s="128">
        <v>3.58</v>
      </c>
      <c r="O40" s="128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>
        <f>N41-I41</f>
        <v>0</v>
      </c>
      <c r="L41" s="52">
        <f>O41-I41</f>
        <v>0</v>
      </c>
      <c r="N41" s="127"/>
      <c r="O41" s="128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4.8499999999999996</v>
      </c>
      <c r="L42" s="52">
        <f>O42-I42</f>
        <v>-0.75</v>
      </c>
      <c r="N42" s="127">
        <v>5.6</v>
      </c>
      <c r="O42" s="128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21.72</v>
      </c>
      <c r="O43" s="127">
        <v>22.06</v>
      </c>
    </row>
  </sheetData>
  <mergeCells count="7">
    <mergeCell ref="K32:L32"/>
    <mergeCell ref="K39:L39"/>
    <mergeCell ref="N3:O3"/>
    <mergeCell ref="N9:O9"/>
    <mergeCell ref="K13:L13"/>
    <mergeCell ref="N18:O18"/>
    <mergeCell ref="K24:L24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O43"/>
  <sheetViews>
    <sheetView topLeftCell="B1" zoomScale="80" zoomScaleNormal="80" workbookViewId="0">
      <selection activeCell="O26" sqref="O26"/>
    </sheetView>
  </sheetViews>
  <sheetFormatPr baseColWidth="10" defaultColWidth="9.1796875" defaultRowHeight="12.5" x14ac:dyDescent="0.25"/>
  <cols>
    <col min="1" max="1" width="11.453125" customWidth="1"/>
    <col min="2" max="2" width="19.1796875" customWidth="1"/>
    <col min="3" max="12" width="11.453125" customWidth="1"/>
    <col min="13" max="13" width="4.816406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188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12.24</v>
      </c>
      <c r="M5" s="5"/>
      <c r="N5" s="127"/>
      <c r="O5" s="127">
        <v>12.98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8.120000000000001</v>
      </c>
      <c r="L6" s="52">
        <f t="shared" ref="L6:L12" si="1">O6-I6</f>
        <v>-0.53</v>
      </c>
      <c r="M6" s="5"/>
      <c r="N6" s="127">
        <v>8.65</v>
      </c>
      <c r="O6" s="127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2.54</v>
      </c>
      <c r="L7" s="52">
        <f t="shared" si="1"/>
        <v>-0.46</v>
      </c>
      <c r="M7" s="5"/>
      <c r="N7" s="127">
        <v>3</v>
      </c>
      <c r="O7" s="127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9.2100000000000009</v>
      </c>
      <c r="M8" s="5"/>
      <c r="N8" s="127"/>
      <c r="O8" s="127">
        <v>9.9600000000000009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1.64</v>
      </c>
      <c r="L10" s="52">
        <f t="shared" si="1"/>
        <v>-0.05</v>
      </c>
      <c r="M10" s="5"/>
      <c r="N10" s="127">
        <v>1.69</v>
      </c>
      <c r="O10" s="127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2.7800000000000002</v>
      </c>
      <c r="L11" s="52">
        <f t="shared" si="1"/>
        <v>-0.63</v>
      </c>
      <c r="M11" s="5"/>
      <c r="N11" s="127">
        <v>3.41</v>
      </c>
      <c r="O11" s="127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2.92</v>
      </c>
      <c r="L12" s="52">
        <f t="shared" si="1"/>
        <v>-0.57999999999999996</v>
      </c>
      <c r="M12" s="5"/>
      <c r="N12" s="127">
        <v>3.5</v>
      </c>
      <c r="O12" s="127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7.59</v>
      </c>
      <c r="M14" s="5"/>
      <c r="N14" s="127"/>
      <c r="O14" s="127">
        <v>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4.5</v>
      </c>
      <c r="L15" s="52">
        <f t="shared" si="3"/>
        <v>-0.38</v>
      </c>
      <c r="M15" s="5"/>
      <c r="N15" s="127">
        <v>4.88</v>
      </c>
      <c r="O15" s="127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3.3</v>
      </c>
      <c r="L16" s="52">
        <f t="shared" si="3"/>
        <v>-0.45</v>
      </c>
      <c r="M16" s="5"/>
      <c r="N16" s="127">
        <v>3.75</v>
      </c>
      <c r="O16" s="127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5.27</v>
      </c>
      <c r="L17" s="52">
        <f t="shared" si="3"/>
        <v>-0.49</v>
      </c>
      <c r="M17" s="5"/>
      <c r="N17" s="127">
        <v>5.76</v>
      </c>
      <c r="O17" s="127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2"/>
        <v>5.38</v>
      </c>
      <c r="L18" s="52">
        <f t="shared" si="3"/>
        <v>-0.78</v>
      </c>
      <c r="M18" s="5"/>
      <c r="N18" s="127">
        <v>6.16</v>
      </c>
      <c r="O18" s="127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2.6900000000000004</v>
      </c>
      <c r="L19" s="52">
        <f t="shared" si="3"/>
        <v>-0.53</v>
      </c>
      <c r="M19" s="5"/>
      <c r="N19" s="127">
        <v>3.22</v>
      </c>
      <c r="O19" s="127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14.15</v>
      </c>
      <c r="L20" s="52">
        <f t="shared" si="3"/>
        <v>-0.6</v>
      </c>
      <c r="M20" s="5"/>
      <c r="N20" s="127">
        <v>14.75</v>
      </c>
      <c r="O20" s="127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0.86</v>
      </c>
      <c r="L21" s="52">
        <f t="shared" si="3"/>
        <v>0</v>
      </c>
      <c r="M21" s="5"/>
      <c r="N21" s="127">
        <v>0.86</v>
      </c>
      <c r="O21" s="127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10.35</v>
      </c>
      <c r="L22" s="52">
        <f t="shared" si="3"/>
        <v>-0.31</v>
      </c>
      <c r="M22" s="5"/>
      <c r="N22" s="127">
        <v>10.66</v>
      </c>
      <c r="O22" s="127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3.57</v>
      </c>
      <c r="L23" s="52">
        <f t="shared" si="3"/>
        <v>-0.43</v>
      </c>
      <c r="M23" s="5"/>
      <c r="N23" s="127">
        <v>4</v>
      </c>
      <c r="O23" s="127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1.75</v>
      </c>
      <c r="L25" s="52">
        <f t="shared" ref="L25:L31" si="5">O25-I25</f>
        <v>-0.79</v>
      </c>
      <c r="M25" s="3"/>
      <c r="N25" s="127">
        <v>2.54</v>
      </c>
      <c r="O25" s="127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5.7299999999999995</v>
      </c>
      <c r="N26" s="127"/>
      <c r="O26" s="127">
        <v>6.68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2.09</v>
      </c>
      <c r="L27" s="52">
        <f t="shared" si="5"/>
        <v>-0.51</v>
      </c>
      <c r="M27" s="3"/>
      <c r="N27" s="127">
        <v>2.6</v>
      </c>
      <c r="O27" s="127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8.7799999999999994</v>
      </c>
      <c r="L28" s="52">
        <f t="shared" si="5"/>
        <v>0</v>
      </c>
      <c r="N28" s="127">
        <v>8.7799999999999994</v>
      </c>
      <c r="O28" s="127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5.55</v>
      </c>
      <c r="L29" s="52">
        <f t="shared" si="5"/>
        <v>-0.51</v>
      </c>
      <c r="M29" s="3"/>
      <c r="N29" s="127">
        <v>6.06</v>
      </c>
      <c r="O29" s="127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1.1400000000000001</v>
      </c>
      <c r="L30" s="52">
        <f t="shared" si="5"/>
        <v>-0.16</v>
      </c>
      <c r="N30" s="127">
        <v>1.3</v>
      </c>
      <c r="O30" s="127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3.75</v>
      </c>
      <c r="L31" s="52">
        <f t="shared" si="5"/>
        <v>-0.47</v>
      </c>
      <c r="M31" s="3"/>
      <c r="N31" s="127">
        <v>4.22</v>
      </c>
      <c r="O31" s="127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1.4200000000000002</v>
      </c>
      <c r="L33" s="52">
        <f t="shared" ref="L33:L38" si="7">O33-I33</f>
        <v>-0.28000000000000003</v>
      </c>
      <c r="M33" s="3"/>
      <c r="N33" s="127">
        <v>1.7000000000000002</v>
      </c>
      <c r="O33" s="127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2.87</v>
      </c>
      <c r="L34" s="52">
        <f t="shared" si="7"/>
        <v>-0.37</v>
      </c>
      <c r="M34" s="3"/>
      <c r="N34" s="127">
        <v>3.24</v>
      </c>
      <c r="O34" s="127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4.17</v>
      </c>
      <c r="L35" s="52">
        <f t="shared" si="7"/>
        <v>-0.6</v>
      </c>
      <c r="M35" s="3"/>
      <c r="N35" s="127">
        <v>4.7699999999999996</v>
      </c>
      <c r="O35" s="127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10.41</v>
      </c>
      <c r="L36" s="52">
        <f t="shared" si="7"/>
        <v>-0.24</v>
      </c>
      <c r="M36" s="3"/>
      <c r="N36" s="127">
        <v>10.65</v>
      </c>
      <c r="O36" s="127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0.22</v>
      </c>
      <c r="L37" s="52">
        <f t="shared" si="7"/>
        <v>0</v>
      </c>
      <c r="M37" s="3"/>
      <c r="N37" s="127">
        <v>0.22</v>
      </c>
      <c r="O37" s="129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3.0599999999999996</v>
      </c>
      <c r="L38" s="52">
        <f t="shared" si="7"/>
        <v>-0.45</v>
      </c>
      <c r="N38" s="128">
        <v>3.51</v>
      </c>
      <c r="O38" s="12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2.7</v>
      </c>
      <c r="L40" s="52">
        <f>O40-I40</f>
        <v>-0.3</v>
      </c>
      <c r="N40" s="127">
        <v>3</v>
      </c>
      <c r="O40" s="128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5" t="s">
        <v>158</v>
      </c>
      <c r="O41" s="215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4.09</v>
      </c>
      <c r="L42" s="52">
        <f>O42-I42</f>
        <v>-0.75</v>
      </c>
      <c r="N42" s="128">
        <v>4.84</v>
      </c>
      <c r="O42" s="128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21.82</v>
      </c>
      <c r="N43" s="128"/>
      <c r="O43" s="127">
        <v>22.16</v>
      </c>
    </row>
  </sheetData>
  <mergeCells count="7">
    <mergeCell ref="K39:L39"/>
    <mergeCell ref="N41:O41"/>
    <mergeCell ref="N9:O9"/>
    <mergeCell ref="N3:O3"/>
    <mergeCell ref="K13:L13"/>
    <mergeCell ref="K24:L24"/>
    <mergeCell ref="K32:L3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O43"/>
  <sheetViews>
    <sheetView zoomScale="80" zoomScaleNormal="80" workbookViewId="0">
      <selection activeCell="O26" sqref="O26"/>
    </sheetView>
  </sheetViews>
  <sheetFormatPr baseColWidth="10" defaultColWidth="9.1796875" defaultRowHeight="12.5" x14ac:dyDescent="0.25"/>
  <cols>
    <col min="1" max="1" width="11.453125" customWidth="1"/>
    <col min="2" max="2" width="20.26953125" customWidth="1"/>
    <col min="3" max="12" width="11.453125" customWidth="1"/>
    <col min="13" max="13" width="3.4531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189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4.08</v>
      </c>
      <c r="L5" s="52">
        <f>O5-I5</f>
        <v>-0.74</v>
      </c>
      <c r="M5" s="5"/>
      <c r="N5" s="131">
        <v>4.82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3.29</v>
      </c>
      <c r="L6" s="52">
        <f t="shared" ref="L6:L12" si="1">O6-I6</f>
        <v>-0.53</v>
      </c>
      <c r="M6" s="5"/>
      <c r="N6" s="131">
        <v>3.82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2.94</v>
      </c>
      <c r="L7" s="52">
        <f t="shared" si="1"/>
        <v>-0.46</v>
      </c>
      <c r="M7" s="5"/>
      <c r="N7" s="131">
        <v>3.4</v>
      </c>
      <c r="O7" s="131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2.78</v>
      </c>
      <c r="L8" s="52">
        <f t="shared" si="1"/>
        <v>-0.75</v>
      </c>
      <c r="M8" s="5"/>
      <c r="N8" s="131">
        <v>3.53</v>
      </c>
      <c r="O8" s="131"/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2.2800000000000002</v>
      </c>
      <c r="L10" s="52">
        <f t="shared" si="1"/>
        <v>-0.05</v>
      </c>
      <c r="M10" s="5"/>
      <c r="N10" s="131">
        <v>2.33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3.8100000000000005</v>
      </c>
      <c r="L11" s="52">
        <f t="shared" si="1"/>
        <v>-0.63</v>
      </c>
      <c r="M11" s="5"/>
      <c r="N11" s="131">
        <v>4.4400000000000004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 t="e">
        <f t="shared" si="0"/>
        <v>#VALUE!</v>
      </c>
      <c r="L12" s="52">
        <f t="shared" si="1"/>
        <v>-0.57999999999999996</v>
      </c>
      <c r="M12" s="5"/>
      <c r="N12" s="218" t="s">
        <v>180</v>
      </c>
      <c r="O12" s="219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4.17</v>
      </c>
      <c r="L14" s="52">
        <f t="shared" ref="L14:L23" si="3">O14-I14</f>
        <v>-0.41</v>
      </c>
      <c r="M14" s="5"/>
      <c r="N14" s="131">
        <v>4.58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4.01</v>
      </c>
      <c r="L15" s="52">
        <f t="shared" si="3"/>
        <v>-0.38</v>
      </c>
      <c r="M15" s="5"/>
      <c r="N15" s="131">
        <v>4.3899999999999997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2.9299999999999997</v>
      </c>
      <c r="L16" s="52">
        <f t="shared" si="3"/>
        <v>-0.45</v>
      </c>
      <c r="M16" s="5"/>
      <c r="N16" s="131">
        <v>3.38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3.8099999999999996</v>
      </c>
      <c r="L17" s="52">
        <f t="shared" si="3"/>
        <v>-0.49</v>
      </c>
      <c r="M17" s="5"/>
      <c r="N17" s="131">
        <v>4.3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31" t="s">
        <v>47</v>
      </c>
      <c r="O18" s="131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31" t="s">
        <v>47</v>
      </c>
      <c r="O19" s="131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13.33</v>
      </c>
      <c r="L20" s="52">
        <f t="shared" si="3"/>
        <v>-0.6</v>
      </c>
      <c r="M20" s="5"/>
      <c r="N20" s="131">
        <v>13.93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0.55000000000000004</v>
      </c>
      <c r="L21" s="52">
        <f t="shared" si="3"/>
        <v>0</v>
      </c>
      <c r="M21" s="5"/>
      <c r="N21" s="131">
        <v>0.55000000000000004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10.02</v>
      </c>
      <c r="L22" s="52">
        <f t="shared" si="3"/>
        <v>-0.31</v>
      </c>
      <c r="M22" s="5"/>
      <c r="N22" s="131">
        <v>10.33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6.19</v>
      </c>
      <c r="L23" s="52">
        <f t="shared" si="3"/>
        <v>-0.43</v>
      </c>
      <c r="M23" s="5"/>
      <c r="N23" s="131">
        <v>6.62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3.14</v>
      </c>
      <c r="L25" s="52">
        <f t="shared" ref="L25:L31" si="5">O25-I25</f>
        <v>-0.79</v>
      </c>
      <c r="M25" s="3"/>
      <c r="N25" s="131">
        <v>3.93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7.2</v>
      </c>
      <c r="N26" s="131"/>
      <c r="O26" s="131">
        <v>8.15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2.0199999999999996</v>
      </c>
      <c r="L27" s="52">
        <f t="shared" si="5"/>
        <v>-0.51</v>
      </c>
      <c r="M27" s="3"/>
      <c r="N27" s="131">
        <v>2.5299999999999998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6.2</v>
      </c>
      <c r="L28" s="52">
        <f t="shared" si="5"/>
        <v>0</v>
      </c>
      <c r="N28" s="131">
        <v>6.2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6.58</v>
      </c>
      <c r="L29" s="52">
        <f t="shared" si="5"/>
        <v>-0.51</v>
      </c>
      <c r="M29" s="3"/>
      <c r="N29" s="131">
        <v>7.09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1.3</v>
      </c>
      <c r="L30" s="52">
        <f t="shared" si="5"/>
        <v>-0.16</v>
      </c>
      <c r="N30" s="131">
        <v>1.46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3.2700000000000005</v>
      </c>
      <c r="L31" s="52">
        <f t="shared" si="5"/>
        <v>-0.47</v>
      </c>
      <c r="M31" s="3"/>
      <c r="N31" s="131">
        <v>3.74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8" t="s">
        <v>180</v>
      </c>
      <c r="O33" s="219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3.95</v>
      </c>
      <c r="L34" s="52">
        <f t="shared" si="7"/>
        <v>-0.37</v>
      </c>
      <c r="M34" s="3"/>
      <c r="N34" s="131">
        <v>4.32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5.04</v>
      </c>
      <c r="L35" s="52">
        <f t="shared" si="7"/>
        <v>-0.6</v>
      </c>
      <c r="M35" s="3"/>
      <c r="N35" s="131">
        <v>5.64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11.43</v>
      </c>
      <c r="L36" s="52">
        <f t="shared" si="7"/>
        <v>-0.24</v>
      </c>
      <c r="M36" s="3"/>
      <c r="N36" s="131">
        <v>11.67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1.41</v>
      </c>
      <c r="L37" s="52">
        <f t="shared" si="7"/>
        <v>0</v>
      </c>
      <c r="M37" s="3"/>
      <c r="N37" s="131">
        <v>1.41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4.79</v>
      </c>
      <c r="L38" s="52">
        <f t="shared" si="7"/>
        <v>-0.45</v>
      </c>
      <c r="N38" s="131">
        <v>5.24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2.8400000000000003</v>
      </c>
      <c r="L40" s="52">
        <f>O40-I40</f>
        <v>-0.3</v>
      </c>
      <c r="N40" s="133">
        <v>3.14</v>
      </c>
      <c r="O40" s="133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8" t="s">
        <v>180</v>
      </c>
      <c r="O41" s="219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4.1399999999999997</v>
      </c>
      <c r="L42" s="52">
        <f>O42-I42</f>
        <v>-0.75</v>
      </c>
      <c r="N42" s="133">
        <v>4.8899999999999997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20.73</v>
      </c>
      <c r="N43" s="133"/>
      <c r="O43" s="131">
        <v>21.07</v>
      </c>
    </row>
  </sheetData>
  <mergeCells count="9">
    <mergeCell ref="K13:L13"/>
    <mergeCell ref="K24:L24"/>
    <mergeCell ref="K32:L32"/>
    <mergeCell ref="K39:L39"/>
    <mergeCell ref="N41:O41"/>
    <mergeCell ref="N9:O9"/>
    <mergeCell ref="N12:O12"/>
    <mergeCell ref="N33:O33"/>
    <mergeCell ref="N3:O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O43"/>
  <sheetViews>
    <sheetView zoomScale="80" zoomScaleNormal="80" workbookViewId="0">
      <selection activeCell="O26" sqref="O26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190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16.360000000000003</v>
      </c>
      <c r="M5" s="5"/>
      <c r="N5" s="131"/>
      <c r="O5" s="131">
        <v>17.100000000000001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3.7199999999999998</v>
      </c>
      <c r="L6" s="52">
        <f t="shared" ref="L6:L12" si="1">O6-I6</f>
        <v>-0.53</v>
      </c>
      <c r="M6" s="5"/>
      <c r="N6" s="131">
        <v>4.25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2.97</v>
      </c>
      <c r="L7" s="52">
        <f t="shared" si="1"/>
        <v>-0.46</v>
      </c>
      <c r="M7" s="5"/>
      <c r="N7" s="131">
        <v>3.43</v>
      </c>
      <c r="O7" s="131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2.7</v>
      </c>
      <c r="L8" s="52">
        <f t="shared" si="1"/>
        <v>-0.75</v>
      </c>
      <c r="M8" s="5"/>
      <c r="N8" s="131">
        <v>3.45</v>
      </c>
      <c r="O8" s="131"/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3.0500000000000003</v>
      </c>
      <c r="L10" s="52">
        <f t="shared" si="1"/>
        <v>-0.05</v>
      </c>
      <c r="M10" s="5"/>
      <c r="N10" s="131">
        <v>3.1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3.8500000000000005</v>
      </c>
      <c r="L11" s="52">
        <f t="shared" si="1"/>
        <v>-0.63</v>
      </c>
      <c r="M11" s="5"/>
      <c r="N11" s="131">
        <v>4.4800000000000004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4.3</v>
      </c>
      <c r="L12" s="52">
        <f t="shared" si="1"/>
        <v>-0.57999999999999996</v>
      </c>
      <c r="M12" s="5"/>
      <c r="N12" s="131">
        <v>4.88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4.91</v>
      </c>
      <c r="L14" s="52">
        <f t="shared" ref="L14:L23" si="3">O14-I14</f>
        <v>-0.41</v>
      </c>
      <c r="M14" s="5"/>
      <c r="N14" s="131">
        <v>5.32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5.33</v>
      </c>
      <c r="L15" s="52">
        <f t="shared" si="3"/>
        <v>-0.38</v>
      </c>
      <c r="M15" s="5"/>
      <c r="N15" s="131">
        <v>5.71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4.05</v>
      </c>
      <c r="L16" s="52">
        <f t="shared" si="3"/>
        <v>-0.45</v>
      </c>
      <c r="M16" s="5"/>
      <c r="N16" s="131">
        <v>4.5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4.6099999999999994</v>
      </c>
      <c r="L17" s="52">
        <f t="shared" si="3"/>
        <v>-0.49</v>
      </c>
      <c r="M17" s="5"/>
      <c r="N17" s="131">
        <v>5.0999999999999996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3.71</v>
      </c>
      <c r="L19" s="52">
        <f t="shared" si="3"/>
        <v>-0.53</v>
      </c>
      <c r="M19" s="5"/>
      <c r="N19" s="131">
        <v>4.24</v>
      </c>
      <c r="O19" s="131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14.6</v>
      </c>
      <c r="L20" s="52">
        <f t="shared" si="3"/>
        <v>-0.6</v>
      </c>
      <c r="M20" s="5"/>
      <c r="N20" s="131">
        <v>15.2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1.54</v>
      </c>
      <c r="L21" s="52">
        <f t="shared" si="3"/>
        <v>0</v>
      </c>
      <c r="M21" s="5"/>
      <c r="N21" s="131">
        <v>1.54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10.27</v>
      </c>
      <c r="L22" s="52">
        <f t="shared" si="3"/>
        <v>-0.31</v>
      </c>
      <c r="M22" s="5"/>
      <c r="N22" s="131">
        <v>10.58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6.7</v>
      </c>
      <c r="L23" s="52">
        <f t="shared" si="3"/>
        <v>-0.43</v>
      </c>
      <c r="M23" s="5"/>
      <c r="N23" s="131">
        <v>7.13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3.09</v>
      </c>
      <c r="L25" s="52">
        <f t="shared" ref="L25:L31" si="5">O25-I25</f>
        <v>-0.79</v>
      </c>
      <c r="M25" s="3"/>
      <c r="N25" s="131">
        <v>3.88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7.55</v>
      </c>
      <c r="N26" s="134"/>
      <c r="O26" s="131">
        <v>8.5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</v>
      </c>
      <c r="L27" s="52">
        <f t="shared" si="5"/>
        <v>-0.51</v>
      </c>
      <c r="M27" s="3"/>
      <c r="N27" s="131">
        <v>3.51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9.5</v>
      </c>
      <c r="L28" s="52">
        <f t="shared" si="5"/>
        <v>0</v>
      </c>
      <c r="N28" s="131">
        <v>9.5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7.620000000000001</v>
      </c>
      <c r="L29" s="52">
        <f t="shared" si="5"/>
        <v>-0.51</v>
      </c>
      <c r="M29" s="3"/>
      <c r="N29" s="131">
        <v>8.1300000000000008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1.5</v>
      </c>
      <c r="L30" s="52">
        <f t="shared" si="5"/>
        <v>-0.16</v>
      </c>
      <c r="N30" s="131">
        <v>1.66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3.7</v>
      </c>
      <c r="L31" s="52">
        <f t="shared" si="5"/>
        <v>-0.47</v>
      </c>
      <c r="M31" s="3"/>
      <c r="N31" s="131">
        <v>4.17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8" t="s">
        <v>86</v>
      </c>
      <c r="O33" s="219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3.32</v>
      </c>
      <c r="L34" s="52">
        <f t="shared" si="7"/>
        <v>-0.37</v>
      </c>
      <c r="M34" s="3"/>
      <c r="N34" s="131">
        <v>3.69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4.8000000000000007</v>
      </c>
      <c r="L35" s="52">
        <f t="shared" si="7"/>
        <v>-0.6</v>
      </c>
      <c r="M35" s="3"/>
      <c r="N35" s="131">
        <v>5.4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11.299999999999999</v>
      </c>
      <c r="L36" s="52">
        <f t="shared" si="7"/>
        <v>-0.24</v>
      </c>
      <c r="M36" s="3"/>
      <c r="N36" s="131">
        <v>11.54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1.8</v>
      </c>
      <c r="L37" s="52">
        <f t="shared" si="7"/>
        <v>0</v>
      </c>
      <c r="M37" s="3"/>
      <c r="N37" s="131">
        <v>1.8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5.78</v>
      </c>
      <c r="L38" s="52">
        <f t="shared" si="7"/>
        <v>-0.45</v>
      </c>
      <c r="N38" s="131">
        <v>6.23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3.31</v>
      </c>
      <c r="L40" s="52">
        <f>O40-I40</f>
        <v>-0.3</v>
      </c>
      <c r="N40" s="133">
        <v>3.61</v>
      </c>
      <c r="O40" s="133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8" t="s">
        <v>86</v>
      </c>
      <c r="O41" s="219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4.8099999999999996</v>
      </c>
      <c r="L42" s="52">
        <f>O42-I42</f>
        <v>-0.75</v>
      </c>
      <c r="N42" s="133">
        <v>5.56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13.24</v>
      </c>
      <c r="L43" s="52">
        <f>O43-I43</f>
        <v>-0.34</v>
      </c>
      <c r="N43" s="133">
        <v>13.58</v>
      </c>
      <c r="O43" s="131"/>
    </row>
  </sheetData>
  <mergeCells count="9">
    <mergeCell ref="N33:O33"/>
    <mergeCell ref="K39:L39"/>
    <mergeCell ref="N41:O41"/>
    <mergeCell ref="N18:O18"/>
    <mergeCell ref="N3:O3"/>
    <mergeCell ref="N9:O9"/>
    <mergeCell ref="K13:L13"/>
    <mergeCell ref="K24:L24"/>
    <mergeCell ref="K32:L3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O43"/>
  <sheetViews>
    <sheetView zoomScale="80" zoomScaleNormal="80" workbookViewId="0">
      <selection activeCell="O40" sqref="O40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191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3.75</v>
      </c>
      <c r="L5" s="52">
        <f>O5-I5</f>
        <v>-0.74</v>
      </c>
      <c r="M5" s="5"/>
      <c r="N5" s="131">
        <f>11.99-7.5</f>
        <v>4.49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3.9300000000000006</v>
      </c>
      <c r="L6" s="52">
        <f t="shared" ref="L6:L12" si="1">O6-I6</f>
        <v>-0.53</v>
      </c>
      <c r="M6" s="5"/>
      <c r="N6" s="131">
        <f>11.96-7.5</f>
        <v>4.4600000000000009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3.1399999999999997</v>
      </c>
      <c r="L7" s="52">
        <f t="shared" si="1"/>
        <v>-0.46</v>
      </c>
      <c r="M7" s="5"/>
      <c r="N7" s="131">
        <f>11.1-7.5</f>
        <v>3.5999999999999996</v>
      </c>
      <c r="O7" s="131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9.23</v>
      </c>
      <c r="M8" s="5"/>
      <c r="N8" s="131"/>
      <c r="O8" s="131">
        <v>9.98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3.37</v>
      </c>
      <c r="L10" s="52">
        <f t="shared" si="1"/>
        <v>-0.05</v>
      </c>
      <c r="M10" s="5"/>
      <c r="N10" s="131">
        <v>3.42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4.05</v>
      </c>
      <c r="L11" s="52">
        <f t="shared" si="1"/>
        <v>-0.63</v>
      </c>
      <c r="M11" s="5"/>
      <c r="N11" s="131">
        <f>12.18-7.5</f>
        <v>4.68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4.34</v>
      </c>
      <c r="L12" s="52">
        <f t="shared" si="1"/>
        <v>-0.57999999999999996</v>
      </c>
      <c r="M12" s="5"/>
      <c r="N12" s="131">
        <f>12.42-7.5</f>
        <v>4.92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9.5500000000000007</v>
      </c>
      <c r="M14" s="5"/>
      <c r="N14" s="131"/>
      <c r="O14" s="131">
        <v>9.9600000000000009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5.8500000000000005</v>
      </c>
      <c r="L15" s="52">
        <f t="shared" si="3"/>
        <v>-0.38</v>
      </c>
      <c r="M15" s="5"/>
      <c r="N15" s="131">
        <v>6.23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4.96</v>
      </c>
      <c r="L16" s="52">
        <f t="shared" si="3"/>
        <v>-0.45</v>
      </c>
      <c r="M16" s="5"/>
      <c r="N16" s="131">
        <v>5.41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5.39</v>
      </c>
      <c r="L17" s="52">
        <f t="shared" si="3"/>
        <v>-0.49</v>
      </c>
      <c r="M17" s="5"/>
      <c r="N17" s="131">
        <v>5.88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1.21</v>
      </c>
      <c r="L19" s="52">
        <f t="shared" si="3"/>
        <v>-0.53</v>
      </c>
      <c r="M19" s="5"/>
      <c r="N19" s="131">
        <v>1.74</v>
      </c>
      <c r="O19" s="131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14.9</v>
      </c>
      <c r="L20" s="52">
        <f t="shared" si="3"/>
        <v>-0.6</v>
      </c>
      <c r="M20" s="5"/>
      <c r="N20" s="131">
        <v>15.5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2.2200000000000002</v>
      </c>
      <c r="L21" s="52">
        <f t="shared" si="3"/>
        <v>0</v>
      </c>
      <c r="M21" s="5"/>
      <c r="N21" s="131">
        <v>2.2200000000000002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10.719999999999999</v>
      </c>
      <c r="M22" s="5"/>
      <c r="N22" s="131"/>
      <c r="O22" s="131">
        <v>11.03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7.6400000000000006</v>
      </c>
      <c r="L23" s="52">
        <f t="shared" si="3"/>
        <v>-0.43</v>
      </c>
      <c r="M23" s="5"/>
      <c r="N23" s="131">
        <v>8.07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3.4899999999999993</v>
      </c>
      <c r="L25" s="52">
        <f t="shared" ref="L25:L31" si="5">O25-I25</f>
        <v>-0.79</v>
      </c>
      <c r="M25" s="3"/>
      <c r="N25" s="131">
        <f>11.78-7.5</f>
        <v>4.2799999999999994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8.16</v>
      </c>
      <c r="N26" s="134"/>
      <c r="O26" s="131">
        <f>16.61-7.5</f>
        <v>9.11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0.51</v>
      </c>
      <c r="J27" s="9"/>
      <c r="K27" s="39">
        <f t="shared" si="4"/>
        <v>3.8200000000000003</v>
      </c>
      <c r="L27" s="52">
        <f t="shared" si="5"/>
        <v>-0.51</v>
      </c>
      <c r="M27" s="3"/>
      <c r="N27" s="131">
        <v>4.33</v>
      </c>
      <c r="O27" s="131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9.6499999999999986</v>
      </c>
      <c r="L28" s="52">
        <f t="shared" si="5"/>
        <v>0</v>
      </c>
      <c r="N28" s="131">
        <f>17.15-7.5</f>
        <v>9.6499999999999986</v>
      </c>
      <c r="O28" s="134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8.4700000000000006</v>
      </c>
      <c r="L29" s="52">
        <f t="shared" si="5"/>
        <v>-0.51</v>
      </c>
      <c r="M29" s="3"/>
      <c r="N29" s="131">
        <v>8.98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1.9599999999999993</v>
      </c>
      <c r="L30" s="52">
        <f t="shared" si="5"/>
        <v>-0.16</v>
      </c>
      <c r="N30" s="131">
        <f>9.62-7.5</f>
        <v>2.1199999999999992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4.29</v>
      </c>
      <c r="L31" s="52">
        <f t="shared" si="5"/>
        <v>-0.47</v>
      </c>
      <c r="M31" s="3"/>
      <c r="N31" s="131">
        <f>12.26-7.5</f>
        <v>4.76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8" t="s">
        <v>86</v>
      </c>
      <c r="O33" s="219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4.17</v>
      </c>
      <c r="L34" s="52">
        <f t="shared" si="7"/>
        <v>-0.37</v>
      </c>
      <c r="M34" s="3"/>
      <c r="N34" s="131">
        <v>4.54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4.8800000000000008</v>
      </c>
      <c r="L35" s="52">
        <f t="shared" si="7"/>
        <v>-0.6</v>
      </c>
      <c r="M35" s="3"/>
      <c r="N35" s="131">
        <f>12.98-7.5</f>
        <v>5.48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11.569999999999999</v>
      </c>
      <c r="L36" s="52">
        <f t="shared" si="7"/>
        <v>-0.24</v>
      </c>
      <c r="M36" s="3"/>
      <c r="N36" s="131">
        <f>19.31-7.5</f>
        <v>11.809999999999999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3.1799999999999997</v>
      </c>
      <c r="L37" s="52">
        <f t="shared" si="7"/>
        <v>0</v>
      </c>
      <c r="M37" s="3"/>
      <c r="N37" s="131">
        <f>10.68-7.5</f>
        <v>3.1799999999999997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6.97</v>
      </c>
      <c r="L38" s="52">
        <f t="shared" si="7"/>
        <v>-0.45</v>
      </c>
      <c r="N38" s="131">
        <f>14.92-7.5</f>
        <v>7.42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10.099999999999998</v>
      </c>
      <c r="N40" s="133"/>
      <c r="O40" s="133">
        <f>17.9-7.5</f>
        <v>10.399999999999999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8" t="s">
        <v>86</v>
      </c>
      <c r="O41" s="219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5.52</v>
      </c>
      <c r="L42" s="52">
        <f>O42-I42</f>
        <v>-0.75</v>
      </c>
      <c r="N42" s="133">
        <v>6.27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23.19</v>
      </c>
      <c r="N43" s="133"/>
      <c r="O43" s="131">
        <f>31.03-7.5</f>
        <v>23.53</v>
      </c>
    </row>
  </sheetData>
  <mergeCells count="9">
    <mergeCell ref="N33:O33"/>
    <mergeCell ref="K39:L39"/>
    <mergeCell ref="N41:O41"/>
    <mergeCell ref="N3:O3"/>
    <mergeCell ref="N9:O9"/>
    <mergeCell ref="K13:L13"/>
    <mergeCell ref="N18:O18"/>
    <mergeCell ref="K24:L24"/>
    <mergeCell ref="K32:L3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O43"/>
  <sheetViews>
    <sheetView zoomScale="80" zoomScaleNormal="80" workbookViewId="0">
      <selection activeCell="O8" sqref="O8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192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17.96</v>
      </c>
      <c r="M5" s="5"/>
      <c r="N5" s="131"/>
      <c r="O5" s="131">
        <v>18.7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4.58</v>
      </c>
      <c r="L6" s="52">
        <f t="shared" ref="L6:L12" si="1">O6-I6</f>
        <v>-0.53</v>
      </c>
      <c r="M6" s="5"/>
      <c r="N6" s="131">
        <v>5.1100000000000003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3.71</v>
      </c>
      <c r="L7" s="52">
        <f t="shared" si="1"/>
        <v>-0.46</v>
      </c>
      <c r="M7" s="5"/>
      <c r="N7" s="131">
        <v>4.17</v>
      </c>
      <c r="O7" s="131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11.24</v>
      </c>
      <c r="M8" s="5"/>
      <c r="N8" s="131"/>
      <c r="O8" s="131">
        <v>11.99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4.6900000000000004</v>
      </c>
      <c r="L10" s="52">
        <f t="shared" si="1"/>
        <v>-0.05</v>
      </c>
      <c r="M10" s="5"/>
      <c r="N10" s="131">
        <v>4.74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4.55</v>
      </c>
      <c r="L11" s="52">
        <f t="shared" si="1"/>
        <v>-0.63</v>
      </c>
      <c r="M11" s="5"/>
      <c r="N11" s="131">
        <v>5.18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5.22</v>
      </c>
      <c r="L12" s="52">
        <f t="shared" si="1"/>
        <v>-0.57999999999999996</v>
      </c>
      <c r="M12" s="5"/>
      <c r="N12" s="131">
        <v>5.8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12.54</v>
      </c>
      <c r="M14" s="5"/>
      <c r="N14" s="131"/>
      <c r="O14" s="131">
        <v>12.95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7.6800000000000006</v>
      </c>
      <c r="L15" s="52">
        <f t="shared" si="3"/>
        <v>-0.38</v>
      </c>
      <c r="M15" s="5"/>
      <c r="N15" s="131">
        <v>8.06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7.05</v>
      </c>
      <c r="L16" s="52">
        <f t="shared" si="3"/>
        <v>-0.45</v>
      </c>
      <c r="M16" s="5"/>
      <c r="N16" s="131">
        <v>7.5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8" t="s">
        <v>47</v>
      </c>
      <c r="O17" s="219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10.120000000000001</v>
      </c>
      <c r="L19" s="52">
        <f t="shared" si="3"/>
        <v>-0.53</v>
      </c>
      <c r="M19" s="5"/>
      <c r="N19" s="131">
        <v>10.65</v>
      </c>
      <c r="O19" s="131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15.200000000000001</v>
      </c>
      <c r="L20" s="52">
        <f t="shared" si="3"/>
        <v>-0.6</v>
      </c>
      <c r="M20" s="5"/>
      <c r="N20" s="134">
        <v>15.8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3.89</v>
      </c>
      <c r="L21" s="52">
        <f t="shared" si="3"/>
        <v>0</v>
      </c>
      <c r="M21" s="5"/>
      <c r="N21" s="131">
        <v>3.89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12.15</v>
      </c>
      <c r="M22" s="5"/>
      <c r="N22" s="131"/>
      <c r="O22" s="131">
        <v>12.46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8.6300000000000008</v>
      </c>
      <c r="L23" s="52">
        <f t="shared" si="3"/>
        <v>-0.43</v>
      </c>
      <c r="M23" s="5"/>
      <c r="N23" s="131">
        <v>9.06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3.8200000000000003</v>
      </c>
      <c r="L25" s="52">
        <f t="shared" ref="L25:L31" si="5">O25-I25</f>
        <v>-0.79</v>
      </c>
      <c r="M25" s="3"/>
      <c r="N25" s="131">
        <v>4.6100000000000003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8.870000000000001</v>
      </c>
      <c r="N26" s="134"/>
      <c r="O26" s="131">
        <v>9.82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5.73</v>
      </c>
      <c r="L27" s="52">
        <f t="shared" si="5"/>
        <v>-0.72</v>
      </c>
      <c r="M27" s="3"/>
      <c r="N27" s="131">
        <v>6.45</v>
      </c>
      <c r="O27" s="131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9.98</v>
      </c>
      <c r="L28" s="52">
        <f t="shared" si="5"/>
        <v>0</v>
      </c>
      <c r="N28" s="131">
        <v>9.98</v>
      </c>
      <c r="O28" s="134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9.33</v>
      </c>
      <c r="L29" s="52">
        <f t="shared" si="5"/>
        <v>-0.51</v>
      </c>
      <c r="M29" s="3"/>
      <c r="N29" s="131">
        <v>9.84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17.55</v>
      </c>
      <c r="N30" s="131"/>
      <c r="O30" s="131">
        <v>17.71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5.5100000000000007</v>
      </c>
      <c r="L31" s="52">
        <f t="shared" si="5"/>
        <v>-0.47</v>
      </c>
      <c r="M31" s="3"/>
      <c r="N31" s="131">
        <v>5.98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4.8499999999999996</v>
      </c>
      <c r="L33" s="52">
        <f t="shared" ref="L33:L38" si="7">O33-I33</f>
        <v>-0.28000000000000003</v>
      </c>
      <c r="M33" s="3"/>
      <c r="N33" s="135">
        <v>5.13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5.35</v>
      </c>
      <c r="L34" s="52">
        <f t="shared" si="7"/>
        <v>-0.37</v>
      </c>
      <c r="M34" s="3"/>
      <c r="N34" s="131">
        <v>5.72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5.0100000000000007</v>
      </c>
      <c r="L35" s="52">
        <f t="shared" si="7"/>
        <v>-0.6</v>
      </c>
      <c r="M35" s="3"/>
      <c r="N35" s="131">
        <v>5.61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12.01</v>
      </c>
      <c r="L36" s="52">
        <f t="shared" si="7"/>
        <v>-0.24</v>
      </c>
      <c r="M36" s="3"/>
      <c r="N36" s="131">
        <v>12.25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6.57</v>
      </c>
      <c r="L37" s="52">
        <f t="shared" si="7"/>
        <v>0</v>
      </c>
      <c r="M37" s="3"/>
      <c r="N37" s="131">
        <v>6.57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5.0599999999999996</v>
      </c>
      <c r="L38" s="52">
        <f t="shared" si="7"/>
        <v>-0.45</v>
      </c>
      <c r="N38" s="131">
        <v>5.51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15.17</v>
      </c>
      <c r="L40" s="52">
        <f>O40-I40</f>
        <v>-0.3</v>
      </c>
      <c r="N40" s="133">
        <v>15.47</v>
      </c>
      <c r="O40" s="133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8" t="s">
        <v>86</v>
      </c>
      <c r="O41" s="219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7.2899999999999991</v>
      </c>
      <c r="L42" s="52">
        <f>O42-I42</f>
        <v>-0.75</v>
      </c>
      <c r="N42" s="133">
        <v>8.0399999999999991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24.23</v>
      </c>
      <c r="N43" s="133"/>
      <c r="O43" s="131">
        <v>24.57</v>
      </c>
    </row>
  </sheetData>
  <mergeCells count="9">
    <mergeCell ref="K39:L39"/>
    <mergeCell ref="N41:O41"/>
    <mergeCell ref="N17:O17"/>
    <mergeCell ref="N3:O3"/>
    <mergeCell ref="N9:O9"/>
    <mergeCell ref="K13:L13"/>
    <mergeCell ref="N18:O18"/>
    <mergeCell ref="K24:L24"/>
    <mergeCell ref="K32:L3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193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17.860000000000003</v>
      </c>
      <c r="M5" s="5"/>
      <c r="N5" s="131"/>
      <c r="O5" s="131">
        <v>18.600000000000001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-0.53</v>
      </c>
      <c r="L6" s="52">
        <f t="shared" ref="L6:L12" si="1">O6-I6</f>
        <v>6.79</v>
      </c>
      <c r="M6" s="5"/>
      <c r="N6" s="134"/>
      <c r="O6" s="131">
        <v>7.32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5.42</v>
      </c>
      <c r="L7" s="52">
        <f t="shared" si="1"/>
        <v>-0.46</v>
      </c>
      <c r="M7" s="5"/>
      <c r="N7" s="131">
        <v>5.88</v>
      </c>
      <c r="O7" s="134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15.59</v>
      </c>
      <c r="M8" s="5"/>
      <c r="N8" s="131"/>
      <c r="O8" s="131">
        <v>16.34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6.03</v>
      </c>
      <c r="L10" s="52">
        <f t="shared" si="1"/>
        <v>-0.05</v>
      </c>
      <c r="M10" s="5"/>
      <c r="N10" s="131">
        <v>6.08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5.17</v>
      </c>
      <c r="L11" s="52">
        <f t="shared" si="1"/>
        <v>-0.63</v>
      </c>
      <c r="M11" s="5"/>
      <c r="N11" s="131">
        <v>5.8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5.84</v>
      </c>
      <c r="L12" s="52">
        <f t="shared" si="1"/>
        <v>-0.57999999999999996</v>
      </c>
      <c r="M12" s="5"/>
      <c r="N12" s="131">
        <v>6.42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15.829999999999998</v>
      </c>
      <c r="M14" s="5"/>
      <c r="N14" s="131"/>
      <c r="O14" s="131">
        <v>16.239999999999998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9.3999999999999986</v>
      </c>
      <c r="L15" s="52">
        <f t="shared" si="3"/>
        <v>-0.38</v>
      </c>
      <c r="M15" s="5"/>
      <c r="N15" s="131">
        <v>9.7799999999999994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8.39</v>
      </c>
      <c r="L16" s="52">
        <f t="shared" si="3"/>
        <v>-0.45</v>
      </c>
      <c r="M16" s="5"/>
      <c r="N16" s="131">
        <v>8.84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8" t="s">
        <v>47</v>
      </c>
      <c r="O17" s="219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11.67</v>
      </c>
      <c r="L19" s="52">
        <f t="shared" si="3"/>
        <v>-0.53</v>
      </c>
      <c r="M19" s="5"/>
      <c r="N19" s="131">
        <v>12.2</v>
      </c>
      <c r="O19" s="131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15.32</v>
      </c>
      <c r="L20" s="52">
        <f t="shared" si="3"/>
        <v>-0.6</v>
      </c>
      <c r="M20" s="5"/>
      <c r="N20" s="134">
        <v>15.92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4.92</v>
      </c>
      <c r="L21" s="52">
        <f t="shared" si="3"/>
        <v>0</v>
      </c>
      <c r="M21" s="5"/>
      <c r="N21" s="131">
        <v>4.92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13.19</v>
      </c>
      <c r="M22" s="5"/>
      <c r="N22" s="131"/>
      <c r="O22" s="131">
        <v>13.5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9.11</v>
      </c>
      <c r="L23" s="52">
        <f t="shared" si="3"/>
        <v>-0.43</v>
      </c>
      <c r="M23" s="5"/>
      <c r="N23" s="131">
        <v>9.5399999999999991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4.21</v>
      </c>
      <c r="L25" s="52">
        <f t="shared" ref="L25:L31" si="5">O25-I25</f>
        <v>-0.79</v>
      </c>
      <c r="M25" s="3"/>
      <c r="N25" s="131">
        <v>5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9.67</v>
      </c>
      <c r="N26" s="134"/>
      <c r="O26" s="131">
        <v>10.62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7.25</v>
      </c>
      <c r="L27" s="52">
        <f t="shared" si="5"/>
        <v>-0.85</v>
      </c>
      <c r="M27" s="3"/>
      <c r="N27" s="131">
        <v>8.1</v>
      </c>
      <c r="O27" s="131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0</v>
      </c>
      <c r="L28" s="52">
        <f t="shared" si="5"/>
        <v>11.06</v>
      </c>
      <c r="N28" s="131"/>
      <c r="O28" s="134">
        <v>11.06</v>
      </c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4.59</v>
      </c>
      <c r="L29" s="52">
        <f t="shared" si="5"/>
        <v>-0.51</v>
      </c>
      <c r="M29" s="3"/>
      <c r="N29" s="131">
        <v>5.0999999999999996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10.1</v>
      </c>
      <c r="N30" s="131"/>
      <c r="O30" s="131">
        <v>10.26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6.12</v>
      </c>
      <c r="L31" s="52">
        <f t="shared" si="5"/>
        <v>-0.47</v>
      </c>
      <c r="M31" s="3"/>
      <c r="N31" s="131">
        <v>6.59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 t="e">
        <f t="shared" ref="K33:K38" si="6">N33-I33</f>
        <v>#VALUE!</v>
      </c>
      <c r="L33" s="52">
        <f t="shared" ref="L33:L38" si="7">O33-I33</f>
        <v>-0.28000000000000003</v>
      </c>
      <c r="M33" s="3"/>
      <c r="N33" s="218" t="s">
        <v>86</v>
      </c>
      <c r="O33" s="219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5.67</v>
      </c>
      <c r="L34" s="52">
        <f t="shared" si="7"/>
        <v>-0.37</v>
      </c>
      <c r="M34" s="3"/>
      <c r="N34" s="131">
        <v>6.04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5.0200000000000005</v>
      </c>
      <c r="L35" s="52">
        <f t="shared" si="7"/>
        <v>-0.6</v>
      </c>
      <c r="M35" s="3"/>
      <c r="N35" s="131">
        <v>5.62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12.08</v>
      </c>
      <c r="L36" s="52">
        <f t="shared" si="7"/>
        <v>-0.24</v>
      </c>
      <c r="M36" s="3"/>
      <c r="N36" s="131">
        <v>12.32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8.1</v>
      </c>
      <c r="L37" s="52">
        <f t="shared" si="7"/>
        <v>0</v>
      </c>
      <c r="M37" s="3"/>
      <c r="N37" s="131">
        <v>8.1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8.65</v>
      </c>
      <c r="L38" s="52">
        <f t="shared" si="7"/>
        <v>-0.45</v>
      </c>
      <c r="N38" s="131">
        <v>9.1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21.06</v>
      </c>
      <c r="N40" s="133"/>
      <c r="O40" s="133">
        <v>21.36</v>
      </c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218" t="s">
        <v>86</v>
      </c>
      <c r="O41" s="219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9.0299999999999994</v>
      </c>
      <c r="L42" s="52">
        <f>O42-I42</f>
        <v>-0.75</v>
      </c>
      <c r="N42" s="133">
        <v>9.7799999999999994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24.41</v>
      </c>
      <c r="N43" s="133"/>
      <c r="O43" s="131">
        <v>24.75</v>
      </c>
    </row>
  </sheetData>
  <mergeCells count="10">
    <mergeCell ref="K32:L32"/>
    <mergeCell ref="K39:L39"/>
    <mergeCell ref="N41:O41"/>
    <mergeCell ref="N33:O33"/>
    <mergeCell ref="N3:O3"/>
    <mergeCell ref="N9:O9"/>
    <mergeCell ref="K13:L13"/>
    <mergeCell ref="N17:O17"/>
    <mergeCell ref="N18:O18"/>
    <mergeCell ref="K24:L24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O43"/>
  <sheetViews>
    <sheetView zoomScale="80" zoomScaleNormal="80" workbookViewId="0">
      <selection activeCell="B22" sqref="B22:O22"/>
    </sheetView>
  </sheetViews>
  <sheetFormatPr baseColWidth="10" defaultColWidth="9.1796875" defaultRowHeight="12.5" x14ac:dyDescent="0.25"/>
  <cols>
    <col min="1" max="1" width="11.453125" customWidth="1"/>
    <col min="2" max="2" width="29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195</v>
      </c>
      <c r="B2" s="1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18.360000000000003</v>
      </c>
      <c r="M5" s="5"/>
      <c r="N5" s="131"/>
      <c r="O5" s="131">
        <v>19.100000000000001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-0.53</v>
      </c>
      <c r="L6" s="52">
        <f t="shared" ref="L6:L12" si="1">O6-I6</f>
        <v>7.669999999999999</v>
      </c>
      <c r="M6" s="5"/>
      <c r="N6" s="134"/>
      <c r="O6" s="131">
        <v>8.1999999999999993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5.62</v>
      </c>
      <c r="L7" s="52">
        <f t="shared" si="1"/>
        <v>-0.46</v>
      </c>
      <c r="M7" s="5"/>
      <c r="N7" s="131">
        <v>6.08</v>
      </c>
      <c r="O7" s="134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15.670000000000002</v>
      </c>
      <c r="M8" s="5"/>
      <c r="N8" s="131"/>
      <c r="O8" s="131">
        <v>16.420000000000002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6.94</v>
      </c>
      <c r="L10" s="52">
        <f t="shared" si="1"/>
        <v>-0.05</v>
      </c>
      <c r="M10" s="5"/>
      <c r="N10" s="131">
        <v>6.99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6.0200000000000005</v>
      </c>
      <c r="L11" s="52">
        <f t="shared" si="1"/>
        <v>-0.63</v>
      </c>
      <c r="M11" s="5"/>
      <c r="N11" s="131">
        <v>6.65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6.72</v>
      </c>
      <c r="L12" s="52">
        <f t="shared" si="1"/>
        <v>-0.57999999999999996</v>
      </c>
      <c r="M12" s="5"/>
      <c r="N12" s="131">
        <v>7.3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 t="e">
        <f t="shared" ref="K14:K23" si="2">N14-I14</f>
        <v>#VALUE!</v>
      </c>
      <c r="L14" s="52">
        <f t="shared" ref="L14:L23" si="3">O14-I14</f>
        <v>-0.41</v>
      </c>
      <c r="M14" s="5"/>
      <c r="N14" s="220" t="s">
        <v>194</v>
      </c>
      <c r="O14" s="22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10.95</v>
      </c>
      <c r="L15" s="52">
        <f t="shared" si="3"/>
        <v>-0.38</v>
      </c>
      <c r="M15" s="5"/>
      <c r="N15" s="131">
        <v>11.33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10</v>
      </c>
      <c r="L16" s="52">
        <f t="shared" si="3"/>
        <v>-0.45</v>
      </c>
      <c r="M16" s="5"/>
      <c r="N16" s="131">
        <v>10.45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8" t="s">
        <v>119</v>
      </c>
      <c r="O17" s="219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119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119</v>
      </c>
      <c r="O19" s="219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15.709999999999999</v>
      </c>
      <c r="L20" s="52">
        <f t="shared" si="3"/>
        <v>-0.6</v>
      </c>
      <c r="M20" s="5"/>
      <c r="N20" s="134">
        <v>16.309999999999999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5.84</v>
      </c>
      <c r="L21" s="52">
        <f t="shared" si="3"/>
        <v>0</v>
      </c>
      <c r="M21" s="5"/>
      <c r="N21" s="131">
        <v>5.84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14.04</v>
      </c>
      <c r="M22" s="5"/>
      <c r="N22" s="131"/>
      <c r="O22" s="131">
        <v>14.35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9.24</v>
      </c>
      <c r="L23" s="52">
        <f t="shared" si="3"/>
        <v>-0.43</v>
      </c>
      <c r="M23" s="5"/>
      <c r="N23" s="131">
        <v>9.67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5.07</v>
      </c>
      <c r="L25" s="52">
        <f t="shared" ref="L25:L31" si="5">O25-I25</f>
        <v>-0.79</v>
      </c>
      <c r="M25" s="3"/>
      <c r="N25" s="131">
        <v>5.86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4.91</v>
      </c>
      <c r="L26" s="52">
        <f t="shared" si="5"/>
        <v>-0.95</v>
      </c>
      <c r="N26" s="134">
        <v>5.86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8.9500000000000011</v>
      </c>
      <c r="L27" s="52">
        <f t="shared" si="5"/>
        <v>-0.85</v>
      </c>
      <c r="M27" s="3"/>
      <c r="N27" s="131">
        <v>9.8000000000000007</v>
      </c>
      <c r="O27" s="131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10.64</v>
      </c>
      <c r="L28" s="52">
        <f t="shared" si="5"/>
        <v>0</v>
      </c>
      <c r="N28" s="131">
        <v>10.64</v>
      </c>
      <c r="O28" s="134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9.85</v>
      </c>
      <c r="L29" s="52">
        <f t="shared" si="5"/>
        <v>-0.51</v>
      </c>
      <c r="M29" s="3"/>
      <c r="N29" s="131">
        <v>10.36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10.72</v>
      </c>
      <c r="N30" s="131"/>
      <c r="O30" s="131">
        <v>10.88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7.4300000000000006</v>
      </c>
      <c r="L31" s="52">
        <f t="shared" si="5"/>
        <v>-0.47</v>
      </c>
      <c r="M31" s="3"/>
      <c r="N31" s="131">
        <v>7.9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5.76</v>
      </c>
      <c r="L33" s="52">
        <f t="shared" ref="L33:L38" si="7">O33-I33</f>
        <v>-0.28000000000000003</v>
      </c>
      <c r="M33" s="3"/>
      <c r="N33" s="135">
        <v>6.04</v>
      </c>
      <c r="O33" s="136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6.11</v>
      </c>
      <c r="L34" s="52">
        <f t="shared" si="7"/>
        <v>-0.37</v>
      </c>
      <c r="M34" s="3"/>
      <c r="N34" s="134">
        <v>6.48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5.0600000000000005</v>
      </c>
      <c r="L35" s="52">
        <f t="shared" si="7"/>
        <v>-0.6</v>
      </c>
      <c r="M35" s="3"/>
      <c r="N35" s="131">
        <v>5.66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12.16</v>
      </c>
      <c r="L36" s="52">
        <f t="shared" si="7"/>
        <v>-0.24</v>
      </c>
      <c r="M36" s="3"/>
      <c r="N36" s="131">
        <v>12.4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9.41</v>
      </c>
      <c r="L37" s="52">
        <f t="shared" si="7"/>
        <v>0</v>
      </c>
      <c r="M37" s="3"/>
      <c r="N37" s="131">
        <v>9.41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9.34</v>
      </c>
      <c r="L38" s="52">
        <f t="shared" si="7"/>
        <v>-0.45</v>
      </c>
      <c r="N38" s="131">
        <v>9.7899999999999991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 t="e">
        <f>N40-I40</f>
        <v>#VALUE!</v>
      </c>
      <c r="L40" s="52">
        <f>O40-I40</f>
        <v>-0.3</v>
      </c>
      <c r="N40" s="222" t="s">
        <v>194</v>
      </c>
      <c r="O40" s="223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192" t="s">
        <v>87</v>
      </c>
      <c r="O41" s="193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10.62</v>
      </c>
      <c r="L42" s="52">
        <f>O42-I42</f>
        <v>-0.75</v>
      </c>
      <c r="N42" s="133">
        <v>11.37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22.86</v>
      </c>
      <c r="N43" s="133"/>
      <c r="O43" s="131">
        <v>23.2</v>
      </c>
    </row>
  </sheetData>
  <mergeCells count="12">
    <mergeCell ref="K32:L32"/>
    <mergeCell ref="K39:L39"/>
    <mergeCell ref="N41:O41"/>
    <mergeCell ref="N19:O19"/>
    <mergeCell ref="N14:O14"/>
    <mergeCell ref="N40:O40"/>
    <mergeCell ref="K24:L24"/>
    <mergeCell ref="N3:O3"/>
    <mergeCell ref="N9:O9"/>
    <mergeCell ref="K13:L13"/>
    <mergeCell ref="N17:O17"/>
    <mergeCell ref="N18:O18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P43"/>
  <sheetViews>
    <sheetView zoomScale="70" zoomScaleNormal="70" workbookViewId="0">
      <selection activeCell="C22" sqref="C22:P22"/>
    </sheetView>
  </sheetViews>
  <sheetFormatPr baseColWidth="10" defaultColWidth="9.1796875" defaultRowHeight="12.5" x14ac:dyDescent="0.25"/>
  <cols>
    <col min="1" max="1" width="11.453125" customWidth="1"/>
    <col min="2" max="2" width="42" bestFit="1" customWidth="1"/>
    <col min="3" max="256" width="11.453125" customWidth="1"/>
  </cols>
  <sheetData>
    <row r="1" spans="1:16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6" ht="20" x14ac:dyDescent="0.4">
      <c r="A2" s="2" t="s">
        <v>123</v>
      </c>
      <c r="B2" s="1"/>
      <c r="C2" s="1"/>
      <c r="D2" s="1"/>
      <c r="E2" s="1"/>
      <c r="F2" s="1"/>
      <c r="G2" s="1"/>
      <c r="H2" s="1"/>
      <c r="I2" s="1"/>
      <c r="J2" s="1"/>
    </row>
    <row r="3" spans="1:16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6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6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18.46</v>
      </c>
      <c r="M5" s="5"/>
      <c r="N5" s="141"/>
      <c r="O5" s="142">
        <v>19.2</v>
      </c>
    </row>
    <row r="6" spans="1:16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2" si="0">N6-I6</f>
        <v>-0.53</v>
      </c>
      <c r="L6" s="52">
        <f t="shared" ref="L6:L12" si="1">O6-I6</f>
        <v>8.9700000000000006</v>
      </c>
      <c r="M6" s="5"/>
      <c r="N6" s="141"/>
      <c r="O6" s="142">
        <v>9.5</v>
      </c>
    </row>
    <row r="7" spans="1:16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 t="shared" si="0"/>
        <v>-0.46</v>
      </c>
      <c r="L7" s="52">
        <f t="shared" si="1"/>
        <v>-0.46</v>
      </c>
      <c r="M7" s="5"/>
      <c r="N7" s="142"/>
      <c r="O7" s="142"/>
    </row>
    <row r="8" spans="1:16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10.45</v>
      </c>
      <c r="M8" s="5"/>
      <c r="N8" s="142"/>
      <c r="O8" s="142">
        <v>11.2</v>
      </c>
    </row>
    <row r="9" spans="1:16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6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7.32</v>
      </c>
      <c r="L10" s="52">
        <f t="shared" si="1"/>
        <v>-0.05</v>
      </c>
      <c r="M10" s="5"/>
      <c r="N10" s="142">
        <v>7.37</v>
      </c>
      <c r="O10" s="142"/>
    </row>
    <row r="11" spans="1:16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10.83</v>
      </c>
      <c r="M11" s="5"/>
      <c r="N11" s="142"/>
      <c r="O11" s="142">
        <v>11.46</v>
      </c>
    </row>
    <row r="12" spans="1:16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 t="shared" si="0"/>
        <v>7.8000000000000007</v>
      </c>
      <c r="L12" s="52">
        <f t="shared" si="1"/>
        <v>-0.57999999999999996</v>
      </c>
      <c r="M12" s="5"/>
      <c r="N12" s="142">
        <v>8.3800000000000008</v>
      </c>
      <c r="O12" s="142"/>
    </row>
    <row r="13" spans="1:16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6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23.49</v>
      </c>
      <c r="L14" s="52">
        <f t="shared" ref="L14:L23" si="3">O14-I14</f>
        <v>-0.41</v>
      </c>
      <c r="M14" s="5"/>
      <c r="N14" s="142">
        <v>23.9</v>
      </c>
      <c r="O14" s="142"/>
      <c r="P14" s="142"/>
    </row>
    <row r="15" spans="1:16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12.149999999999999</v>
      </c>
      <c r="L15" s="52">
        <f t="shared" si="3"/>
        <v>-0.38</v>
      </c>
      <c r="M15" s="5"/>
      <c r="N15" s="142">
        <v>12.53</v>
      </c>
      <c r="O15" s="142"/>
      <c r="P15" s="142"/>
    </row>
    <row r="16" spans="1:16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11.71</v>
      </c>
      <c r="L16" s="52">
        <f t="shared" si="3"/>
        <v>-0.45</v>
      </c>
      <c r="M16" s="5"/>
      <c r="N16" s="142">
        <v>12.16</v>
      </c>
      <c r="O16" s="142"/>
      <c r="P16" s="142"/>
    </row>
    <row r="17" spans="1:16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-0.49</v>
      </c>
      <c r="L17" s="52">
        <f t="shared" si="3"/>
        <v>-0.49</v>
      </c>
      <c r="M17" s="5"/>
      <c r="N17" s="142"/>
      <c r="O17" s="142"/>
      <c r="P17" s="142"/>
    </row>
    <row r="18" spans="1:16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2"/>
        <v>-0.78</v>
      </c>
      <c r="L18" s="52">
        <f t="shared" si="3"/>
        <v>-0.78</v>
      </c>
      <c r="M18" s="5"/>
      <c r="N18" s="142"/>
      <c r="O18" s="142"/>
      <c r="P18" s="142"/>
    </row>
    <row r="19" spans="1:16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14.07</v>
      </c>
      <c r="L19" s="52">
        <f t="shared" si="3"/>
        <v>-0.53</v>
      </c>
      <c r="M19" s="5"/>
      <c r="N19" s="142">
        <v>14.6</v>
      </c>
      <c r="O19" s="142"/>
      <c r="P19" s="142"/>
    </row>
    <row r="20" spans="1:16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-0.6</v>
      </c>
      <c r="L20" s="52">
        <f t="shared" si="3"/>
        <v>-0.6</v>
      </c>
      <c r="M20" s="5"/>
      <c r="N20" s="142"/>
      <c r="O20" s="142"/>
      <c r="P20" s="142"/>
    </row>
    <row r="21" spans="1:16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6.39</v>
      </c>
      <c r="L21" s="52">
        <f t="shared" si="3"/>
        <v>0</v>
      </c>
      <c r="M21" s="5"/>
      <c r="N21" s="142">
        <v>6.39</v>
      </c>
      <c r="O21" s="142"/>
      <c r="P21" s="142"/>
    </row>
    <row r="22" spans="1:16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15.16</v>
      </c>
      <c r="L22" s="52">
        <f t="shared" si="3"/>
        <v>-0.31</v>
      </c>
      <c r="M22" s="5"/>
      <c r="N22" s="142">
        <v>15.47</v>
      </c>
      <c r="O22" s="142"/>
      <c r="P22" s="142"/>
    </row>
    <row r="23" spans="1:16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9.67</v>
      </c>
      <c r="L23" s="52">
        <f t="shared" si="3"/>
        <v>-0.43</v>
      </c>
      <c r="M23" s="5"/>
      <c r="N23" s="142">
        <v>10.1</v>
      </c>
      <c r="O23" s="142"/>
      <c r="P23" s="142"/>
    </row>
    <row r="24" spans="1:16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6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5.18</v>
      </c>
      <c r="L25" s="52">
        <f t="shared" ref="L25:L31" si="5">O25-I25</f>
        <v>-0.79</v>
      </c>
      <c r="M25" s="3"/>
      <c r="N25" s="142">
        <v>5.97</v>
      </c>
      <c r="O25" s="142"/>
    </row>
    <row r="26" spans="1:16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5.35</v>
      </c>
      <c r="L26" s="52">
        <f t="shared" si="5"/>
        <v>-0.95</v>
      </c>
      <c r="N26" s="142">
        <v>6.3</v>
      </c>
      <c r="O26" s="142"/>
    </row>
    <row r="27" spans="1:16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8.4</v>
      </c>
      <c r="L27" s="52">
        <f t="shared" si="5"/>
        <v>-0.85</v>
      </c>
      <c r="M27" s="3"/>
      <c r="N27" s="142">
        <v>9.25</v>
      </c>
      <c r="O27" s="142"/>
    </row>
    <row r="28" spans="1:16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10.65</v>
      </c>
      <c r="L28" s="52">
        <f t="shared" si="5"/>
        <v>0</v>
      </c>
      <c r="N28" s="142">
        <v>10.65</v>
      </c>
      <c r="O28" s="142"/>
    </row>
    <row r="29" spans="1:16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10.029999999999999</v>
      </c>
      <c r="L29" s="52">
        <f t="shared" si="5"/>
        <v>-0.51</v>
      </c>
      <c r="M29" s="3"/>
      <c r="N29" s="142">
        <v>10.54</v>
      </c>
      <c r="O29" s="142"/>
    </row>
    <row r="30" spans="1:16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5.9399999999999995</v>
      </c>
      <c r="L30" s="52">
        <f t="shared" si="5"/>
        <v>-0.16</v>
      </c>
      <c r="N30" s="142">
        <v>6.1</v>
      </c>
      <c r="O30" s="142"/>
    </row>
    <row r="31" spans="1:16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7.81</v>
      </c>
      <c r="L31" s="52">
        <f t="shared" si="5"/>
        <v>-0.47</v>
      </c>
      <c r="M31" s="3"/>
      <c r="N31" s="142">
        <v>8.2799999999999994</v>
      </c>
      <c r="O31" s="142"/>
    </row>
    <row r="32" spans="1:16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6.22</v>
      </c>
      <c r="L33" s="52">
        <f t="shared" ref="L33:L38" si="7">O33-I33</f>
        <v>-0.28000000000000003</v>
      </c>
      <c r="M33" s="3"/>
      <c r="N33" s="142">
        <v>6.5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6.7299999999999995</v>
      </c>
      <c r="L34" s="52">
        <f t="shared" si="7"/>
        <v>-0.37</v>
      </c>
      <c r="M34" s="3"/>
      <c r="N34" s="142">
        <v>7.1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6.2700000000000005</v>
      </c>
      <c r="L35" s="52">
        <f t="shared" si="7"/>
        <v>-0.6</v>
      </c>
      <c r="M35" s="3"/>
      <c r="N35" s="142">
        <v>6.87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10.24</v>
      </c>
      <c r="L36" s="52">
        <f t="shared" si="7"/>
        <v>-0.24</v>
      </c>
      <c r="M36" s="3"/>
      <c r="N36" s="142">
        <v>10.48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10.130000000000001</v>
      </c>
      <c r="L37" s="52">
        <f t="shared" si="7"/>
        <v>0</v>
      </c>
      <c r="M37" s="3"/>
      <c r="N37" s="142">
        <v>10.130000000000001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10.210000000000001</v>
      </c>
      <c r="L38" s="52">
        <f t="shared" si="7"/>
        <v>-0.45</v>
      </c>
      <c r="N38" s="142">
        <v>10.66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3" thickBot="1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 t="e">
        <f>N40-I40</f>
        <v>#VALUE!</v>
      </c>
      <c r="L40" s="52">
        <f>O40-I40</f>
        <v>-0.3</v>
      </c>
      <c r="N40" s="222" t="s">
        <v>194</v>
      </c>
      <c r="O40" s="223"/>
    </row>
    <row r="41" spans="1:15" ht="13" thickBot="1" x14ac:dyDescent="0.3">
      <c r="A41" s="32">
        <v>37</v>
      </c>
      <c r="B41" s="27" t="s">
        <v>114</v>
      </c>
      <c r="C41" s="27" t="s">
        <v>43</v>
      </c>
      <c r="D41" s="49" t="s">
        <v>26</v>
      </c>
      <c r="E41" s="27">
        <v>230121</v>
      </c>
      <c r="F41" s="27">
        <v>375557</v>
      </c>
      <c r="G41" s="27">
        <v>189</v>
      </c>
      <c r="H41" s="27" t="s">
        <v>46</v>
      </c>
      <c r="I41" s="64">
        <v>0</v>
      </c>
      <c r="J41" s="27" t="s">
        <v>46</v>
      </c>
      <c r="K41" s="39" t="e">
        <f>N41-I41</f>
        <v>#VALUE!</v>
      </c>
      <c r="L41" s="52">
        <f>O41-I41</f>
        <v>0</v>
      </c>
      <c r="N41" s="192" t="s">
        <v>87</v>
      </c>
      <c r="O41" s="193"/>
    </row>
    <row r="42" spans="1:15" ht="14.5" thickBot="1" x14ac:dyDescent="0.35">
      <c r="A42" s="31">
        <v>38</v>
      </c>
      <c r="B42" s="123" t="s">
        <v>181</v>
      </c>
      <c r="C42" s="26" t="s">
        <v>25</v>
      </c>
      <c r="D42" s="49" t="s">
        <v>26</v>
      </c>
      <c r="I42" s="123">
        <v>0.75</v>
      </c>
      <c r="K42" s="39">
        <f>N42-I42</f>
        <v>11.78</v>
      </c>
      <c r="L42" s="52">
        <f>O42-I42</f>
        <v>-0.75</v>
      </c>
      <c r="N42" s="142">
        <v>12.53</v>
      </c>
      <c r="O42" s="133"/>
    </row>
    <row r="43" spans="1:15" ht="13" thickBot="1" x14ac:dyDescent="0.3">
      <c r="A43" s="32">
        <v>39</v>
      </c>
      <c r="B43" s="130" t="s">
        <v>187</v>
      </c>
      <c r="C43" s="26" t="s">
        <v>40</v>
      </c>
      <c r="D43" s="49" t="s">
        <v>26</v>
      </c>
      <c r="I43" s="128">
        <v>0.34</v>
      </c>
      <c r="K43" s="39">
        <f>N43-I43</f>
        <v>-0.34</v>
      </c>
      <c r="L43" s="52">
        <f>O43-I43</f>
        <v>-0.34</v>
      </c>
      <c r="N43" s="133"/>
      <c r="O43" s="131"/>
    </row>
  </sheetData>
  <mergeCells count="8">
    <mergeCell ref="K39:L39"/>
    <mergeCell ref="N40:O40"/>
    <mergeCell ref="N41:O41"/>
    <mergeCell ref="N3:O3"/>
    <mergeCell ref="N9:O9"/>
    <mergeCell ref="K13:L13"/>
    <mergeCell ref="K24:L24"/>
    <mergeCell ref="K32:L3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O43"/>
  <sheetViews>
    <sheetView zoomScale="80" zoomScaleNormal="80" workbookViewId="0">
      <selection activeCell="N43" sqref="A1:O43"/>
    </sheetView>
  </sheetViews>
  <sheetFormatPr baseColWidth="10" defaultColWidth="9.1796875" defaultRowHeight="12.5" x14ac:dyDescent="0.25"/>
  <cols>
    <col min="1" max="1" width="11.453125" customWidth="1"/>
    <col min="2" max="2" width="42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196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18.53</v>
      </c>
      <c r="M5" s="5"/>
      <c r="N5" s="141"/>
      <c r="O5" s="142">
        <v>19.27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7.3199999999999994</v>
      </c>
      <c r="L6" s="52">
        <f t="shared" ref="L6:L11" si="1">O6-I6</f>
        <v>-0.53</v>
      </c>
      <c r="M6" s="5"/>
      <c r="N6" s="142">
        <v>7.85</v>
      </c>
      <c r="O6" s="142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 t="e">
        <f t="shared" si="0"/>
        <v>#VALUE!</v>
      </c>
      <c r="L7" s="52">
        <f t="shared" si="1"/>
        <v>-0.46</v>
      </c>
      <c r="M7" s="5"/>
      <c r="N7" s="142" t="s">
        <v>197</v>
      </c>
      <c r="O7" s="142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9.8000000000000007</v>
      </c>
      <c r="M8" s="5"/>
      <c r="N8" s="142"/>
      <c r="O8" s="142">
        <v>10.55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 t="shared" si="0"/>
        <v>7.49</v>
      </c>
      <c r="L10" s="52">
        <f t="shared" si="1"/>
        <v>-0.05</v>
      </c>
      <c r="M10" s="5"/>
      <c r="N10" s="142">
        <v>7.54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10.909999999999998</v>
      </c>
      <c r="M11" s="5"/>
      <c r="N11" s="134"/>
      <c r="O11" s="142">
        <v>11.54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7.7899999999999991</v>
      </c>
      <c r="L12" s="52">
        <f>O12-I12</f>
        <v>-0.57999999999999996</v>
      </c>
      <c r="M12" s="5"/>
      <c r="N12" s="142">
        <v>8.3699999999999992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28.22</v>
      </c>
      <c r="M14" s="5"/>
      <c r="N14" s="142"/>
      <c r="O14" s="142">
        <v>28.63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7.15</v>
      </c>
      <c r="L15" s="52">
        <f t="shared" si="3"/>
        <v>-0.38</v>
      </c>
      <c r="M15" s="5"/>
      <c r="N15" s="142">
        <v>7.53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2"/>
        <v>#VALUE!</v>
      </c>
      <c r="L16" s="52">
        <f t="shared" si="3"/>
        <v>-0.45</v>
      </c>
      <c r="M16" s="5"/>
      <c r="N16" s="142" t="s">
        <v>47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42" t="s">
        <v>47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47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42" t="s">
        <v>47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2" t="s">
        <v>47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6.85</v>
      </c>
      <c r="L21" s="52">
        <f t="shared" si="3"/>
        <v>0</v>
      </c>
      <c r="M21" s="5"/>
      <c r="N21" s="142">
        <v>6.85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15.929999999999998</v>
      </c>
      <c r="M22" s="5"/>
      <c r="N22" s="142"/>
      <c r="O22" s="142">
        <v>16.239999999999998</v>
      </c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9.15</v>
      </c>
      <c r="L23" s="52">
        <f t="shared" si="3"/>
        <v>-0.43</v>
      </c>
      <c r="M23" s="5"/>
      <c r="N23" s="142">
        <v>9.58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 t="e">
        <f t="shared" ref="K25:K31" si="4">N25-I25</f>
        <v>#VALUE!</v>
      </c>
      <c r="L25" s="52">
        <f t="shared" ref="L25:L31" si="5">O25-I25</f>
        <v>-0.79</v>
      </c>
      <c r="M25" s="3"/>
      <c r="N25" s="142" t="s">
        <v>198</v>
      </c>
      <c r="O25" s="134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10.8</v>
      </c>
      <c r="N26" s="142"/>
      <c r="O26" s="142">
        <v>11.75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8.73</v>
      </c>
      <c r="L27" s="52">
        <f t="shared" si="5"/>
        <v>-0.85</v>
      </c>
      <c r="M27" s="3"/>
      <c r="N27" s="142">
        <v>9.58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10.93</v>
      </c>
      <c r="L28" s="52">
        <f t="shared" si="5"/>
        <v>0</v>
      </c>
      <c r="N28" s="142">
        <v>10.93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4"/>
        <v>#VALUE!</v>
      </c>
      <c r="L29" s="52">
        <f t="shared" si="5"/>
        <v>-0.51</v>
      </c>
      <c r="M29" s="3"/>
      <c r="N29" s="142" t="s">
        <v>47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6.26</v>
      </c>
      <c r="L30" s="52">
        <f t="shared" si="5"/>
        <v>-0.16</v>
      </c>
      <c r="N30" s="142">
        <v>6.42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7.830000000000001</v>
      </c>
      <c r="L31" s="52">
        <f t="shared" si="5"/>
        <v>-0.47</v>
      </c>
      <c r="M31" s="3"/>
      <c r="N31" s="142">
        <v>8.3000000000000007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5.09</v>
      </c>
      <c r="L33" s="52">
        <f t="shared" ref="L33:L38" si="7">O33-I33</f>
        <v>-0.28000000000000003</v>
      </c>
      <c r="M33" s="3"/>
      <c r="N33" s="142">
        <v>5.37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42" t="s">
        <v>47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6"/>
        <v>#VALUE!</v>
      </c>
      <c r="L35" s="52">
        <f t="shared" si="7"/>
        <v>-0.6</v>
      </c>
      <c r="M35" s="3"/>
      <c r="N35" s="142" t="s">
        <v>47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12.26</v>
      </c>
      <c r="L36" s="52">
        <f t="shared" si="7"/>
        <v>-0.24</v>
      </c>
      <c r="M36" s="3"/>
      <c r="N36" s="142">
        <v>12.5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10.94</v>
      </c>
      <c r="L37" s="52">
        <f t="shared" si="7"/>
        <v>0</v>
      </c>
      <c r="M37" s="3"/>
      <c r="N37" s="142">
        <v>10.94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10.860000000000001</v>
      </c>
      <c r="L38" s="52">
        <f t="shared" si="7"/>
        <v>-0.45</v>
      </c>
      <c r="N38" s="142">
        <v>11.31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8.01</v>
      </c>
      <c r="L40" s="52">
        <f>O40-I40</f>
        <v>-0.3</v>
      </c>
      <c r="N40" s="142">
        <v>8.31</v>
      </c>
      <c r="O40" s="144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39" t="e">
        <f>N41-I41</f>
        <v>#VALUE!</v>
      </c>
      <c r="L41" s="52">
        <f>O41-I41</f>
        <v>0</v>
      </c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12.29</v>
      </c>
      <c r="L42" s="52">
        <f>O42-I42</f>
        <v>-0.75</v>
      </c>
      <c r="M42" s="3"/>
      <c r="N42" s="142">
        <v>13.04</v>
      </c>
      <c r="O42" s="142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 t="e">
        <f>N43-I43</f>
        <v>#VALUE!</v>
      </c>
      <c r="L43" s="52">
        <f>O43-I43</f>
        <v>-0.34</v>
      </c>
      <c r="N43" s="192" t="s">
        <v>198</v>
      </c>
      <c r="O43" s="193"/>
    </row>
  </sheetData>
  <mergeCells count="7">
    <mergeCell ref="N43:O43"/>
    <mergeCell ref="N3:O3"/>
    <mergeCell ref="N9:O9"/>
    <mergeCell ref="K13:L13"/>
    <mergeCell ref="K24:L24"/>
    <mergeCell ref="K32:L32"/>
    <mergeCell ref="K39:L39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O43"/>
  <sheetViews>
    <sheetView zoomScale="80" zoomScaleNormal="80" workbookViewId="0">
      <selection sqref="A1:O43"/>
    </sheetView>
  </sheetViews>
  <sheetFormatPr baseColWidth="10" defaultColWidth="9.1796875" defaultRowHeight="12.5" x14ac:dyDescent="0.25"/>
  <cols>
    <col min="1" max="1" width="11.453125" customWidth="1"/>
    <col min="2" max="2" width="15.453125" customWidth="1"/>
    <col min="3" max="12" width="11.453125" customWidth="1"/>
    <col min="13" max="13" width="3.269531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199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18.040000000000003</v>
      </c>
      <c r="M5" s="5"/>
      <c r="N5" s="141"/>
      <c r="O5" s="142">
        <v>18.78</v>
      </c>
    </row>
    <row r="6" spans="1:15" ht="14.5" thickBot="1" x14ac:dyDescent="0.3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10.120000000000001</v>
      </c>
      <c r="M6" s="5"/>
      <c r="N6" s="141"/>
      <c r="O6" s="142">
        <v>10.65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 t="e">
        <f t="shared" si="0"/>
        <v>#VALUE!</v>
      </c>
      <c r="L7" s="52">
        <f t="shared" si="1"/>
        <v>-0.46</v>
      </c>
      <c r="M7" s="5"/>
      <c r="N7" s="142" t="s">
        <v>197</v>
      </c>
      <c r="O7" s="142"/>
    </row>
    <row r="8" spans="1:15" ht="14.5" thickBot="1" x14ac:dyDescent="0.3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7.92</v>
      </c>
      <c r="M8" s="5"/>
      <c r="N8" s="142"/>
      <c r="O8" s="142">
        <v>8.67</v>
      </c>
    </row>
    <row r="9" spans="1:15" ht="13" thickBot="1" x14ac:dyDescent="0.3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39" t="e">
        <f t="shared" si="0"/>
        <v>#VALUE!</v>
      </c>
      <c r="L9" s="52">
        <f t="shared" si="1"/>
        <v>-0.21</v>
      </c>
      <c r="M9" s="5"/>
      <c r="N9" s="215" t="s">
        <v>158</v>
      </c>
      <c r="O9" s="215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6.05</v>
      </c>
      <c r="L10" s="52">
        <f>O10-I10</f>
        <v>-0.05</v>
      </c>
      <c r="M10" s="5"/>
      <c r="N10" s="142">
        <v>6.1</v>
      </c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9.27</v>
      </c>
      <c r="M11" s="5"/>
      <c r="N11" s="134"/>
      <c r="O11" s="142">
        <v>9.9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6.37</v>
      </c>
      <c r="L12" s="52">
        <f>O12-I12</f>
        <v>-0.57999999999999996</v>
      </c>
      <c r="M12" s="5"/>
      <c r="N12" s="142">
        <v>6.95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11.09</v>
      </c>
      <c r="L14" s="52">
        <f t="shared" ref="L14:L23" si="3">O14-I14</f>
        <v>-0.41</v>
      </c>
      <c r="M14" s="5"/>
      <c r="N14" s="142">
        <v>11.5</v>
      </c>
      <c r="O14" s="142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11.12</v>
      </c>
      <c r="L15" s="52">
        <f t="shared" si="3"/>
        <v>-0.38</v>
      </c>
      <c r="M15" s="5"/>
      <c r="N15" s="142">
        <v>11.5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2"/>
        <v>#VALUE!</v>
      </c>
      <c r="L16" s="52">
        <f t="shared" si="3"/>
        <v>-0.45</v>
      </c>
      <c r="M16" s="5"/>
      <c r="N16" s="142" t="s">
        <v>47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42" t="s">
        <v>47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47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42" t="s">
        <v>47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2" t="s">
        <v>47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6.62</v>
      </c>
      <c r="L21" s="52">
        <f t="shared" si="3"/>
        <v>0</v>
      </c>
      <c r="M21" s="5"/>
      <c r="N21" s="142">
        <v>6.62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15.57</v>
      </c>
      <c r="L22" s="52">
        <f t="shared" si="3"/>
        <v>-0.31</v>
      </c>
      <c r="M22" s="5"/>
      <c r="N22" s="142">
        <v>15.88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6.8000000000000007</v>
      </c>
      <c r="L23" s="52">
        <f t="shared" si="3"/>
        <v>-0.43</v>
      </c>
      <c r="M23" s="5"/>
      <c r="N23" s="142">
        <v>7.23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3.9799999999999995</v>
      </c>
      <c r="L25" s="52">
        <f t="shared" ref="L25:L31" si="5">O25-I25</f>
        <v>-0.79</v>
      </c>
      <c r="M25" s="3"/>
      <c r="N25" s="142">
        <v>4.7699999999999996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 t="e">
        <f t="shared" si="4"/>
        <v>#VALUE!</v>
      </c>
      <c r="L26" s="52">
        <f t="shared" si="5"/>
        <v>-0.95</v>
      </c>
      <c r="N26" s="142" t="s">
        <v>200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7.98</v>
      </c>
      <c r="L27" s="52">
        <f t="shared" si="5"/>
        <v>-0.85</v>
      </c>
      <c r="M27" s="3"/>
      <c r="N27" s="142">
        <v>8.83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10.35</v>
      </c>
      <c r="L28" s="52">
        <f t="shared" si="5"/>
        <v>0</v>
      </c>
      <c r="N28" s="142">
        <v>10.35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7.73</v>
      </c>
      <c r="L29" s="52">
        <f t="shared" si="5"/>
        <v>-0.51</v>
      </c>
      <c r="M29" s="3"/>
      <c r="N29" s="142">
        <v>8.24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5.41</v>
      </c>
      <c r="L30" s="52">
        <f t="shared" si="5"/>
        <v>-0.16</v>
      </c>
      <c r="N30" s="142">
        <v>5.57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8</v>
      </c>
      <c r="L31" s="52">
        <f t="shared" si="5"/>
        <v>-0.47</v>
      </c>
      <c r="M31" s="3"/>
      <c r="N31" s="142">
        <v>8.4700000000000006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1.72</v>
      </c>
      <c r="L33" s="52">
        <f t="shared" ref="L33:L38" si="7">O33-I33</f>
        <v>-0.28000000000000003</v>
      </c>
      <c r="M33" s="3"/>
      <c r="N33" s="142">
        <v>2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6.32</v>
      </c>
      <c r="L34" s="52">
        <f t="shared" si="7"/>
        <v>-0.37</v>
      </c>
      <c r="M34" s="3"/>
      <c r="N34" s="142">
        <v>6.69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5.0200000000000005</v>
      </c>
      <c r="L35" s="52">
        <f t="shared" si="7"/>
        <v>-0.6</v>
      </c>
      <c r="M35" s="3"/>
      <c r="N35" s="142">
        <v>5.62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12.14</v>
      </c>
      <c r="L36" s="52">
        <f t="shared" si="7"/>
        <v>-0.24</v>
      </c>
      <c r="M36" s="3"/>
      <c r="N36" s="142">
        <v>12.38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9.16</v>
      </c>
      <c r="L37" s="52">
        <f t="shared" si="7"/>
        <v>0</v>
      </c>
      <c r="M37" s="3"/>
      <c r="N37" s="142">
        <v>9.16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10.55</v>
      </c>
      <c r="L38" s="52">
        <f t="shared" si="7"/>
        <v>-0.45</v>
      </c>
      <c r="N38" s="142">
        <v>11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.5" thickBot="1" x14ac:dyDescent="0.3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7.63</v>
      </c>
      <c r="N40" s="142"/>
      <c r="O40" s="142">
        <v>7.93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39" t="e">
        <f>N41-I41</f>
        <v>#VALUE!</v>
      </c>
      <c r="L41" s="52">
        <f>O41-I41</f>
        <v>0</v>
      </c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10.63</v>
      </c>
      <c r="L42" s="52">
        <f>O42-I42</f>
        <v>-0.75</v>
      </c>
      <c r="M42" s="3"/>
      <c r="N42" s="142">
        <v>11.38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33.76</v>
      </c>
      <c r="N43" s="142"/>
      <c r="O43" s="142">
        <v>34.1</v>
      </c>
    </row>
  </sheetData>
  <mergeCells count="6">
    <mergeCell ref="K39:L39"/>
    <mergeCell ref="N3:O3"/>
    <mergeCell ref="N9:O9"/>
    <mergeCell ref="K13:L13"/>
    <mergeCell ref="K24:L24"/>
    <mergeCell ref="K32:L3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2" width="11.453125" customWidth="1"/>
    <col min="13" max="13" width="3.179687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201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17.700000000000003</v>
      </c>
      <c r="M5" s="5"/>
      <c r="N5" s="141"/>
      <c r="O5" s="142">
        <v>18.440000000000001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9.0200000000000014</v>
      </c>
      <c r="M6" s="5"/>
      <c r="N6" s="141"/>
      <c r="O6" s="142">
        <v>9.5500000000000007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142"/>
      <c r="O7" s="142" t="s">
        <v>202</v>
      </c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8.1300000000000008</v>
      </c>
      <c r="M8" s="5"/>
      <c r="N8" s="142"/>
      <c r="O8" s="142">
        <v>8.8800000000000008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5" t="s">
        <v>158</v>
      </c>
      <c r="O9" s="215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4</v>
      </c>
      <c r="L10" s="52">
        <f>O10-I10</f>
        <v>-0.05</v>
      </c>
      <c r="M10" s="5"/>
      <c r="N10" s="142">
        <v>4.05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4.76</v>
      </c>
      <c r="L11" s="52">
        <f t="shared" si="1"/>
        <v>-0.63</v>
      </c>
      <c r="M11" s="5"/>
      <c r="N11" s="134">
        <v>5.39</v>
      </c>
      <c r="O11" s="142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5.45</v>
      </c>
      <c r="L12" s="52">
        <f>O12-I12</f>
        <v>-0.57999999999999996</v>
      </c>
      <c r="M12" s="5"/>
      <c r="N12" s="142">
        <v>6.03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7.03</v>
      </c>
      <c r="L14" s="52">
        <f t="shared" ref="L14:L23" si="3">O14-I14</f>
        <v>-0.41</v>
      </c>
      <c r="M14" s="5"/>
      <c r="N14" s="142">
        <v>7.44</v>
      </c>
      <c r="O14" s="142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7.13</v>
      </c>
      <c r="L15" s="52">
        <f t="shared" si="3"/>
        <v>-0.38</v>
      </c>
      <c r="M15" s="5"/>
      <c r="N15" s="142">
        <v>7.51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9.9300000000000015</v>
      </c>
      <c r="L16" s="52">
        <f t="shared" si="3"/>
        <v>-0.45</v>
      </c>
      <c r="M16" s="5"/>
      <c r="N16" s="142">
        <v>10.38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42" t="s">
        <v>47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47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12.39</v>
      </c>
      <c r="L19" s="52">
        <f t="shared" si="3"/>
        <v>-0.53</v>
      </c>
      <c r="M19" s="5"/>
      <c r="N19" s="142">
        <v>12.92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15.23</v>
      </c>
      <c r="L20" s="52">
        <f t="shared" si="3"/>
        <v>-0.6</v>
      </c>
      <c r="M20" s="5"/>
      <c r="N20" s="142">
        <v>15.83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4.8600000000000003</v>
      </c>
      <c r="L21" s="52">
        <f t="shared" si="3"/>
        <v>0</v>
      </c>
      <c r="M21" s="5"/>
      <c r="N21" s="142">
        <v>4.8600000000000003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12.87</v>
      </c>
      <c r="L22" s="52">
        <f t="shared" si="3"/>
        <v>-0.31</v>
      </c>
      <c r="M22" s="5"/>
      <c r="N22" s="142">
        <v>13.18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6.88</v>
      </c>
      <c r="L23" s="52">
        <f t="shared" si="3"/>
        <v>-0.43</v>
      </c>
      <c r="M23" s="5"/>
      <c r="N23" s="142">
        <v>7.31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3.45</v>
      </c>
      <c r="L25" s="52">
        <f t="shared" ref="L25:L31" si="5">O25-I25</f>
        <v>-0.79</v>
      </c>
      <c r="M25" s="3"/>
      <c r="N25" s="142">
        <v>4.24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3.6899999999999995</v>
      </c>
      <c r="L26" s="52">
        <f t="shared" si="5"/>
        <v>-0.95</v>
      </c>
      <c r="N26" s="142">
        <v>4.6399999999999997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6.5500000000000007</v>
      </c>
      <c r="L27" s="52">
        <f t="shared" si="5"/>
        <v>-0.85</v>
      </c>
      <c r="M27" s="3"/>
      <c r="N27" s="142">
        <v>7.4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9.8699999999999992</v>
      </c>
      <c r="L28" s="52">
        <f t="shared" si="5"/>
        <v>0</v>
      </c>
      <c r="N28" s="142">
        <v>9.8699999999999992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8.39</v>
      </c>
      <c r="L29" s="52">
        <f t="shared" si="5"/>
        <v>-0.51</v>
      </c>
      <c r="M29" s="3"/>
      <c r="N29" s="142">
        <v>8.9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4.54</v>
      </c>
      <c r="L30" s="52">
        <f t="shared" si="5"/>
        <v>-0.16</v>
      </c>
      <c r="N30" s="142">
        <v>4.7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7.49</v>
      </c>
      <c r="L31" s="52">
        <f t="shared" si="5"/>
        <v>-0.47</v>
      </c>
      <c r="M31" s="3"/>
      <c r="N31" s="142">
        <v>7.96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2.4000000000000004</v>
      </c>
      <c r="L33" s="52">
        <f t="shared" ref="L33:L38" si="7">O33-I33</f>
        <v>-0.28000000000000003</v>
      </c>
      <c r="M33" s="3"/>
      <c r="N33" s="142">
        <v>2.68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6.26</v>
      </c>
      <c r="L34" s="52">
        <f t="shared" si="7"/>
        <v>-0.37</v>
      </c>
      <c r="M34" s="3"/>
      <c r="N34" s="142">
        <v>6.63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5.1000000000000005</v>
      </c>
      <c r="L35" s="52">
        <f t="shared" si="7"/>
        <v>-0.6</v>
      </c>
      <c r="M35" s="3"/>
      <c r="N35" s="142">
        <v>5.7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11.84</v>
      </c>
      <c r="L36" s="52">
        <f t="shared" si="7"/>
        <v>-0.24</v>
      </c>
      <c r="M36" s="3"/>
      <c r="N36" s="142">
        <v>12.08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7.36</v>
      </c>
      <c r="L37" s="52">
        <f t="shared" si="7"/>
        <v>0</v>
      </c>
      <c r="M37" s="3"/>
      <c r="N37" s="142">
        <v>7.36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2.63</v>
      </c>
      <c r="L38" s="52">
        <f t="shared" si="7"/>
        <v>-0.45</v>
      </c>
      <c r="N38" s="142">
        <v>3.08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15.41</v>
      </c>
      <c r="N40" s="142"/>
      <c r="O40" s="142">
        <v>15.71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6.7</v>
      </c>
      <c r="L42" s="52">
        <f>O42-I42</f>
        <v>-0.75</v>
      </c>
      <c r="M42" s="3"/>
      <c r="N42" s="142">
        <v>7.45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25.2</v>
      </c>
      <c r="N43" s="142"/>
      <c r="O43" s="142">
        <v>25.54</v>
      </c>
    </row>
  </sheetData>
  <mergeCells count="9">
    <mergeCell ref="K41:L41"/>
    <mergeCell ref="K9:L9"/>
    <mergeCell ref="K7:L7"/>
    <mergeCell ref="N3:O3"/>
    <mergeCell ref="N9:O9"/>
    <mergeCell ref="K13:L13"/>
    <mergeCell ref="K24:L24"/>
    <mergeCell ref="K32:L32"/>
    <mergeCell ref="K39:L39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O43"/>
  <sheetViews>
    <sheetView zoomScale="70" zoomScaleNormal="70" workbookViewId="0">
      <selection sqref="A1:O43"/>
    </sheetView>
  </sheetViews>
  <sheetFormatPr baseColWidth="10" defaultColWidth="9.1796875" defaultRowHeight="12.5" x14ac:dyDescent="0.25"/>
  <cols>
    <col min="1" max="1" width="11.453125" customWidth="1"/>
    <col min="2" max="2" width="26.1796875" customWidth="1"/>
    <col min="3" max="12" width="11.453125" customWidth="1"/>
    <col min="13" max="13" width="2.269531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215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4.2699999999999996</v>
      </c>
      <c r="L5" s="52">
        <f>O5-I5</f>
        <v>-0.74</v>
      </c>
      <c r="M5" s="5"/>
      <c r="N5" s="142">
        <v>5.01</v>
      </c>
      <c r="O5" s="142"/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10.3</v>
      </c>
      <c r="M6" s="5"/>
      <c r="N6" s="141"/>
      <c r="O6" s="142">
        <v>10.83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142"/>
      <c r="O7" s="142" t="s">
        <v>202</v>
      </c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8.18</v>
      </c>
      <c r="M8" s="5"/>
      <c r="N8" s="142"/>
      <c r="O8" s="142">
        <v>8.93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5" t="s">
        <v>158</v>
      </c>
      <c r="O9" s="215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3.6500000000000004</v>
      </c>
      <c r="L10" s="52">
        <f>O10-I10</f>
        <v>-0.05</v>
      </c>
      <c r="M10" s="5"/>
      <c r="N10" s="142">
        <v>3.7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8.52</v>
      </c>
      <c r="M11" s="5"/>
      <c r="N11" s="134"/>
      <c r="O11" s="142">
        <v>9.15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5.37</v>
      </c>
      <c r="L12" s="52">
        <f>O12-I12</f>
        <v>-0.57999999999999996</v>
      </c>
      <c r="M12" s="5"/>
      <c r="N12" s="142">
        <v>5.95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12.04</v>
      </c>
      <c r="M14" s="5"/>
      <c r="N14" s="142"/>
      <c r="O14" s="142">
        <v>12.45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6.47</v>
      </c>
      <c r="L15" s="52">
        <f t="shared" si="3"/>
        <v>-0.38</v>
      </c>
      <c r="M15" s="5"/>
      <c r="N15" s="142">
        <v>6.85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8.15</v>
      </c>
      <c r="L16" s="52">
        <f t="shared" si="3"/>
        <v>-0.45</v>
      </c>
      <c r="M16" s="5"/>
      <c r="N16" s="142">
        <v>8.6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-0.49</v>
      </c>
      <c r="L17" s="52" t="e">
        <f t="shared" si="3"/>
        <v>#VALUE!</v>
      </c>
      <c r="M17" s="5"/>
      <c r="N17" s="142"/>
      <c r="O17" s="142" t="s">
        <v>47</v>
      </c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2"/>
        <v>-0.78</v>
      </c>
      <c r="L18" s="52" t="e">
        <f t="shared" si="3"/>
        <v>#VALUE!</v>
      </c>
      <c r="M18" s="5"/>
      <c r="N18" s="142"/>
      <c r="O18" s="142" t="s">
        <v>47</v>
      </c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42" t="s">
        <v>47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2" t="s">
        <v>47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4.16</v>
      </c>
      <c r="L21" s="52">
        <f t="shared" si="3"/>
        <v>0</v>
      </c>
      <c r="M21" s="5"/>
      <c r="N21" s="142">
        <v>4.16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11.33</v>
      </c>
      <c r="L22" s="52">
        <f t="shared" si="3"/>
        <v>-0.31</v>
      </c>
      <c r="M22" s="5"/>
      <c r="N22" s="142">
        <v>11.64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7.4</v>
      </c>
      <c r="L23" s="52">
        <f t="shared" si="3"/>
        <v>-0.43</v>
      </c>
      <c r="M23" s="5"/>
      <c r="N23" s="142">
        <v>7.83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3.37</v>
      </c>
      <c r="L25" s="52">
        <f t="shared" ref="L25:L31" si="5">O25-I25</f>
        <v>-0.79</v>
      </c>
      <c r="M25" s="3"/>
      <c r="N25" s="142">
        <v>4.16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3.5699999999999994</v>
      </c>
      <c r="L26" s="52">
        <f t="shared" si="5"/>
        <v>-0.95</v>
      </c>
      <c r="N26" s="142">
        <v>4.5199999999999996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6.3800000000000008</v>
      </c>
      <c r="L27" s="52">
        <f t="shared" si="5"/>
        <v>-0.85</v>
      </c>
      <c r="M27" s="3"/>
      <c r="N27" s="142">
        <v>7.23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9.8699999999999992</v>
      </c>
      <c r="L28" s="52">
        <f t="shared" si="5"/>
        <v>0</v>
      </c>
      <c r="N28" s="142">
        <v>9.8699999999999992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8.24</v>
      </c>
      <c r="L29" s="52">
        <f t="shared" si="5"/>
        <v>-0.51</v>
      </c>
      <c r="M29" s="3"/>
      <c r="N29" s="142">
        <v>8.75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6.2299999999999995</v>
      </c>
      <c r="L30" s="52">
        <f t="shared" si="5"/>
        <v>-0.16</v>
      </c>
      <c r="N30" s="142">
        <v>6.39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7.4300000000000006</v>
      </c>
      <c r="L31" s="52">
        <f t="shared" si="5"/>
        <v>-0.47</v>
      </c>
      <c r="M31" s="3"/>
      <c r="N31" s="142">
        <v>7.9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4.43</v>
      </c>
      <c r="L33" s="52">
        <f t="shared" ref="L33:L38" si="7">O33-I33</f>
        <v>-0.28000000000000003</v>
      </c>
      <c r="M33" s="3"/>
      <c r="N33" s="142">
        <v>4.71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6.57</v>
      </c>
      <c r="L34" s="52">
        <f t="shared" si="7"/>
        <v>-0.37</v>
      </c>
      <c r="M34" s="3"/>
      <c r="N34" s="142">
        <v>6.94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5.07</v>
      </c>
      <c r="L35" s="52">
        <f t="shared" si="7"/>
        <v>-0.6</v>
      </c>
      <c r="M35" s="3"/>
      <c r="N35" s="142">
        <v>5.67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11.92</v>
      </c>
      <c r="L36" s="52">
        <f t="shared" si="7"/>
        <v>-0.24</v>
      </c>
      <c r="M36" s="3"/>
      <c r="N36" s="142">
        <v>12.16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4.72</v>
      </c>
      <c r="L37" s="52">
        <f t="shared" si="7"/>
        <v>0</v>
      </c>
      <c r="M37" s="3"/>
      <c r="N37" s="142">
        <v>4.72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7.25</v>
      </c>
      <c r="L38" s="52">
        <f t="shared" si="7"/>
        <v>-0.45</v>
      </c>
      <c r="N38" s="142">
        <v>7.7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6.13</v>
      </c>
      <c r="L40" s="52">
        <f>O40-I40</f>
        <v>-0.3</v>
      </c>
      <c r="N40" s="142">
        <v>6.43</v>
      </c>
      <c r="O40" s="142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6.15</v>
      </c>
      <c r="L42" s="52">
        <f>O42-I42</f>
        <v>-0.75</v>
      </c>
      <c r="M42" s="3"/>
      <c r="N42" s="142">
        <v>6.9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24.51</v>
      </c>
      <c r="N43" s="142"/>
      <c r="O43" s="142">
        <v>24.85</v>
      </c>
    </row>
  </sheetData>
  <mergeCells count="9">
    <mergeCell ref="K32:L32"/>
    <mergeCell ref="K39:L39"/>
    <mergeCell ref="K41:L41"/>
    <mergeCell ref="N3:O3"/>
    <mergeCell ref="K7:L7"/>
    <mergeCell ref="K9:L9"/>
    <mergeCell ref="N9:O9"/>
    <mergeCell ref="K13:L13"/>
    <mergeCell ref="K24:L24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22.81640625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216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17.520000000000003</v>
      </c>
      <c r="M5" s="5"/>
      <c r="N5" s="141"/>
      <c r="O5" s="142">
        <v>18.260000000000002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7.9899999999999993</v>
      </c>
      <c r="L6" s="52">
        <f t="shared" ref="L6:L11" si="1">O6-I6</f>
        <v>-0.53</v>
      </c>
      <c r="M6" s="5"/>
      <c r="N6" s="142">
        <v>8.52</v>
      </c>
      <c r="O6" s="142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142" t="s">
        <v>202</v>
      </c>
      <c r="O7" s="142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8.09</v>
      </c>
      <c r="M8" s="5"/>
      <c r="N8" s="142"/>
      <c r="O8" s="142">
        <v>8.84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5" t="s">
        <v>158</v>
      </c>
      <c r="O9" s="215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3.0700000000000003</v>
      </c>
      <c r="L10" s="52">
        <f>O10-I10</f>
        <v>-0.05</v>
      </c>
      <c r="M10" s="5"/>
      <c r="N10" s="142">
        <v>3.12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7.7399999999999993</v>
      </c>
      <c r="M11" s="5"/>
      <c r="N11" s="134"/>
      <c r="O11" s="142">
        <v>8.3699999999999992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5.07</v>
      </c>
      <c r="L12" s="52">
        <f>O12-I12</f>
        <v>-0.57999999999999996</v>
      </c>
      <c r="M12" s="5"/>
      <c r="N12" s="142">
        <v>5.65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6.09</v>
      </c>
      <c r="L14" s="52">
        <f t="shared" ref="L14:L23" si="3">O14-I14</f>
        <v>-0.41</v>
      </c>
      <c r="M14" s="5"/>
      <c r="N14" s="142">
        <v>6.5</v>
      </c>
      <c r="O14" s="142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-0.38</v>
      </c>
      <c r="L15" s="52">
        <f t="shared" si="3"/>
        <v>13.819999999999999</v>
      </c>
      <c r="M15" s="5"/>
      <c r="N15" s="142"/>
      <c r="O15" s="142">
        <v>14.2</v>
      </c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7.28</v>
      </c>
      <c r="L16" s="52">
        <f t="shared" si="3"/>
        <v>-0.45</v>
      </c>
      <c r="M16" s="5"/>
      <c r="N16" s="142">
        <v>7.73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42" t="s">
        <v>47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47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11.950000000000001</v>
      </c>
      <c r="L19" s="52">
        <f t="shared" si="3"/>
        <v>-0.53</v>
      </c>
      <c r="M19" s="5"/>
      <c r="N19" s="142">
        <v>12.48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15.05</v>
      </c>
      <c r="L20" s="52">
        <f t="shared" si="3"/>
        <v>-0.6</v>
      </c>
      <c r="M20" s="5"/>
      <c r="N20" s="142">
        <v>15.65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3.67</v>
      </c>
      <c r="L21" s="52">
        <f t="shared" si="3"/>
        <v>0</v>
      </c>
      <c r="M21" s="5"/>
      <c r="N21" s="142">
        <v>3.67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11.17</v>
      </c>
      <c r="L22" s="52">
        <f t="shared" si="3"/>
        <v>-0.31</v>
      </c>
      <c r="M22" s="5"/>
      <c r="N22" s="142">
        <v>11.48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6.3500000000000005</v>
      </c>
      <c r="L23" s="52">
        <f t="shared" si="3"/>
        <v>-0.43</v>
      </c>
      <c r="M23" s="5"/>
      <c r="N23" s="142">
        <v>6.78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3.05</v>
      </c>
      <c r="L25" s="52">
        <f t="shared" ref="L25:L31" si="5">O25-I25</f>
        <v>-0.79</v>
      </c>
      <c r="M25" s="3"/>
      <c r="N25" s="142">
        <v>3.84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3.2199999999999998</v>
      </c>
      <c r="L26" s="52">
        <f t="shared" si="5"/>
        <v>-0.95</v>
      </c>
      <c r="N26" s="142">
        <v>4.17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5.4</v>
      </c>
      <c r="L27" s="52">
        <f t="shared" si="5"/>
        <v>-0.85</v>
      </c>
      <c r="M27" s="3"/>
      <c r="N27" s="142">
        <v>6.25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9.5500000000000007</v>
      </c>
      <c r="L28" s="52">
        <f t="shared" si="5"/>
        <v>0</v>
      </c>
      <c r="N28" s="142">
        <v>9.5500000000000007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7.09</v>
      </c>
      <c r="L29" s="52">
        <f t="shared" si="5"/>
        <v>-0.51</v>
      </c>
      <c r="M29" s="3"/>
      <c r="N29" s="142">
        <v>7.6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3.1799999999999997</v>
      </c>
      <c r="L30" s="52">
        <f t="shared" si="5"/>
        <v>-0.16</v>
      </c>
      <c r="N30" s="142">
        <v>3.34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6.95</v>
      </c>
      <c r="L31" s="52">
        <f t="shared" si="5"/>
        <v>-0.47</v>
      </c>
      <c r="M31" s="3"/>
      <c r="N31" s="142">
        <v>7.42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36" t="s">
        <v>161</v>
      </c>
      <c r="O32" s="37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1.7</v>
      </c>
      <c r="L33" s="52">
        <f t="shared" ref="L33:L38" si="7">O33-I33</f>
        <v>-0.28000000000000003</v>
      </c>
      <c r="M33" s="3"/>
      <c r="N33" s="142">
        <v>1.98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6.1</v>
      </c>
      <c r="L34" s="52">
        <f t="shared" si="7"/>
        <v>-0.37</v>
      </c>
      <c r="M34" s="3"/>
      <c r="N34" s="142">
        <v>6.47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4.9800000000000004</v>
      </c>
      <c r="L35" s="52">
        <f t="shared" si="7"/>
        <v>-0.6</v>
      </c>
      <c r="M35" s="3"/>
      <c r="N35" s="142">
        <v>5.58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11.56</v>
      </c>
      <c r="L36" s="52">
        <f t="shared" si="7"/>
        <v>-0.24</v>
      </c>
      <c r="M36" s="3"/>
      <c r="N36" s="142">
        <v>11.8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2.75</v>
      </c>
      <c r="L37" s="52">
        <f t="shared" si="7"/>
        <v>0</v>
      </c>
      <c r="M37" s="3"/>
      <c r="N37" s="142">
        <v>2.75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6.6899999999999995</v>
      </c>
      <c r="L38" s="52">
        <f t="shared" si="7"/>
        <v>-0.45</v>
      </c>
      <c r="N38" s="142">
        <v>7.14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 t="e">
        <f>N40-I40</f>
        <v>#VALUE!</v>
      </c>
      <c r="L40" s="52">
        <f>O40-I40</f>
        <v>-0.3</v>
      </c>
      <c r="N40" s="142" t="s">
        <v>194</v>
      </c>
      <c r="O40" s="142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5.8</v>
      </c>
      <c r="L42" s="52">
        <f>O42-I42</f>
        <v>-0.75</v>
      </c>
      <c r="M42" s="3"/>
      <c r="N42" s="142">
        <v>6.55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24.41</v>
      </c>
      <c r="N43" s="142"/>
      <c r="O43" s="142">
        <v>24.75</v>
      </c>
    </row>
  </sheetData>
  <mergeCells count="9">
    <mergeCell ref="K32:L32"/>
    <mergeCell ref="K39:L39"/>
    <mergeCell ref="K41:L41"/>
    <mergeCell ref="N3:O3"/>
    <mergeCell ref="K7:L7"/>
    <mergeCell ref="K9:L9"/>
    <mergeCell ref="N9:O9"/>
    <mergeCell ref="K13:L13"/>
    <mergeCell ref="K24:L24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43"/>
  <sheetViews>
    <sheetView zoomScale="80" zoomScaleNormal="80" workbookViewId="0">
      <selection activeCell="I37" sqref="I37"/>
    </sheetView>
  </sheetViews>
  <sheetFormatPr baseColWidth="10" defaultColWidth="9.1796875" defaultRowHeight="12.5" x14ac:dyDescent="0.25"/>
  <cols>
    <col min="1" max="1" width="11.453125" customWidth="1"/>
    <col min="2" max="2" width="19" customWidth="1"/>
    <col min="3" max="12" width="11.453125" customWidth="1"/>
    <col min="13" max="13" width="2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217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3.8599999999999994</v>
      </c>
      <c r="L5" s="52">
        <f>O5-I5</f>
        <v>-0.74</v>
      </c>
      <c r="M5" s="5"/>
      <c r="N5" s="142">
        <v>4.5999999999999996</v>
      </c>
      <c r="O5" s="142"/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7.6499999999999995</v>
      </c>
      <c r="M6" s="5"/>
      <c r="N6" s="142"/>
      <c r="O6" s="142">
        <v>8.18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142" t="s">
        <v>202</v>
      </c>
      <c r="O7" s="142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7.85</v>
      </c>
      <c r="M8" s="5"/>
      <c r="N8" s="142"/>
      <c r="O8" s="142">
        <v>8.6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2.06</v>
      </c>
      <c r="L10" s="52">
        <f>O10-I10</f>
        <v>-0.05</v>
      </c>
      <c r="M10" s="5"/>
      <c r="N10" s="142">
        <v>2.11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7.3100000000000005</v>
      </c>
      <c r="L11" s="52">
        <f t="shared" si="1"/>
        <v>-0.63</v>
      </c>
      <c r="M11" s="5"/>
      <c r="N11" s="134">
        <v>7.94</v>
      </c>
      <c r="O11" s="142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4</v>
      </c>
      <c r="L12" s="52">
        <f>O12-I12</f>
        <v>-0.57999999999999996</v>
      </c>
      <c r="M12" s="5"/>
      <c r="N12" s="142">
        <v>4.58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3.6399999999999997</v>
      </c>
      <c r="L14" s="52">
        <f t="shared" ref="L14:L23" si="3">O14-I14</f>
        <v>-0.41</v>
      </c>
      <c r="M14" s="5"/>
      <c r="N14" s="142">
        <v>4.05</v>
      </c>
      <c r="O14" s="142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 t="e">
        <f t="shared" si="2"/>
        <v>#VALUE!</v>
      </c>
      <c r="L15" s="52">
        <f t="shared" si="3"/>
        <v>-0.38</v>
      </c>
      <c r="M15" s="5"/>
      <c r="N15" s="142" t="s">
        <v>218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2.13</v>
      </c>
      <c r="L16" s="52">
        <f t="shared" si="3"/>
        <v>-0.45</v>
      </c>
      <c r="M16" s="5"/>
      <c r="N16" s="142">
        <v>2.58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3.1500000000000004</v>
      </c>
      <c r="L17" s="52">
        <f t="shared" si="3"/>
        <v>-0.49</v>
      </c>
      <c r="M17" s="5"/>
      <c r="N17" s="142">
        <v>3.64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219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0.57000000000000006</v>
      </c>
      <c r="L19" s="52">
        <f t="shared" si="3"/>
        <v>-0.53</v>
      </c>
      <c r="M19" s="5"/>
      <c r="N19" s="142">
        <v>1.1000000000000001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14.1</v>
      </c>
      <c r="L20" s="52">
        <f t="shared" si="3"/>
        <v>-0.6</v>
      </c>
      <c r="M20" s="5"/>
      <c r="N20" s="142">
        <v>14.7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0.55000000000000004</v>
      </c>
      <c r="L21" s="52">
        <f t="shared" si="3"/>
        <v>0</v>
      </c>
      <c r="M21" s="5"/>
      <c r="N21" s="142">
        <v>0.55000000000000004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10.09</v>
      </c>
      <c r="L22" s="52">
        <f t="shared" si="3"/>
        <v>-0.31</v>
      </c>
      <c r="M22" s="5"/>
      <c r="N22" s="142">
        <v>10.4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3.28</v>
      </c>
      <c r="L23" s="52">
        <f t="shared" si="3"/>
        <v>-0.43</v>
      </c>
      <c r="M23" s="5"/>
      <c r="N23" s="142">
        <v>3.71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2.31</v>
      </c>
      <c r="L25" s="52">
        <f t="shared" ref="L25:L31" si="5">O25-I25</f>
        <v>-0.79</v>
      </c>
      <c r="M25" s="3"/>
      <c r="N25" s="142">
        <v>3.1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2.2700000000000005</v>
      </c>
      <c r="L26" s="52">
        <f t="shared" si="5"/>
        <v>-0.95</v>
      </c>
      <c r="N26" s="142">
        <v>3.22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1.83</v>
      </c>
      <c r="L27" s="52">
        <f t="shared" si="5"/>
        <v>-0.85</v>
      </c>
      <c r="M27" s="3"/>
      <c r="N27" s="142">
        <v>2.68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9.23</v>
      </c>
      <c r="L28" s="52">
        <f t="shared" si="5"/>
        <v>0</v>
      </c>
      <c r="N28" s="142">
        <v>9.23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6.38</v>
      </c>
      <c r="L29" s="52">
        <f t="shared" si="5"/>
        <v>-0.51</v>
      </c>
      <c r="M29" s="3"/>
      <c r="N29" s="142">
        <v>6.89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1.23</v>
      </c>
      <c r="L30" s="52">
        <f t="shared" si="5"/>
        <v>-0.16</v>
      </c>
      <c r="N30" s="142">
        <v>1.39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3.63</v>
      </c>
      <c r="L31" s="52">
        <f t="shared" si="5"/>
        <v>-0.47</v>
      </c>
      <c r="M31" s="3"/>
      <c r="N31" s="142">
        <v>4.0999999999999996</v>
      </c>
      <c r="O31" s="142"/>
    </row>
    <row r="32" spans="1:15" ht="14.5" thickBot="1" x14ac:dyDescent="0.35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42">
        <v>2</v>
      </c>
      <c r="O32" s="142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3.91</v>
      </c>
      <c r="L33" s="52">
        <f t="shared" ref="L33:L38" si="7">O33-I33</f>
        <v>-0.28000000000000003</v>
      </c>
      <c r="M33" s="3"/>
      <c r="N33" s="142">
        <v>4.1900000000000004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4.91</v>
      </c>
      <c r="L34" s="52">
        <f t="shared" si="7"/>
        <v>-0.37</v>
      </c>
      <c r="M34" s="3"/>
      <c r="N34" s="142">
        <v>5.28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10.050000000000001</v>
      </c>
      <c r="L35" s="52">
        <f t="shared" si="7"/>
        <v>-0.6</v>
      </c>
      <c r="M35" s="3"/>
      <c r="N35" s="142">
        <v>10.65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2.63</v>
      </c>
      <c r="L36" s="52">
        <f t="shared" si="7"/>
        <v>-0.24</v>
      </c>
      <c r="M36" s="3"/>
      <c r="N36" s="142">
        <v>2.87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-0.3</v>
      </c>
      <c r="L37" s="52"/>
      <c r="M37" s="3"/>
      <c r="N37" s="142">
        <v>-0.3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6.6899999999999995</v>
      </c>
      <c r="L38" s="52">
        <f t="shared" si="7"/>
        <v>-0.45</v>
      </c>
      <c r="N38" s="142">
        <v>7.14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2.4500000000000002</v>
      </c>
      <c r="L40" s="52">
        <f>O40-I40</f>
        <v>-0.3</v>
      </c>
      <c r="N40" s="142">
        <v>2.75</v>
      </c>
      <c r="O40" s="142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3.3600000000000003</v>
      </c>
      <c r="L42" s="52">
        <f>O42-I42</f>
        <v>-0.75</v>
      </c>
      <c r="M42" s="3"/>
      <c r="N42" s="142">
        <v>4.1100000000000003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23.04</v>
      </c>
      <c r="N43" s="142"/>
      <c r="O43" s="142">
        <v>23.38</v>
      </c>
    </row>
  </sheetData>
  <mergeCells count="9">
    <mergeCell ref="K32:L32"/>
    <mergeCell ref="K39:L39"/>
    <mergeCell ref="K41:L41"/>
    <mergeCell ref="N3:O3"/>
    <mergeCell ref="K7:L7"/>
    <mergeCell ref="K9:L9"/>
    <mergeCell ref="N9:O9"/>
    <mergeCell ref="K13:L13"/>
    <mergeCell ref="K24:L24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22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220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16.64</v>
      </c>
      <c r="M5" s="5"/>
      <c r="N5" s="142"/>
      <c r="O5" s="142">
        <v>17.38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9.5300000000000011</v>
      </c>
      <c r="M6" s="5"/>
      <c r="N6" s="142"/>
      <c r="O6" s="142">
        <v>10.06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26" t="s">
        <v>202</v>
      </c>
      <c r="O7" s="227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8.2200000000000006</v>
      </c>
      <c r="M8" s="5"/>
      <c r="N8" s="142"/>
      <c r="O8" s="142">
        <v>8.9700000000000006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3.1900000000000004</v>
      </c>
      <c r="L10" s="52">
        <f>O10-I10</f>
        <v>-0.05</v>
      </c>
      <c r="M10" s="5"/>
      <c r="N10" s="142">
        <v>3.24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4.59</v>
      </c>
      <c r="L11" s="52">
        <f t="shared" si="1"/>
        <v>-0.63</v>
      </c>
      <c r="M11" s="5"/>
      <c r="N11" s="134">
        <v>5.22</v>
      </c>
      <c r="O11" s="142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4.78</v>
      </c>
      <c r="L12" s="52">
        <f>O12-I12</f>
        <v>-0.57999999999999996</v>
      </c>
      <c r="M12" s="5"/>
      <c r="N12" s="142">
        <v>5.36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5.52</v>
      </c>
      <c r="L14" s="52">
        <f t="shared" ref="L14:L23" si="3">O14-I14</f>
        <v>-0.41</v>
      </c>
      <c r="M14" s="5"/>
      <c r="N14" s="142">
        <v>5.93</v>
      </c>
      <c r="O14" s="142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-0.38</v>
      </c>
      <c r="L15" s="52">
        <f t="shared" si="3"/>
        <v>9.6499999999999986</v>
      </c>
      <c r="M15" s="5"/>
      <c r="N15" s="142"/>
      <c r="O15" s="142">
        <v>10.029999999999999</v>
      </c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5.08</v>
      </c>
      <c r="L16" s="52">
        <f t="shared" si="3"/>
        <v>-0.45</v>
      </c>
      <c r="M16" s="5"/>
      <c r="N16" s="142">
        <v>5.53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4.55</v>
      </c>
      <c r="L17" s="52">
        <f t="shared" si="3"/>
        <v>-0.49</v>
      </c>
      <c r="M17" s="5"/>
      <c r="N17" s="142">
        <v>5.04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221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3.7199999999999998</v>
      </c>
      <c r="L19" s="52">
        <f t="shared" si="3"/>
        <v>-0.53</v>
      </c>
      <c r="M19" s="5"/>
      <c r="N19" s="142">
        <v>4.25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2" t="s">
        <v>47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1.28</v>
      </c>
      <c r="L21" s="52">
        <f t="shared" si="3"/>
        <v>0</v>
      </c>
      <c r="M21" s="5"/>
      <c r="N21" s="142">
        <v>1.28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10.29</v>
      </c>
      <c r="M22" s="5"/>
      <c r="N22" s="142"/>
      <c r="O22" s="142">
        <v>10.6</v>
      </c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6.38</v>
      </c>
      <c r="L23" s="52">
        <f t="shared" si="3"/>
        <v>-0.43</v>
      </c>
      <c r="M23" s="5"/>
      <c r="N23" s="142">
        <v>6.81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3.12</v>
      </c>
      <c r="L25" s="52">
        <f t="shared" ref="L25:L31" si="5">O25-I25</f>
        <v>-0.79</v>
      </c>
      <c r="M25" s="3"/>
      <c r="N25" s="142">
        <v>3.91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6.45</v>
      </c>
      <c r="N26" s="142"/>
      <c r="O26" s="142">
        <v>7.4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3.13</v>
      </c>
      <c r="L27" s="52">
        <f t="shared" si="5"/>
        <v>-0.85</v>
      </c>
      <c r="M27" s="3"/>
      <c r="N27" s="142">
        <v>3.98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9.5</v>
      </c>
      <c r="L28" s="52">
        <f t="shared" si="5"/>
        <v>0</v>
      </c>
      <c r="N28" s="142">
        <v>9.5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7.6899999999999995</v>
      </c>
      <c r="L29" s="52">
        <f t="shared" si="5"/>
        <v>-0.51</v>
      </c>
      <c r="M29" s="3"/>
      <c r="N29" s="142">
        <v>8.1999999999999993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1.54</v>
      </c>
      <c r="L30" s="52">
        <f t="shared" si="5"/>
        <v>-0.16</v>
      </c>
      <c r="N30" s="142">
        <v>1.7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 t="shared" si="4"/>
        <v>#VALUE!</v>
      </c>
      <c r="L31" s="52">
        <f t="shared" si="5"/>
        <v>-0.47</v>
      </c>
      <c r="M31" s="3"/>
      <c r="N31" s="142" t="s">
        <v>218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2.4500000000000002</v>
      </c>
      <c r="L33" s="52">
        <f t="shared" ref="L33:L38" si="7">O33-I33</f>
        <v>-0.28000000000000003</v>
      </c>
      <c r="M33" s="3"/>
      <c r="N33" s="142">
        <v>2.73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4.67</v>
      </c>
      <c r="L34" s="52">
        <f t="shared" si="7"/>
        <v>-0.37</v>
      </c>
      <c r="M34" s="3"/>
      <c r="N34" s="142">
        <v>5.04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4.83</v>
      </c>
      <c r="L35" s="52">
        <f t="shared" si="7"/>
        <v>-0.6</v>
      </c>
      <c r="M35" s="3"/>
      <c r="N35" s="142">
        <v>5.43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11.39</v>
      </c>
      <c r="L36" s="52">
        <f t="shared" si="7"/>
        <v>-0.24</v>
      </c>
      <c r="M36" s="3"/>
      <c r="N36" s="142">
        <v>11.63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1.89</v>
      </c>
      <c r="L37" s="52"/>
      <c r="M37" s="3"/>
      <c r="N37" s="142">
        <v>1.89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4.75</v>
      </c>
      <c r="L38" s="52">
        <f t="shared" si="7"/>
        <v>-0.45</v>
      </c>
      <c r="N38" s="142">
        <v>5.2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3.56</v>
      </c>
      <c r="L40" s="52">
        <f>O40-I40</f>
        <v>-0.3</v>
      </c>
      <c r="N40" s="142">
        <v>3.86</v>
      </c>
      <c r="O40" s="142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5.27</v>
      </c>
      <c r="L42" s="52">
        <f>O42-I42</f>
        <v>-0.75</v>
      </c>
      <c r="M42" s="3"/>
      <c r="N42" s="142">
        <v>6.02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23.52</v>
      </c>
      <c r="N43" s="142"/>
      <c r="O43" s="142">
        <v>23.86</v>
      </c>
    </row>
  </sheetData>
  <mergeCells count="11">
    <mergeCell ref="K32:L32"/>
    <mergeCell ref="K39:L39"/>
    <mergeCell ref="K41:L41"/>
    <mergeCell ref="N7:O7"/>
    <mergeCell ref="N32:O32"/>
    <mergeCell ref="K24:L24"/>
    <mergeCell ref="N3:O3"/>
    <mergeCell ref="K7:L7"/>
    <mergeCell ref="K9:L9"/>
    <mergeCell ref="N9:O9"/>
    <mergeCell ref="K13:L1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22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222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17.66</v>
      </c>
      <c r="M5" s="5"/>
      <c r="N5" s="142"/>
      <c r="O5" s="142">
        <v>18.399999999999999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11.040000000000001</v>
      </c>
      <c r="M6" s="5"/>
      <c r="N6" s="142"/>
      <c r="O6" s="142">
        <v>11.57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26" t="s">
        <v>202</v>
      </c>
      <c r="O7" s="227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8.5500000000000007</v>
      </c>
      <c r="M8" s="5"/>
      <c r="N8" s="142"/>
      <c r="O8" s="142">
        <v>9.3000000000000007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3.4400000000000004</v>
      </c>
      <c r="L10" s="52">
        <f>O10-I10</f>
        <v>-0.05</v>
      </c>
      <c r="M10" s="5"/>
      <c r="N10" s="142">
        <v>3.49</v>
      </c>
      <c r="O10" s="142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4.58</v>
      </c>
      <c r="L11" s="52">
        <f t="shared" si="1"/>
        <v>-0.63</v>
      </c>
      <c r="M11" s="5"/>
      <c r="N11" s="134">
        <v>5.21</v>
      </c>
      <c r="O11" s="142"/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5.13</v>
      </c>
      <c r="L12" s="52">
        <f>O12-I12</f>
        <v>-0.57999999999999996</v>
      </c>
      <c r="M12" s="5"/>
      <c r="N12" s="142">
        <v>5.71</v>
      </c>
      <c r="O12" s="134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10.27</v>
      </c>
      <c r="M14" s="5"/>
      <c r="N14" s="142"/>
      <c r="O14" s="142">
        <v>10.68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5.97</v>
      </c>
      <c r="L15" s="52">
        <f t="shared" si="3"/>
        <v>-0.38</v>
      </c>
      <c r="M15" s="5"/>
      <c r="N15" s="142">
        <v>6.35</v>
      </c>
      <c r="O15" s="142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5.0199999999999996</v>
      </c>
      <c r="L16" s="52">
        <f t="shared" si="3"/>
        <v>-0.45</v>
      </c>
      <c r="M16" s="5"/>
      <c r="N16" s="142">
        <v>5.47</v>
      </c>
      <c r="O16" s="142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5.29</v>
      </c>
      <c r="L17" s="52">
        <f t="shared" si="3"/>
        <v>-0.49</v>
      </c>
      <c r="M17" s="5"/>
      <c r="N17" s="142">
        <v>5.78</v>
      </c>
      <c r="O17" s="142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142" t="s">
        <v>221</v>
      </c>
      <c r="O18" s="142"/>
    </row>
    <row r="19" spans="1:15" ht="14.5" thickBot="1" x14ac:dyDescent="0.35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6.3999999999999995</v>
      </c>
      <c r="L19" s="52">
        <f t="shared" si="3"/>
        <v>-0.53</v>
      </c>
      <c r="M19" s="5"/>
      <c r="N19" s="142">
        <v>6.93</v>
      </c>
      <c r="O19" s="1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14.860000000000001</v>
      </c>
      <c r="L20" s="52">
        <f t="shared" si="3"/>
        <v>-0.6</v>
      </c>
      <c r="M20" s="5"/>
      <c r="N20" s="142">
        <v>15.46</v>
      </c>
      <c r="O20" s="1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2.08</v>
      </c>
      <c r="L21" s="52">
        <f t="shared" si="3"/>
        <v>0</v>
      </c>
      <c r="M21" s="5"/>
      <c r="N21" s="142">
        <v>2.08</v>
      </c>
      <c r="O21" s="142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10.61</v>
      </c>
      <c r="L22" s="52">
        <f t="shared" si="3"/>
        <v>-0.31</v>
      </c>
      <c r="M22" s="5"/>
      <c r="N22" s="142">
        <v>10.92</v>
      </c>
      <c r="O22" s="142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7.21</v>
      </c>
      <c r="L23" s="52">
        <f t="shared" si="3"/>
        <v>-0.43</v>
      </c>
      <c r="M23" s="5"/>
      <c r="N23" s="142">
        <v>7.64</v>
      </c>
      <c r="O23" s="142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3.38</v>
      </c>
      <c r="L25" s="52">
        <f t="shared" ref="L25:L31" si="5">O25-I25</f>
        <v>-0.79</v>
      </c>
      <c r="M25" s="3"/>
      <c r="N25" s="142">
        <v>4.17</v>
      </c>
      <c r="O25" s="142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3.7299999999999995</v>
      </c>
      <c r="L26" s="52">
        <f t="shared" si="5"/>
        <v>-0.95</v>
      </c>
      <c r="N26" s="142">
        <v>4.68</v>
      </c>
      <c r="O26" s="142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0.85</v>
      </c>
      <c r="J27" s="9"/>
      <c r="K27" s="39">
        <f t="shared" si="4"/>
        <v>3.8800000000000003</v>
      </c>
      <c r="L27" s="52">
        <f t="shared" si="5"/>
        <v>-0.85</v>
      </c>
      <c r="M27" s="3"/>
      <c r="N27" s="142">
        <v>4.7300000000000004</v>
      </c>
      <c r="O27" s="142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9.7200000000000006</v>
      </c>
      <c r="L28" s="52">
        <f t="shared" si="5"/>
        <v>0</v>
      </c>
      <c r="N28" s="142">
        <v>9.7200000000000006</v>
      </c>
      <c r="O28" s="142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8.5299999999999994</v>
      </c>
      <c r="L29" s="52">
        <f t="shared" si="5"/>
        <v>-0.51</v>
      </c>
      <c r="M29" s="3"/>
      <c r="N29" s="142">
        <v>9.0399999999999991</v>
      </c>
      <c r="O29" s="142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2.5999999999999996</v>
      </c>
      <c r="L30" s="52">
        <f t="shared" si="5"/>
        <v>-0.16</v>
      </c>
      <c r="N30" s="142">
        <v>2.76</v>
      </c>
      <c r="O30" s="142"/>
    </row>
    <row r="31" spans="1:15" ht="14" x14ac:dyDescent="0.3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 t="shared" si="4"/>
        <v>#VALUE!</v>
      </c>
      <c r="L31" s="52">
        <f t="shared" si="5"/>
        <v>-0.47</v>
      </c>
      <c r="M31" s="3"/>
      <c r="N31" s="142" t="s">
        <v>223</v>
      </c>
      <c r="O31" s="1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3.33</v>
      </c>
      <c r="L33" s="52">
        <f t="shared" ref="L33:L38" si="7">O33-I33</f>
        <v>-0.28000000000000003</v>
      </c>
      <c r="M33" s="3"/>
      <c r="N33" s="142">
        <v>3.61</v>
      </c>
      <c r="O33" s="142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5.0199999999999996</v>
      </c>
      <c r="L34" s="52">
        <f t="shared" si="7"/>
        <v>-0.37</v>
      </c>
      <c r="M34" s="3"/>
      <c r="N34" s="142">
        <v>5.39</v>
      </c>
      <c r="O34" s="142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4.92</v>
      </c>
      <c r="L35" s="52">
        <f t="shared" si="7"/>
        <v>-0.6</v>
      </c>
      <c r="M35" s="3"/>
      <c r="N35" s="142">
        <v>5.52</v>
      </c>
      <c r="O35" s="142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11.39</v>
      </c>
      <c r="L36" s="52">
        <f t="shared" si="7"/>
        <v>-0.24</v>
      </c>
      <c r="M36" s="3"/>
      <c r="N36" s="142">
        <v>11.63</v>
      </c>
      <c r="O36" s="142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2.86</v>
      </c>
      <c r="L37" s="52"/>
      <c r="M37" s="3"/>
      <c r="N37" s="142">
        <v>2.86</v>
      </c>
      <c r="O37" s="142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7.35</v>
      </c>
      <c r="L38" s="52">
        <f t="shared" si="7"/>
        <v>-0.45</v>
      </c>
      <c r="N38" s="142">
        <v>7.8</v>
      </c>
      <c r="O38" s="14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4.55</v>
      </c>
      <c r="L40" s="52">
        <f>O40-I40</f>
        <v>-0.3</v>
      </c>
      <c r="N40" s="142">
        <v>4.8499999999999996</v>
      </c>
      <c r="O40" s="142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5.79</v>
      </c>
      <c r="L42" s="52">
        <f>O42-I42</f>
        <v>-0.75</v>
      </c>
      <c r="M42" s="3"/>
      <c r="N42" s="142">
        <v>6.54</v>
      </c>
      <c r="O42" s="142"/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23.4</v>
      </c>
      <c r="N43" s="142"/>
      <c r="O43" s="142">
        <v>23.74</v>
      </c>
    </row>
  </sheetData>
  <mergeCells count="11">
    <mergeCell ref="N3:O3"/>
    <mergeCell ref="K7:L7"/>
    <mergeCell ref="N7:O7"/>
    <mergeCell ref="K9:L9"/>
    <mergeCell ref="N9:O9"/>
    <mergeCell ref="K41:L41"/>
    <mergeCell ref="K13:L13"/>
    <mergeCell ref="K24:L24"/>
    <mergeCell ref="K32:L32"/>
    <mergeCell ref="N32:O32"/>
    <mergeCell ref="K39:L39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26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224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7.1</v>
      </c>
      <c r="L5" s="52">
        <f>O5-I5</f>
        <v>-0.74</v>
      </c>
      <c r="M5" s="5"/>
      <c r="N5" s="131">
        <v>7.84</v>
      </c>
      <c r="O5" s="131"/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10.71</v>
      </c>
      <c r="M6" s="5"/>
      <c r="N6" s="131"/>
      <c r="O6" s="131">
        <v>11.24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2" t="s">
        <v>225</v>
      </c>
      <c r="O7" s="233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11.14</v>
      </c>
      <c r="M8" s="5"/>
      <c r="N8" s="131"/>
      <c r="O8" s="131">
        <v>11.89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4.72</v>
      </c>
      <c r="L10" s="52">
        <f>O10-I10</f>
        <v>-0.05</v>
      </c>
      <c r="M10" s="5"/>
      <c r="N10" s="131">
        <v>4.7699999999999996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8.76</v>
      </c>
      <c r="M11" s="5"/>
      <c r="N11" s="131"/>
      <c r="O11" s="131">
        <v>9.39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5.85</v>
      </c>
      <c r="L12" s="52">
        <f>O12-I12</f>
        <v>-0.57999999999999996</v>
      </c>
      <c r="M12" s="5"/>
      <c r="N12" s="131">
        <v>6.43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13.209999999999999</v>
      </c>
      <c r="M14" s="5"/>
      <c r="N14" s="131"/>
      <c r="O14" s="131">
        <v>13.62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7.6700000000000008</v>
      </c>
      <c r="L15" s="52">
        <f t="shared" si="3"/>
        <v>-0.38</v>
      </c>
      <c r="M15" s="5"/>
      <c r="N15" s="131">
        <v>8.0500000000000007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6.78</v>
      </c>
      <c r="L16" s="52">
        <f t="shared" si="3"/>
        <v>-0.45</v>
      </c>
      <c r="M16" s="5"/>
      <c r="N16" s="131">
        <v>7.23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8" t="s">
        <v>47</v>
      </c>
      <c r="O17" s="219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226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47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15.1</v>
      </c>
      <c r="L20" s="52">
        <f t="shared" si="3"/>
        <v>-0.6</v>
      </c>
      <c r="M20" s="5"/>
      <c r="N20" s="146">
        <v>15.7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6.4</v>
      </c>
      <c r="L21" s="52">
        <f t="shared" si="3"/>
        <v>0</v>
      </c>
      <c r="M21" s="5"/>
      <c r="N21" s="131">
        <v>6.4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11.77</v>
      </c>
      <c r="L22" s="52">
        <f t="shared" si="3"/>
        <v>-0.31</v>
      </c>
      <c r="M22" s="5"/>
      <c r="N22" s="131">
        <v>12.08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8.59</v>
      </c>
      <c r="L23" s="52">
        <f t="shared" si="3"/>
        <v>-0.43</v>
      </c>
      <c r="M23" s="5"/>
      <c r="N23" s="131">
        <v>9.02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3.91</v>
      </c>
      <c r="L25" s="52">
        <f t="shared" ref="L25:L31" si="5">O25-I25</f>
        <v>-0.79</v>
      </c>
      <c r="M25" s="3"/>
      <c r="N25" s="131">
        <v>4.7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7.3500000000000005</v>
      </c>
      <c r="N26" s="134"/>
      <c r="O26" s="131">
        <v>8.3000000000000007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5.44</v>
      </c>
      <c r="L27" s="52">
        <f t="shared" si="5"/>
        <v>-0.72</v>
      </c>
      <c r="M27" s="3"/>
      <c r="N27" s="131">
        <v>6.16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0</v>
      </c>
      <c r="L28" s="52">
        <f t="shared" si="5"/>
        <v>14.62</v>
      </c>
      <c r="N28" s="131"/>
      <c r="O28" s="146">
        <v>14.62</v>
      </c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9.32</v>
      </c>
      <c r="L29" s="52">
        <f t="shared" si="5"/>
        <v>-0.51</v>
      </c>
      <c r="M29" s="3"/>
      <c r="N29" s="131">
        <v>9.83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11.6</v>
      </c>
      <c r="N30" s="131"/>
      <c r="O30" s="131">
        <v>11.76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 t="shared" si="4"/>
        <v>#VALUE!</v>
      </c>
      <c r="L31" s="52">
        <f t="shared" si="5"/>
        <v>-0.47</v>
      </c>
      <c r="M31" s="3"/>
      <c r="N31" s="230" t="s">
        <v>227</v>
      </c>
      <c r="O31" s="2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5.18</v>
      </c>
      <c r="L33" s="52">
        <f t="shared" ref="L33:L38" si="7">O33-I33</f>
        <v>-0.28000000000000003</v>
      </c>
      <c r="M33" s="3"/>
      <c r="N33" s="145">
        <v>5.46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5.77</v>
      </c>
      <c r="L34" s="52">
        <f t="shared" si="7"/>
        <v>-0.37</v>
      </c>
      <c r="M34" s="3"/>
      <c r="N34" s="131">
        <v>6.14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5.07</v>
      </c>
      <c r="L35" s="52">
        <f t="shared" si="7"/>
        <v>-0.6</v>
      </c>
      <c r="M35" s="3"/>
      <c r="N35" s="131">
        <v>5.67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11.93</v>
      </c>
      <c r="L36" s="52">
        <f t="shared" si="7"/>
        <v>-0.24</v>
      </c>
      <c r="M36" s="3"/>
      <c r="N36" s="131">
        <v>12.17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6.12</v>
      </c>
      <c r="L37" s="52"/>
      <c r="M37" s="3"/>
      <c r="N37" s="131">
        <v>6.12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8.06</v>
      </c>
      <c r="L38" s="52">
        <f t="shared" si="7"/>
        <v>-0.45</v>
      </c>
      <c r="N38" s="131">
        <v>8.51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15.559999999999999</v>
      </c>
      <c r="N40" s="133"/>
      <c r="O40" s="133">
        <v>15.86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142" t="s">
        <v>87</v>
      </c>
      <c r="O41" s="1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7.3900000000000006</v>
      </c>
      <c r="L42" s="52">
        <f>O42-I42</f>
        <v>-0.75</v>
      </c>
      <c r="M42" s="3"/>
      <c r="N42" s="133">
        <v>8.14</v>
      </c>
      <c r="O42" s="133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24.6</v>
      </c>
      <c r="N43" s="133"/>
      <c r="O43" s="131">
        <v>24.94</v>
      </c>
    </row>
  </sheetData>
  <mergeCells count="15">
    <mergeCell ref="N3:O3"/>
    <mergeCell ref="K7:L7"/>
    <mergeCell ref="N7:O7"/>
    <mergeCell ref="K9:L9"/>
    <mergeCell ref="N9:O9"/>
    <mergeCell ref="K13:L13"/>
    <mergeCell ref="K24:L24"/>
    <mergeCell ref="K32:L32"/>
    <mergeCell ref="N32:O32"/>
    <mergeCell ref="K39:L39"/>
    <mergeCell ref="K41:L41"/>
    <mergeCell ref="N17:O17"/>
    <mergeCell ref="N18:O18"/>
    <mergeCell ref="N19:O19"/>
    <mergeCell ref="N31:O31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43"/>
  <sheetViews>
    <sheetView zoomScale="80" zoomScaleNormal="80" workbookViewId="0">
      <selection sqref="A1:O43"/>
    </sheetView>
  </sheetViews>
  <sheetFormatPr baseColWidth="10" defaultColWidth="9.1796875" defaultRowHeight="12.5" x14ac:dyDescent="0.25"/>
  <cols>
    <col min="1" max="12" width="11.453125" customWidth="1"/>
    <col min="13" max="13" width="1.5429687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228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18.66</v>
      </c>
      <c r="M5" s="5"/>
      <c r="N5" s="131"/>
      <c r="O5" s="131">
        <v>19.399999999999999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6.1099999999999994</v>
      </c>
      <c r="L6" s="52">
        <f t="shared" ref="L6:L11" si="1">O6-I6</f>
        <v>-0.53</v>
      </c>
      <c r="M6" s="5"/>
      <c r="N6" s="131">
        <v>6.64</v>
      </c>
      <c r="O6" s="131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2" t="s">
        <v>202</v>
      </c>
      <c r="O7" s="233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6.72</v>
      </c>
      <c r="L8" s="52">
        <f t="shared" si="1"/>
        <v>-0.75</v>
      </c>
      <c r="M8" s="5"/>
      <c r="N8" s="131">
        <v>7.47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5.95</v>
      </c>
      <c r="L10" s="52">
        <f>O10-I10</f>
        <v>-0.05</v>
      </c>
      <c r="M10" s="5"/>
      <c r="N10" s="131">
        <v>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9.77</v>
      </c>
      <c r="M11" s="5"/>
      <c r="N11" s="131"/>
      <c r="O11" s="131">
        <v>10.4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6.6</v>
      </c>
      <c r="L12" s="52">
        <f>O12-I12</f>
        <v>-0.57999999999999996</v>
      </c>
      <c r="M12" s="5"/>
      <c r="N12" s="131">
        <v>7.18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16.07</v>
      </c>
      <c r="M14" s="5"/>
      <c r="N14" s="131"/>
      <c r="O14" s="131">
        <v>16.48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9.59</v>
      </c>
      <c r="L15" s="52">
        <f t="shared" si="3"/>
        <v>-0.38</v>
      </c>
      <c r="M15" s="5"/>
      <c r="N15" s="131">
        <v>9.9700000000000006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8.0500000000000007</v>
      </c>
      <c r="L16" s="52">
        <f t="shared" si="3"/>
        <v>-0.45</v>
      </c>
      <c r="M16" s="5"/>
      <c r="N16" s="131">
        <v>8.5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18" t="s">
        <v>47</v>
      </c>
      <c r="O17" s="219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229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>
        <f t="shared" si="2"/>
        <v>11.870000000000001</v>
      </c>
      <c r="L19" s="52">
        <f t="shared" si="3"/>
        <v>-0.53</v>
      </c>
      <c r="M19" s="5"/>
      <c r="N19" s="135">
        <v>12.4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15.24</v>
      </c>
      <c r="L20" s="52">
        <f t="shared" si="3"/>
        <v>-0.6</v>
      </c>
      <c r="M20" s="5"/>
      <c r="N20" s="146">
        <v>15.84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4.7</v>
      </c>
      <c r="L21" s="52">
        <f t="shared" si="3"/>
        <v>0</v>
      </c>
      <c r="M21" s="5"/>
      <c r="N21" s="131">
        <v>4.7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12.87</v>
      </c>
      <c r="L22" s="52">
        <f t="shared" si="3"/>
        <v>-0.31</v>
      </c>
      <c r="M22" s="5"/>
      <c r="N22" s="131">
        <v>13.18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9.02</v>
      </c>
      <c r="L23" s="52">
        <f t="shared" si="3"/>
        <v>-0.43</v>
      </c>
      <c r="M23" s="5"/>
      <c r="N23" s="131">
        <v>9.4499999999999993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1" si="4">N25-I25</f>
        <v>4.4799999999999995</v>
      </c>
      <c r="L25" s="52">
        <f t="shared" ref="L25:L31" si="5">O25-I25</f>
        <v>-0.79</v>
      </c>
      <c r="M25" s="3"/>
      <c r="N25" s="131">
        <v>5.27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7.8500000000000005</v>
      </c>
      <c r="N26" s="134"/>
      <c r="O26" s="131">
        <v>8.8000000000000007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6.82</v>
      </c>
      <c r="L27" s="52">
        <f t="shared" si="5"/>
        <v>-0.72</v>
      </c>
      <c r="M27" s="3"/>
      <c r="N27" s="131">
        <v>7.54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10.25</v>
      </c>
      <c r="L28" s="52">
        <f t="shared" si="5"/>
        <v>0</v>
      </c>
      <c r="N28" s="131">
        <v>10.25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-0.51</v>
      </c>
      <c r="L29" s="52">
        <f t="shared" si="5"/>
        <v>10.33</v>
      </c>
      <c r="M29" s="3"/>
      <c r="N29" s="131"/>
      <c r="O29" s="131">
        <v>10.84</v>
      </c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10.27</v>
      </c>
      <c r="N30" s="131"/>
      <c r="O30" s="131">
        <v>10.43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 t="shared" si="4"/>
        <v>-0.47</v>
      </c>
      <c r="L31" s="52">
        <f t="shared" si="5"/>
        <v>8.2799999999999994</v>
      </c>
      <c r="M31" s="3"/>
      <c r="N31" s="147"/>
      <c r="O31" s="131">
        <v>8.75</v>
      </c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5.81</v>
      </c>
      <c r="L33" s="52">
        <f t="shared" ref="L33:L38" si="7">O33-I33</f>
        <v>-0.28000000000000003</v>
      </c>
      <c r="M33" s="3"/>
      <c r="N33" s="145">
        <v>6.09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6.2299999999999995</v>
      </c>
      <c r="L34" s="52">
        <f t="shared" si="7"/>
        <v>-0.37</v>
      </c>
      <c r="M34" s="3"/>
      <c r="N34" s="131">
        <v>6.6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6.0200000000000005</v>
      </c>
      <c r="L35" s="52">
        <f t="shared" si="7"/>
        <v>-0.6</v>
      </c>
      <c r="M35" s="3"/>
      <c r="N35" s="131">
        <v>6.62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12.06</v>
      </c>
      <c r="L36" s="52">
        <f t="shared" si="7"/>
        <v>-0.24</v>
      </c>
      <c r="M36" s="3"/>
      <c r="N36" s="131">
        <v>12.3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7.42</v>
      </c>
      <c r="L37" s="52"/>
      <c r="M37" s="3"/>
      <c r="N37" s="131">
        <v>7.42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8.620000000000001</v>
      </c>
      <c r="L38" s="52">
        <f t="shared" si="7"/>
        <v>-0.45</v>
      </c>
      <c r="N38" s="131">
        <v>9.07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17.68</v>
      </c>
      <c r="N40" s="133"/>
      <c r="O40" s="133">
        <v>17.98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9.98</v>
      </c>
      <c r="M42" s="3"/>
      <c r="N42" s="133"/>
      <c r="O42" s="133">
        <v>10.73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26.36</v>
      </c>
      <c r="N43" s="133"/>
      <c r="O43" s="131">
        <v>26.7</v>
      </c>
    </row>
  </sheetData>
  <mergeCells count="14">
    <mergeCell ref="K39:L39"/>
    <mergeCell ref="K41:L41"/>
    <mergeCell ref="N41:O41"/>
    <mergeCell ref="N17:O17"/>
    <mergeCell ref="N18:O18"/>
    <mergeCell ref="K24:L24"/>
    <mergeCell ref="K32:L32"/>
    <mergeCell ref="N32:O32"/>
    <mergeCell ref="K13:L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O43"/>
  <sheetViews>
    <sheetView zoomScale="80" zoomScaleNormal="80" workbookViewId="0">
      <selection activeCell="B19" sqref="B19:O19"/>
    </sheetView>
  </sheetViews>
  <sheetFormatPr baseColWidth="10" defaultColWidth="9.1796875" defaultRowHeight="12.5" x14ac:dyDescent="0.25"/>
  <cols>
    <col min="1" max="1" width="11.453125" customWidth="1"/>
    <col min="2" max="2" width="23.453125" customWidth="1"/>
    <col min="3" max="12" width="11.453125" customWidth="1"/>
    <col min="13" max="13" width="2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231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18.55</v>
      </c>
      <c r="M5" s="5"/>
      <c r="N5" s="51"/>
      <c r="O5" s="51">
        <v>19.29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15.610000000000001</v>
      </c>
      <c r="M6" s="5"/>
      <c r="N6" s="51"/>
      <c r="O6" s="51">
        <v>16.14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51" t="s">
        <v>202</v>
      </c>
      <c r="O7" s="5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12.99</v>
      </c>
      <c r="M8" s="5"/>
      <c r="N8" s="51"/>
      <c r="O8" s="51">
        <v>13.74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7.15</v>
      </c>
      <c r="L10" s="52">
        <f>O10-I10</f>
        <v>-0.05</v>
      </c>
      <c r="M10" s="5"/>
      <c r="N10" s="51">
        <v>7.2</v>
      </c>
      <c r="O10" s="5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11.84</v>
      </c>
      <c r="M11" s="5"/>
      <c r="N11" s="51"/>
      <c r="O11" s="51">
        <v>12.47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7.9700000000000006</v>
      </c>
      <c r="L12" s="52">
        <f>O12-I12</f>
        <v>-0.57999999999999996</v>
      </c>
      <c r="M12" s="5"/>
      <c r="N12" s="51">
        <v>8.5500000000000007</v>
      </c>
      <c r="O12" s="5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11.11</v>
      </c>
      <c r="M14" s="5"/>
      <c r="N14" s="51"/>
      <c r="O14" s="51">
        <v>11.52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11.389999999999999</v>
      </c>
      <c r="L15" s="52">
        <f t="shared" si="3"/>
        <v>-0.38</v>
      </c>
      <c r="M15" s="5"/>
      <c r="N15" s="51">
        <v>11.77</v>
      </c>
      <c r="O15" s="5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10.130000000000001</v>
      </c>
      <c r="L16" s="52">
        <f t="shared" si="3"/>
        <v>-0.45</v>
      </c>
      <c r="M16" s="5"/>
      <c r="N16" s="51">
        <v>10.58</v>
      </c>
      <c r="O16" s="5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51" t="s">
        <v>47</v>
      </c>
      <c r="O17" s="5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34" t="s">
        <v>229</v>
      </c>
      <c r="O18" s="235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51" t="s">
        <v>47</v>
      </c>
      <c r="O19" s="51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51" t="s">
        <v>47</v>
      </c>
      <c r="O20" s="5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5.89</v>
      </c>
      <c r="L21" s="52">
        <f t="shared" si="3"/>
        <v>0</v>
      </c>
      <c r="M21" s="5"/>
      <c r="N21" s="51">
        <v>5.89</v>
      </c>
      <c r="O21" s="5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13.94</v>
      </c>
      <c r="L22" s="52">
        <f t="shared" si="3"/>
        <v>-0.31</v>
      </c>
      <c r="M22" s="5"/>
      <c r="N22" s="51">
        <v>14.25</v>
      </c>
      <c r="O22" s="5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9.93</v>
      </c>
      <c r="L23" s="52">
        <f t="shared" si="3"/>
        <v>-0.43</v>
      </c>
      <c r="M23" s="5"/>
      <c r="N23" s="51">
        <v>10.36</v>
      </c>
      <c r="O23" s="5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5.33</v>
      </c>
      <c r="L25" s="52">
        <f t="shared" ref="L25:L31" si="5">O25-I25</f>
        <v>-0.79</v>
      </c>
      <c r="M25" s="3"/>
      <c r="N25" s="51">
        <v>6.12</v>
      </c>
      <c r="O25" s="5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8.7800000000000011</v>
      </c>
      <c r="N26" s="51"/>
      <c r="O26" s="51">
        <v>9.73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8.1999999999999993</v>
      </c>
      <c r="L27" s="52">
        <f t="shared" si="5"/>
        <v>-0.72</v>
      </c>
      <c r="M27" s="3"/>
      <c r="N27" s="51">
        <v>8.92</v>
      </c>
      <c r="O27" s="5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10.6</v>
      </c>
      <c r="L28" s="52">
        <f t="shared" si="5"/>
        <v>0</v>
      </c>
      <c r="N28" s="51">
        <v>10.6</v>
      </c>
      <c r="O28" s="5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9.9700000000000006</v>
      </c>
      <c r="L29" s="52">
        <f t="shared" si="5"/>
        <v>-0.51</v>
      </c>
      <c r="M29" s="3"/>
      <c r="N29" s="51">
        <v>10.48</v>
      </c>
      <c r="O29" s="5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10.48</v>
      </c>
      <c r="N30" s="51"/>
      <c r="O30" s="51">
        <v>10.64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/>
      <c r="L31" s="52">
        <f t="shared" si="5"/>
        <v>-0.47</v>
      </c>
      <c r="M31" s="3"/>
      <c r="N31" s="234" t="s">
        <v>232</v>
      </c>
      <c r="O31" s="235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6.21</v>
      </c>
      <c r="L33" s="52">
        <f t="shared" ref="L33:L38" si="7">O33-I33</f>
        <v>-0.28000000000000003</v>
      </c>
      <c r="M33" s="3"/>
      <c r="N33" s="51">
        <v>6.49</v>
      </c>
      <c r="O33" s="5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51" t="s">
        <v>47</v>
      </c>
      <c r="O34" s="5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6"/>
        <v>#VALUE!</v>
      </c>
      <c r="L35" s="52">
        <f t="shared" si="7"/>
        <v>-0.6</v>
      </c>
      <c r="M35" s="3"/>
      <c r="N35" s="51" t="s">
        <v>47</v>
      </c>
      <c r="O35" s="5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-0.24</v>
      </c>
      <c r="L36" s="52">
        <f t="shared" si="7"/>
        <v>13.709999999999999</v>
      </c>
      <c r="M36" s="3"/>
      <c r="N36" s="51"/>
      <c r="O36" s="51">
        <v>13.95</v>
      </c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10.62</v>
      </c>
      <c r="L37" s="52"/>
      <c r="M37" s="3"/>
      <c r="N37" s="51">
        <v>10.62</v>
      </c>
      <c r="O37" s="5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9.64</v>
      </c>
      <c r="L38" s="52">
        <f t="shared" si="7"/>
        <v>-0.45</v>
      </c>
      <c r="N38" s="51">
        <v>10.09</v>
      </c>
      <c r="O38" s="5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18.05</v>
      </c>
      <c r="N40" s="51"/>
      <c r="O40" s="51">
        <v>18.350000000000001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13.07</v>
      </c>
      <c r="M42" s="3"/>
      <c r="N42" s="51"/>
      <c r="O42" s="51">
        <v>13.82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25.48</v>
      </c>
      <c r="N43" s="51"/>
      <c r="O43" s="51">
        <v>25.82</v>
      </c>
    </row>
  </sheetData>
  <mergeCells count="13">
    <mergeCell ref="N3:O3"/>
    <mergeCell ref="K7:L7"/>
    <mergeCell ref="K9:L9"/>
    <mergeCell ref="N9:O9"/>
    <mergeCell ref="K13:L13"/>
    <mergeCell ref="K41:L41"/>
    <mergeCell ref="N41:O41"/>
    <mergeCell ref="N31:O31"/>
    <mergeCell ref="N18:O18"/>
    <mergeCell ref="K24:L24"/>
    <mergeCell ref="K32:L32"/>
    <mergeCell ref="N32:O32"/>
    <mergeCell ref="K39:L39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43"/>
  <sheetViews>
    <sheetView zoomScale="90" zoomScaleNormal="90" workbookViewId="0">
      <selection activeCell="N19" sqref="N19"/>
    </sheetView>
  </sheetViews>
  <sheetFormatPr baseColWidth="10" defaultColWidth="9.1796875" defaultRowHeight="12.5" x14ac:dyDescent="0.25"/>
  <cols>
    <col min="1" max="1" width="11.453125" customWidth="1"/>
    <col min="2" max="2" width="20.54296875" customWidth="1"/>
    <col min="3" max="12" width="11.453125" customWidth="1"/>
    <col min="13" max="13" width="2.726562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18.540000000000003</v>
      </c>
      <c r="M5" s="5"/>
      <c r="N5" s="108"/>
      <c r="O5" s="149">
        <v>19.28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8.14</v>
      </c>
      <c r="M6" s="5"/>
      <c r="N6" s="91"/>
      <c r="O6" s="149">
        <v>8.67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8" t="s">
        <v>234</v>
      </c>
      <c r="O7" s="23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13.59</v>
      </c>
      <c r="M8" s="5"/>
      <c r="N8" s="108"/>
      <c r="O8" s="149">
        <v>14.34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7.37</v>
      </c>
      <c r="L10" s="52">
        <f>O10-I10</f>
        <v>-0.05</v>
      </c>
      <c r="M10" s="5"/>
      <c r="N10" s="148">
        <v>7.42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13.67</v>
      </c>
      <c r="M11" s="5"/>
      <c r="N11" s="131"/>
      <c r="O11" s="148">
        <v>14.3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8.32</v>
      </c>
      <c r="L12" s="52">
        <f>O12-I12</f>
        <v>-0.57999999999999996</v>
      </c>
      <c r="M12" s="5"/>
      <c r="N12" s="148">
        <v>8.9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9.9499999999999993</v>
      </c>
      <c r="L14" s="52">
        <f t="shared" ref="L14:L23" si="3">O14-I14</f>
        <v>-0.41</v>
      </c>
      <c r="M14" s="5"/>
      <c r="N14" s="131">
        <v>10.36</v>
      </c>
      <c r="O14" s="148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12.239999999999998</v>
      </c>
      <c r="L15" s="52">
        <f t="shared" si="3"/>
        <v>-0.38</v>
      </c>
      <c r="M15" s="5"/>
      <c r="N15" s="148">
        <v>12.62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2"/>
        <v>#VALUE!</v>
      </c>
      <c r="L16" s="52">
        <f t="shared" si="3"/>
        <v>-0.45</v>
      </c>
      <c r="M16" s="5"/>
      <c r="N16" s="148" t="s">
        <v>47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36" t="s">
        <v>47</v>
      </c>
      <c r="O17" s="237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36" t="s">
        <v>235</v>
      </c>
      <c r="O18" s="237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50" t="s">
        <v>202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51" t="s">
        <v>47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6.55</v>
      </c>
      <c r="L21" s="52">
        <f t="shared" si="3"/>
        <v>0</v>
      </c>
      <c r="M21" s="5"/>
      <c r="N21" s="148">
        <v>6.55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14.7</v>
      </c>
      <c r="L22" s="52">
        <f t="shared" si="3"/>
        <v>-0.31</v>
      </c>
      <c r="M22" s="5"/>
      <c r="N22" s="148">
        <v>15.01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 t="e">
        <f t="shared" si="2"/>
        <v>#VALUE!</v>
      </c>
      <c r="L23" s="52">
        <f t="shared" si="3"/>
        <v>-0.43</v>
      </c>
      <c r="M23" s="5"/>
      <c r="N23" s="148" t="s">
        <v>47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5.71</v>
      </c>
      <c r="L25" s="52">
        <f t="shared" ref="L25:L31" si="5">O25-I25</f>
        <v>-0.79</v>
      </c>
      <c r="M25" s="3"/>
      <c r="N25" s="148">
        <v>6.5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9.39</v>
      </c>
      <c r="N26" s="134"/>
      <c r="O26" s="148">
        <v>10.34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8.66</v>
      </c>
      <c r="L27" s="52">
        <f t="shared" si="5"/>
        <v>-0.72</v>
      </c>
      <c r="M27" s="3"/>
      <c r="N27" s="148">
        <v>9.3800000000000008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10.75</v>
      </c>
      <c r="L28" s="52">
        <f t="shared" si="5"/>
        <v>0</v>
      </c>
      <c r="N28" s="148">
        <v>10.75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4"/>
        <v>#VALUE!</v>
      </c>
      <c r="L29" s="52">
        <f t="shared" si="5"/>
        <v>-0.51</v>
      </c>
      <c r="M29" s="3"/>
      <c r="N29" s="148" t="s">
        <v>47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5.93</v>
      </c>
      <c r="L30" s="52">
        <f t="shared" si="5"/>
        <v>-0.16</v>
      </c>
      <c r="N30" s="131">
        <v>6.09</v>
      </c>
      <c r="O30" s="148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/>
      <c r="L31" s="52">
        <f t="shared" si="5"/>
        <v>-0.47</v>
      </c>
      <c r="M31" s="3"/>
      <c r="N31" s="152"/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2" t="s">
        <v>127</v>
      </c>
      <c r="O32" s="193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6.3199999999999994</v>
      </c>
      <c r="L33" s="52">
        <f t="shared" ref="L33:L38" si="7">O33-I33</f>
        <v>-0.28000000000000003</v>
      </c>
      <c r="M33" s="3"/>
      <c r="N33" s="154">
        <v>6.6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48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6"/>
        <v>#VALUE!</v>
      </c>
      <c r="L35" s="52">
        <f t="shared" si="7"/>
        <v>-0.6</v>
      </c>
      <c r="M35" s="3"/>
      <c r="N35" s="148" t="s">
        <v>47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12.31</v>
      </c>
      <c r="L36" s="52">
        <f t="shared" si="7"/>
        <v>-0.24</v>
      </c>
      <c r="M36" s="3"/>
      <c r="N36" s="131">
        <v>12.55</v>
      </c>
      <c r="O36" s="14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10.54</v>
      </c>
      <c r="L37" s="52"/>
      <c r="M37" s="3"/>
      <c r="N37" s="148">
        <v>10.54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10.38</v>
      </c>
      <c r="L38" s="52">
        <f t="shared" si="7"/>
        <v>-0.45</v>
      </c>
      <c r="N38" s="148">
        <v>10.83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22.02</v>
      </c>
      <c r="N40" s="133"/>
      <c r="O40" s="155">
        <v>22.32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12.44</v>
      </c>
      <c r="M42" s="3"/>
      <c r="N42" s="51"/>
      <c r="O42" s="155">
        <v>13.19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28.04</v>
      </c>
      <c r="N43" s="51"/>
      <c r="O43" s="148">
        <v>28.38</v>
      </c>
    </row>
  </sheetData>
  <mergeCells count="14">
    <mergeCell ref="N3:O3"/>
    <mergeCell ref="K7:L7"/>
    <mergeCell ref="K9:L9"/>
    <mergeCell ref="N9:O9"/>
    <mergeCell ref="K13:L13"/>
    <mergeCell ref="K39:L39"/>
    <mergeCell ref="K41:L41"/>
    <mergeCell ref="N41:O41"/>
    <mergeCell ref="N18:O18"/>
    <mergeCell ref="N7:O7"/>
    <mergeCell ref="N17:O17"/>
    <mergeCell ref="K24:L24"/>
    <mergeCell ref="K32:L32"/>
    <mergeCell ref="N32:O3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43"/>
  <sheetViews>
    <sheetView topLeftCell="A26" zoomScale="90" zoomScaleNormal="90" workbookViewId="0">
      <selection sqref="A1:O43"/>
    </sheetView>
  </sheetViews>
  <sheetFormatPr baseColWidth="10" defaultColWidth="9.1796875" defaultRowHeight="12.5" x14ac:dyDescent="0.25"/>
  <cols>
    <col min="1" max="1" width="11.453125" customWidth="1"/>
    <col min="2" max="2" width="22" customWidth="1"/>
    <col min="3" max="12" width="11.453125" customWidth="1"/>
    <col min="13" max="13" width="2.1796875" customWidth="1"/>
    <col min="1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236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18.59</v>
      </c>
      <c r="M5" s="5"/>
      <c r="N5" s="51"/>
      <c r="O5" s="148">
        <v>19.329999999999998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14.74</v>
      </c>
      <c r="M6" s="5"/>
      <c r="N6" s="51"/>
      <c r="O6" s="148">
        <v>15.27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8" t="s">
        <v>234</v>
      </c>
      <c r="O7" s="23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13.19</v>
      </c>
      <c r="M8" s="5"/>
      <c r="N8" s="131"/>
      <c r="O8" s="148">
        <v>13.94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7.37</v>
      </c>
      <c r="L10" s="52">
        <f>O10-I10</f>
        <v>-0.05</v>
      </c>
      <c r="M10" s="5"/>
      <c r="N10" s="148">
        <v>7.42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13.67</v>
      </c>
      <c r="M11" s="5"/>
      <c r="N11" s="131"/>
      <c r="O11" s="148">
        <v>14.3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8.32</v>
      </c>
      <c r="L12" s="52">
        <f>O12-I12</f>
        <v>-0.57999999999999996</v>
      </c>
      <c r="M12" s="5"/>
      <c r="N12" s="148">
        <v>8.9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75" t="s">
        <v>130</v>
      </c>
      <c r="O13" s="76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9.9499999999999993</v>
      </c>
      <c r="L14" s="52">
        <f t="shared" ref="L14:L23" si="3">O14-I14</f>
        <v>-0.41</v>
      </c>
      <c r="M14" s="5"/>
      <c r="N14" s="131">
        <v>10.36</v>
      </c>
      <c r="O14" s="148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12.239999999999998</v>
      </c>
      <c r="L15" s="52">
        <f t="shared" si="3"/>
        <v>-0.38</v>
      </c>
      <c r="M15" s="5"/>
      <c r="N15" s="148">
        <v>12.62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2"/>
        <v>#VALUE!</v>
      </c>
      <c r="L16" s="52">
        <f t="shared" si="3"/>
        <v>-0.45</v>
      </c>
      <c r="M16" s="5"/>
      <c r="N16" s="148" t="s">
        <v>47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236" t="s">
        <v>47</v>
      </c>
      <c r="O17" s="237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36" t="s">
        <v>235</v>
      </c>
      <c r="O18" s="237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50" t="s">
        <v>202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51" t="s">
        <v>47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6.72</v>
      </c>
      <c r="L21" s="52">
        <f t="shared" si="3"/>
        <v>0</v>
      </c>
      <c r="M21" s="5"/>
      <c r="N21" s="148">
        <v>6.72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15.34</v>
      </c>
      <c r="L22" s="52">
        <f t="shared" si="3"/>
        <v>-0.31</v>
      </c>
      <c r="M22" s="5"/>
      <c r="N22" s="148">
        <v>15.65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9</v>
      </c>
      <c r="L23" s="52">
        <f t="shared" si="3"/>
        <v>-0.43</v>
      </c>
      <c r="M23" s="5"/>
      <c r="N23" s="148">
        <v>9.43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6.09</v>
      </c>
      <c r="L25" s="52">
        <f t="shared" ref="L25:L30" si="5">O25-I25</f>
        <v>-0.79</v>
      </c>
      <c r="M25" s="3"/>
      <c r="N25" s="148">
        <v>6.88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6.08</v>
      </c>
      <c r="L26" s="52">
        <f t="shared" si="5"/>
        <v>-0.95</v>
      </c>
      <c r="N26" s="134">
        <v>7.03</v>
      </c>
      <c r="O26" s="148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8.879999999999999</v>
      </c>
      <c r="L27" s="52">
        <f t="shared" si="5"/>
        <v>-0.72</v>
      </c>
      <c r="M27" s="3"/>
      <c r="N27" s="148">
        <v>9.6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10.66</v>
      </c>
      <c r="L28" s="52">
        <f t="shared" si="5"/>
        <v>0</v>
      </c>
      <c r="N28" s="148">
        <v>10.66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10.02</v>
      </c>
      <c r="L29" s="52">
        <f t="shared" si="5"/>
        <v>-0.51</v>
      </c>
      <c r="M29" s="3"/>
      <c r="N29" s="148">
        <v>10.53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6.12</v>
      </c>
      <c r="L30" s="52">
        <f t="shared" si="5"/>
        <v>-0.16</v>
      </c>
      <c r="N30" s="131">
        <v>6.28</v>
      </c>
      <c r="O30" s="148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8.0299999999999994</v>
      </c>
      <c r="L31" s="52">
        <f>O31-I31</f>
        <v>-0.47</v>
      </c>
      <c r="M31" s="3"/>
      <c r="N31" s="154">
        <v>8.5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0" t="s">
        <v>127</v>
      </c>
      <c r="O32" s="191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5.35</v>
      </c>
      <c r="L33" s="52">
        <f t="shared" ref="L33:L38" si="7">O33-I33</f>
        <v>-0.28000000000000003</v>
      </c>
      <c r="M33" s="3"/>
      <c r="N33" s="154">
        <v>5.63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6.49</v>
      </c>
      <c r="L34" s="52">
        <f t="shared" si="7"/>
        <v>-0.37</v>
      </c>
      <c r="M34" s="3"/>
      <c r="N34" s="148">
        <v>6.86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6.1000000000000005</v>
      </c>
      <c r="L35" s="52">
        <f t="shared" si="7"/>
        <v>-0.6</v>
      </c>
      <c r="M35" s="3"/>
      <c r="N35" s="148">
        <v>6.7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12.28</v>
      </c>
      <c r="L36" s="52">
        <f t="shared" si="7"/>
        <v>-0.24</v>
      </c>
      <c r="M36" s="3"/>
      <c r="N36" s="131">
        <v>12.52</v>
      </c>
      <c r="O36" s="14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10.91</v>
      </c>
      <c r="L37" s="52"/>
      <c r="M37" s="3"/>
      <c r="N37" s="148">
        <v>10.91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11.020000000000001</v>
      </c>
      <c r="L38" s="52">
        <f t="shared" si="7"/>
        <v>-0.45</v>
      </c>
      <c r="N38" s="148">
        <v>11.47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7.97</v>
      </c>
      <c r="L40" s="52">
        <f>O40-I40</f>
        <v>-0.3</v>
      </c>
      <c r="N40" s="133">
        <v>8.27</v>
      </c>
      <c r="O40" s="155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12.12</v>
      </c>
      <c r="L42" s="52">
        <f>O42-I42</f>
        <v>-0.75</v>
      </c>
      <c r="M42" s="3"/>
      <c r="N42" s="133">
        <v>12.87</v>
      </c>
      <c r="O42" s="155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28.51</v>
      </c>
      <c r="N43" s="133"/>
      <c r="O43" s="148">
        <v>28.85</v>
      </c>
    </row>
  </sheetData>
  <mergeCells count="14">
    <mergeCell ref="K41:L41"/>
    <mergeCell ref="N41:O41"/>
    <mergeCell ref="N17:O17"/>
    <mergeCell ref="N18:O18"/>
    <mergeCell ref="K24:L24"/>
    <mergeCell ref="K32:L32"/>
    <mergeCell ref="N32:O32"/>
    <mergeCell ref="K39:L39"/>
    <mergeCell ref="K13:L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43"/>
  <sheetViews>
    <sheetView zoomScale="80" zoomScaleNormal="8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39.5429687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16.400000000000002</v>
      </c>
      <c r="M5" s="5"/>
      <c r="N5" s="51"/>
      <c r="O5" s="131">
        <v>17.14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14.55</v>
      </c>
      <c r="M6" s="5"/>
      <c r="N6" s="51"/>
      <c r="O6" s="131">
        <v>15.08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2" t="s">
        <v>234</v>
      </c>
      <c r="O7" s="233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9.49</v>
      </c>
      <c r="M8" s="5"/>
      <c r="N8" s="131"/>
      <c r="O8" s="131">
        <v>10.24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6.07</v>
      </c>
      <c r="L10" s="52">
        <f>O10-I10</f>
        <v>-0.05</v>
      </c>
      <c r="M10" s="5"/>
      <c r="N10" s="131">
        <v>6.12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10.399999999999999</v>
      </c>
      <c r="M11" s="5"/>
      <c r="N11" s="131"/>
      <c r="O11" s="131">
        <v>11.03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7</v>
      </c>
      <c r="L12" s="52">
        <f>O12-I12</f>
        <v>-0.57999999999999996</v>
      </c>
      <c r="M12" s="5"/>
      <c r="N12" s="131">
        <v>7.58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192" t="s">
        <v>73</v>
      </c>
      <c r="O13" s="193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17.61</v>
      </c>
      <c r="M14" s="5"/>
      <c r="N14" s="131"/>
      <c r="O14" s="131">
        <v>18.02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10.659999999999998</v>
      </c>
      <c r="L15" s="52">
        <f t="shared" si="3"/>
        <v>-0.38</v>
      </c>
      <c r="M15" s="5"/>
      <c r="N15" s="131">
        <v>11.04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11.42</v>
      </c>
      <c r="L16" s="52">
        <f t="shared" si="3"/>
        <v>-0.45</v>
      </c>
      <c r="M16" s="5"/>
      <c r="N16" s="131">
        <v>11.87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35" t="s">
        <v>47</v>
      </c>
      <c r="O17" s="13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35" t="s">
        <v>202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6" t="s">
        <v>47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5.37</v>
      </c>
      <c r="L21" s="52">
        <f t="shared" si="3"/>
        <v>0</v>
      </c>
      <c r="M21" s="5"/>
      <c r="N21" s="131">
        <v>5.37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-0.31</v>
      </c>
      <c r="L22" s="52">
        <f t="shared" si="3"/>
        <v>13.5</v>
      </c>
      <c r="M22" s="5"/>
      <c r="N22" s="131"/>
      <c r="O22" s="131">
        <v>13.81</v>
      </c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7.38</v>
      </c>
      <c r="L23" s="52">
        <f t="shared" si="3"/>
        <v>-0.43</v>
      </c>
      <c r="M23" s="5"/>
      <c r="N23" s="131">
        <v>7.81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4.32</v>
      </c>
      <c r="L25" s="52">
        <f t="shared" ref="L25:L30" si="5">O25-I25</f>
        <v>-0.79</v>
      </c>
      <c r="M25" s="3"/>
      <c r="N25" s="131">
        <v>5.1100000000000003</v>
      </c>
      <c r="O25" s="131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7.95</v>
      </c>
      <c r="N26" s="134"/>
      <c r="O26" s="131">
        <v>8.9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7.62</v>
      </c>
      <c r="L27" s="52">
        <f t="shared" si="5"/>
        <v>-0.72</v>
      </c>
      <c r="M27" s="3"/>
      <c r="N27" s="131">
        <v>8.34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10.24</v>
      </c>
      <c r="L28" s="52">
        <f t="shared" si="5"/>
        <v>0</v>
      </c>
      <c r="N28" s="131">
        <v>10.24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9.19</v>
      </c>
      <c r="L29" s="52">
        <f t="shared" si="5"/>
        <v>-0.51</v>
      </c>
      <c r="M29" s="3"/>
      <c r="N29" s="131">
        <v>9.6999999999999993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5.43</v>
      </c>
      <c r="L30" s="52">
        <f t="shared" si="5"/>
        <v>-0.16</v>
      </c>
      <c r="N30" s="131">
        <v>5.59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7.97</v>
      </c>
      <c r="L31" s="52">
        <f>O31-I31</f>
        <v>-0.47</v>
      </c>
      <c r="M31" s="3"/>
      <c r="N31" s="145">
        <v>8.44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0" t="s">
        <v>127</v>
      </c>
      <c r="O32" s="191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4.3199999999999994</v>
      </c>
      <c r="L33" s="52">
        <f t="shared" ref="L33:L38" si="7">O33-I33</f>
        <v>-0.28000000000000003</v>
      </c>
      <c r="M33" s="3"/>
      <c r="N33" s="145">
        <v>4.5999999999999996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5.32</v>
      </c>
      <c r="L35" s="52">
        <f t="shared" si="7"/>
        <v>-0.6</v>
      </c>
      <c r="M35" s="3"/>
      <c r="N35" s="131">
        <v>5.92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12.16</v>
      </c>
      <c r="L36" s="52">
        <f t="shared" si="7"/>
        <v>-0.24</v>
      </c>
      <c r="M36" s="3"/>
      <c r="N36" s="131">
        <v>12.4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2.35</v>
      </c>
      <c r="L37" s="52"/>
      <c r="M37" s="3"/>
      <c r="N37" s="131">
        <v>2.35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8.64</v>
      </c>
      <c r="L38" s="52">
        <f t="shared" si="7"/>
        <v>-0.45</v>
      </c>
      <c r="N38" s="131">
        <v>9.09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6.79</v>
      </c>
      <c r="L40" s="52">
        <f>O40-I40</f>
        <v>-0.3</v>
      </c>
      <c r="N40" s="133">
        <v>7.09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10.1</v>
      </c>
      <c r="M42" s="3"/>
      <c r="N42" s="133"/>
      <c r="O42" s="133">
        <v>10.85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25.22</v>
      </c>
      <c r="N43" s="133"/>
      <c r="O43" s="131">
        <v>25.56</v>
      </c>
    </row>
  </sheetData>
  <mergeCells count="14">
    <mergeCell ref="N3:O3"/>
    <mergeCell ref="K7:L7"/>
    <mergeCell ref="N7:O7"/>
    <mergeCell ref="K9:L9"/>
    <mergeCell ref="N9:O9"/>
    <mergeCell ref="K13:L13"/>
    <mergeCell ref="K41:L41"/>
    <mergeCell ref="N41:O41"/>
    <mergeCell ref="N13:O13"/>
    <mergeCell ref="N18:O18"/>
    <mergeCell ref="K24:L24"/>
    <mergeCell ref="K32:L32"/>
    <mergeCell ref="N32:O32"/>
    <mergeCell ref="K39:L39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43"/>
  <sheetViews>
    <sheetView zoomScale="90" zoomScaleNormal="90" workbookViewId="0">
      <selection activeCell="I38" sqref="I38"/>
    </sheetView>
  </sheetViews>
  <sheetFormatPr baseColWidth="10" defaultColWidth="9.1796875" defaultRowHeight="12.5" x14ac:dyDescent="0.25"/>
  <cols>
    <col min="1" max="1" width="11.453125" customWidth="1"/>
    <col min="2" max="2" width="26.72656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238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18.100000000000001</v>
      </c>
      <c r="M5" s="5"/>
      <c r="N5" s="131"/>
      <c r="O5" s="131">
        <v>18.84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13.270000000000001</v>
      </c>
      <c r="M6" s="5"/>
      <c r="N6" s="51"/>
      <c r="O6" s="131">
        <v>13.8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32" t="s">
        <v>234</v>
      </c>
      <c r="O7" s="233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8.68</v>
      </c>
      <c r="M8" s="5"/>
      <c r="N8" s="131"/>
      <c r="O8" s="131">
        <v>9.43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28" t="s">
        <v>158</v>
      </c>
      <c r="O9" s="22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9.01</v>
      </c>
      <c r="L10" s="52">
        <f>O10-I10</f>
        <v>-0.05</v>
      </c>
      <c r="M10" s="5"/>
      <c r="N10" s="131">
        <v>9.06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10.229999999999999</v>
      </c>
      <c r="M11" s="5"/>
      <c r="N11" s="131"/>
      <c r="O11" s="131">
        <v>10.86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6.2</v>
      </c>
      <c r="L12" s="52">
        <f>O12-I12</f>
        <v>-0.57999999999999996</v>
      </c>
      <c r="M12" s="5"/>
      <c r="N12" s="131">
        <v>6.78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192" t="s">
        <v>73</v>
      </c>
      <c r="O13" s="193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13.91</v>
      </c>
      <c r="M14" s="5"/>
      <c r="N14" s="134"/>
      <c r="O14" s="131">
        <v>14.32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8.2099999999999991</v>
      </c>
      <c r="L15" s="52">
        <f t="shared" si="3"/>
        <v>-0.38</v>
      </c>
      <c r="M15" s="5"/>
      <c r="N15" s="131">
        <v>8.59</v>
      </c>
      <c r="O15" s="134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2"/>
        <v>#VALUE!</v>
      </c>
      <c r="L16" s="52">
        <f t="shared" si="3"/>
        <v>-0.45</v>
      </c>
      <c r="M16" s="5"/>
      <c r="N16" s="131" t="s">
        <v>47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31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135" t="s">
        <v>202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14.22</v>
      </c>
      <c r="L20" s="52">
        <f t="shared" si="3"/>
        <v>-0.6</v>
      </c>
      <c r="M20" s="5"/>
      <c r="N20" s="146">
        <v>14.82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4.63</v>
      </c>
      <c r="L21" s="52">
        <f t="shared" si="3"/>
        <v>0</v>
      </c>
      <c r="M21" s="5"/>
      <c r="N21" s="131">
        <v>4.63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16.790000000000003</v>
      </c>
      <c r="L22" s="52">
        <f t="shared" si="3"/>
        <v>-0.31</v>
      </c>
      <c r="M22" s="5"/>
      <c r="N22" s="131">
        <v>17.100000000000001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5.03</v>
      </c>
      <c r="L23" s="52">
        <f t="shared" si="3"/>
        <v>-0.43</v>
      </c>
      <c r="M23" s="5"/>
      <c r="N23" s="131">
        <v>5.46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75" t="s">
        <v>130</v>
      </c>
      <c r="O24" s="76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3.3899999999999997</v>
      </c>
      <c r="L25" s="52">
        <f t="shared" ref="L25:L30" si="5">O25-I25</f>
        <v>-0.79</v>
      </c>
      <c r="M25" s="3"/>
      <c r="N25" s="131">
        <v>4.18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 t="e">
        <f t="shared" si="4"/>
        <v>#VALUE!</v>
      </c>
      <c r="L26" s="52">
        <f t="shared" si="5"/>
        <v>-0.95</v>
      </c>
      <c r="N26" s="131" t="s">
        <v>239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6.48</v>
      </c>
      <c r="L27" s="52">
        <f t="shared" si="5"/>
        <v>-0.72</v>
      </c>
      <c r="M27" s="3"/>
      <c r="N27" s="131">
        <v>7.2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9.67</v>
      </c>
      <c r="L28" s="52">
        <f t="shared" si="5"/>
        <v>0</v>
      </c>
      <c r="N28" s="131">
        <v>9.67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6.9700000000000006</v>
      </c>
      <c r="L29" s="52">
        <f t="shared" si="5"/>
        <v>-0.51</v>
      </c>
      <c r="M29" s="3"/>
      <c r="N29" s="131">
        <v>7.48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4.96</v>
      </c>
      <c r="L30" s="52">
        <f t="shared" si="5"/>
        <v>-0.16</v>
      </c>
      <c r="N30" s="131">
        <v>5.12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7.8400000000000007</v>
      </c>
      <c r="L31" s="52">
        <f>O31-I31</f>
        <v>-0.47</v>
      </c>
      <c r="M31" s="3"/>
      <c r="N31" s="147">
        <v>8.31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190" t="s">
        <v>127</v>
      </c>
      <c r="O32" s="191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4.13</v>
      </c>
      <c r="L33" s="52">
        <f t="shared" ref="L33:L38" si="7">O33-I33</f>
        <v>-0.28000000000000003</v>
      </c>
      <c r="M33" s="3"/>
      <c r="N33" s="145">
        <v>4.41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5.17</v>
      </c>
      <c r="L35" s="52">
        <f t="shared" si="7"/>
        <v>-0.6</v>
      </c>
      <c r="M35" s="3"/>
      <c r="N35" s="131">
        <v>5.77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12.01</v>
      </c>
      <c r="L36" s="52">
        <f t="shared" si="7"/>
        <v>-0.24</v>
      </c>
      <c r="M36" s="3"/>
      <c r="N36" s="131">
        <v>12.25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 t="shared" si="6"/>
        <v>2.25</v>
      </c>
      <c r="L37" s="52">
        <f t="shared" si="7"/>
        <v>-0.78</v>
      </c>
      <c r="M37" s="3"/>
      <c r="N37" s="131">
        <v>3.03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7.56</v>
      </c>
      <c r="L38" s="52">
        <f t="shared" si="7"/>
        <v>-0.45</v>
      </c>
      <c r="N38" s="131">
        <v>8.01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75" t="s">
        <v>130</v>
      </c>
      <c r="O39" s="76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6.3</v>
      </c>
      <c r="L40" s="52">
        <f>O40-I40</f>
        <v>-0.3</v>
      </c>
      <c r="N40" s="131">
        <v>6.6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8.73</v>
      </c>
      <c r="M42" s="3"/>
      <c r="N42" s="133"/>
      <c r="O42" s="131">
        <v>9.48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36.419999999999995</v>
      </c>
      <c r="N43" s="133"/>
      <c r="O43" s="131">
        <v>36.76</v>
      </c>
    </row>
  </sheetData>
  <mergeCells count="14">
    <mergeCell ref="K41:L41"/>
    <mergeCell ref="N41:O41"/>
    <mergeCell ref="N3:O3"/>
    <mergeCell ref="K7:L7"/>
    <mergeCell ref="N7:O7"/>
    <mergeCell ref="K9:L9"/>
    <mergeCell ref="N9:O9"/>
    <mergeCell ref="K13:L13"/>
    <mergeCell ref="N13:O13"/>
    <mergeCell ref="N18:O18"/>
    <mergeCell ref="K24:L24"/>
    <mergeCell ref="K32:L32"/>
    <mergeCell ref="N32:O32"/>
    <mergeCell ref="K39:L39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43"/>
  <sheetViews>
    <sheetView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26.5429687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240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14.92</v>
      </c>
      <c r="M5" s="5"/>
      <c r="N5" s="131"/>
      <c r="O5" s="131">
        <v>15.66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-0.53</v>
      </c>
      <c r="L6" s="52">
        <f t="shared" ref="L6:L11" si="1">O6-I6</f>
        <v>13.370000000000001</v>
      </c>
      <c r="M6" s="5"/>
      <c r="N6" s="131"/>
      <c r="O6" s="131">
        <v>13.9</v>
      </c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9.4499999999999993</v>
      </c>
      <c r="M8" s="5"/>
      <c r="N8" s="131"/>
      <c r="O8" s="131">
        <v>10.199999999999999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3.33</v>
      </c>
      <c r="L10" s="52">
        <f>O10-I10</f>
        <v>-0.05</v>
      </c>
      <c r="M10" s="5"/>
      <c r="N10" s="131">
        <v>3.38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4.82</v>
      </c>
      <c r="L11" s="52">
        <f t="shared" si="1"/>
        <v>-0.63</v>
      </c>
      <c r="M11" s="5"/>
      <c r="N11" s="131">
        <v>5.45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0.57999999999999996</v>
      </c>
      <c r="J12" s="9"/>
      <c r="K12" s="39">
        <f>N12-I12</f>
        <v>5.45</v>
      </c>
      <c r="L12" s="52">
        <f>O12-I12</f>
        <v>-0.57999999999999996</v>
      </c>
      <c r="M12" s="5"/>
      <c r="N12" s="131">
        <v>6.03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5.88</v>
      </c>
      <c r="L14" s="52">
        <f t="shared" ref="L14:L23" si="3">O14-I14</f>
        <v>-0.41</v>
      </c>
      <c r="M14" s="5"/>
      <c r="N14" s="131">
        <v>6.29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7.21</v>
      </c>
      <c r="L15" s="52">
        <f t="shared" si="3"/>
        <v>-0.38</v>
      </c>
      <c r="M15" s="5"/>
      <c r="N15" s="131">
        <v>7.59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7.14</v>
      </c>
      <c r="L16" s="52">
        <f t="shared" si="3"/>
        <v>-0.45</v>
      </c>
      <c r="M16" s="5"/>
      <c r="N16" s="131">
        <v>7.59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31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15.110000000000001</v>
      </c>
      <c r="L20" s="52">
        <f t="shared" si="3"/>
        <v>-0.6</v>
      </c>
      <c r="M20" s="5"/>
      <c r="N20" s="131">
        <v>15.71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3.07</v>
      </c>
      <c r="L21" s="52">
        <f t="shared" si="3"/>
        <v>0</v>
      </c>
      <c r="M21" s="5"/>
      <c r="N21" s="131">
        <v>3.07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10.83</v>
      </c>
      <c r="L22" s="52">
        <f t="shared" si="3"/>
        <v>-0.31</v>
      </c>
      <c r="M22" s="5"/>
      <c r="N22" s="131">
        <v>11.14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6.84</v>
      </c>
      <c r="L23" s="52">
        <f t="shared" si="3"/>
        <v>-0.43</v>
      </c>
      <c r="M23" s="5"/>
      <c r="N23" s="131">
        <v>7.27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4.1500000000000004</v>
      </c>
      <c r="L25" s="52">
        <f t="shared" ref="L25:L30" si="5">O25-I25</f>
        <v>-0.79</v>
      </c>
      <c r="M25" s="3"/>
      <c r="N25" s="131">
        <v>4.9400000000000004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6.46</v>
      </c>
      <c r="N26" s="131"/>
      <c r="O26" s="131">
        <v>7.41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5.86</v>
      </c>
      <c r="L27" s="52">
        <f t="shared" si="5"/>
        <v>-0.72</v>
      </c>
      <c r="M27" s="3"/>
      <c r="N27" s="131">
        <v>6.58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9.9600000000000009</v>
      </c>
      <c r="L28" s="52">
        <f t="shared" si="5"/>
        <v>0</v>
      </c>
      <c r="N28" s="131">
        <v>9.9600000000000009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7.77</v>
      </c>
      <c r="L29" s="52">
        <f t="shared" si="5"/>
        <v>-0.51</v>
      </c>
      <c r="M29" s="3"/>
      <c r="N29" s="131">
        <v>8.2799999999999994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4.16</v>
      </c>
      <c r="L30" s="52">
        <f t="shared" si="5"/>
        <v>-0.16</v>
      </c>
      <c r="N30" s="131">
        <v>4.32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7.62</v>
      </c>
      <c r="L31" s="52">
        <f>O31-I31</f>
        <v>-0.47</v>
      </c>
      <c r="M31" s="3"/>
      <c r="N31" s="131">
        <v>8.09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3</v>
      </c>
      <c r="L33" s="52">
        <f t="shared" ref="L33:L38" si="7">O33-I33</f>
        <v>-0.28000000000000003</v>
      </c>
      <c r="M33" s="3"/>
      <c r="N33" s="131">
        <v>3.28</v>
      </c>
      <c r="O33" s="13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5.19</v>
      </c>
      <c r="L35" s="52">
        <f t="shared" si="7"/>
        <v>-0.6</v>
      </c>
      <c r="M35" s="3"/>
      <c r="N35" s="131">
        <v>5.79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12.48</v>
      </c>
      <c r="L36" s="52">
        <f t="shared" si="7"/>
        <v>-0.24</v>
      </c>
      <c r="M36" s="3"/>
      <c r="N36" s="131">
        <v>12.72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/>
      <c r="J37" s="26" t="s">
        <v>46</v>
      </c>
      <c r="K37" s="39">
        <f t="shared" si="6"/>
        <v>2.42</v>
      </c>
      <c r="L37" s="52"/>
      <c r="M37" s="3"/>
      <c r="N37" s="131">
        <v>2.42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6.03</v>
      </c>
      <c r="L38" s="52">
        <f t="shared" si="7"/>
        <v>-0.45</v>
      </c>
      <c r="N38" s="131">
        <v>6.48</v>
      </c>
      <c r="O38" s="13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5.37</v>
      </c>
      <c r="L40" s="52">
        <f>O40-I40</f>
        <v>-0.3</v>
      </c>
      <c r="N40" s="131">
        <v>5.67</v>
      </c>
      <c r="O40" s="131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 t="e">
        <f>O42-I42</f>
        <v>#VALUE!</v>
      </c>
      <c r="M42" s="3"/>
      <c r="N42" s="131"/>
      <c r="O42" s="131" t="s">
        <v>241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25.59</v>
      </c>
      <c r="N43" s="131"/>
      <c r="O43" s="131">
        <v>25.93</v>
      </c>
    </row>
  </sheetData>
  <mergeCells count="17">
    <mergeCell ref="N3:O3"/>
    <mergeCell ref="K7:L7"/>
    <mergeCell ref="N7:O7"/>
    <mergeCell ref="K9:L9"/>
    <mergeCell ref="N9:O9"/>
    <mergeCell ref="K13:L13"/>
    <mergeCell ref="N13:O13"/>
    <mergeCell ref="N18:O18"/>
    <mergeCell ref="K24:L24"/>
    <mergeCell ref="K32:L32"/>
    <mergeCell ref="N32:O32"/>
    <mergeCell ref="K39:L39"/>
    <mergeCell ref="K41:L41"/>
    <mergeCell ref="N41:O41"/>
    <mergeCell ref="N24:O24"/>
    <mergeCell ref="N19:O19"/>
    <mergeCell ref="N39:O39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O43"/>
  <sheetViews>
    <sheetView workbookViewId="0">
      <selection activeCell="O15" sqref="O15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242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15</v>
      </c>
      <c r="M5" s="5"/>
      <c r="N5" s="131"/>
      <c r="O5" s="131">
        <v>15.74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5.35</v>
      </c>
      <c r="L6" s="52">
        <f t="shared" ref="L6:L11" si="1">O6-I6</f>
        <v>-0.53</v>
      </c>
      <c r="M6" s="5"/>
      <c r="N6" s="131">
        <v>5.88</v>
      </c>
      <c r="O6" s="131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8.9600000000000009</v>
      </c>
      <c r="M8" s="5"/>
      <c r="N8" s="131"/>
      <c r="O8" s="131">
        <v>9.7100000000000009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3.3200000000000003</v>
      </c>
      <c r="L10" s="52">
        <f>O10-I10</f>
        <v>-0.05</v>
      </c>
      <c r="M10" s="5"/>
      <c r="N10" s="131">
        <v>3.37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7.830000000000001</v>
      </c>
      <c r="M11" s="5"/>
      <c r="N11" s="131"/>
      <c r="O11" s="131">
        <v>8.4600000000000009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5.18</v>
      </c>
      <c r="L12" s="52">
        <f>O12-I12</f>
        <v>-0.95</v>
      </c>
      <c r="M12" s="5"/>
      <c r="N12" s="131">
        <v>6.13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9.0500000000000007</v>
      </c>
      <c r="M14" s="5"/>
      <c r="N14" s="131"/>
      <c r="O14" s="131">
        <v>9.4600000000000009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5.76</v>
      </c>
      <c r="L15" s="52">
        <f t="shared" si="3"/>
        <v>-0.38</v>
      </c>
      <c r="M15" s="5"/>
      <c r="N15" s="131">
        <v>6.14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6.33</v>
      </c>
      <c r="L16" s="52">
        <f t="shared" si="3"/>
        <v>-0.45</v>
      </c>
      <c r="M16" s="5"/>
      <c r="N16" s="131">
        <v>6.78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31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15.05</v>
      </c>
      <c r="L20" s="52">
        <f t="shared" si="3"/>
        <v>-0.6</v>
      </c>
      <c r="M20" s="5"/>
      <c r="N20" s="131">
        <v>15.65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2.82</v>
      </c>
      <c r="L21" s="52">
        <f t="shared" si="3"/>
        <v>0</v>
      </c>
      <c r="M21" s="5"/>
      <c r="N21" s="131">
        <v>2.82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7.7700000000000005</v>
      </c>
      <c r="L22" s="52">
        <f t="shared" si="3"/>
        <v>-0.31</v>
      </c>
      <c r="M22" s="5"/>
      <c r="N22" s="131">
        <v>8.08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6.9700000000000006</v>
      </c>
      <c r="L23" s="52">
        <f t="shared" si="3"/>
        <v>-0.43</v>
      </c>
      <c r="M23" s="5"/>
      <c r="N23" s="131">
        <v>7.4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3.2299999999999995</v>
      </c>
      <c r="L25" s="52">
        <f t="shared" ref="L25:L30" si="5">O25-I25</f>
        <v>-0.79</v>
      </c>
      <c r="M25" s="3"/>
      <c r="N25" s="131">
        <v>4.0199999999999996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0.39000000000000012</v>
      </c>
      <c r="L26" s="52">
        <f t="shared" si="5"/>
        <v>-0.95</v>
      </c>
      <c r="N26" s="131">
        <v>1.34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5.32</v>
      </c>
      <c r="L27" s="52">
        <f t="shared" si="5"/>
        <v>-0.72</v>
      </c>
      <c r="M27" s="3"/>
      <c r="N27" s="131">
        <v>6.04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9.66</v>
      </c>
      <c r="L28" s="52">
        <f t="shared" si="5"/>
        <v>0</v>
      </c>
      <c r="N28" s="131">
        <v>9.66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8.0299999999999994</v>
      </c>
      <c r="L29" s="52">
        <f t="shared" si="5"/>
        <v>-0.51</v>
      </c>
      <c r="M29" s="3"/>
      <c r="N29" s="131">
        <v>8.5399999999999991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 t="e">
        <f t="shared" si="4"/>
        <v>#VALUE!</v>
      </c>
      <c r="L30" s="52">
        <f t="shared" si="5"/>
        <v>-0.16</v>
      </c>
      <c r="N30" s="131" t="s">
        <v>243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7.23</v>
      </c>
      <c r="L31" s="52">
        <f>O31-I31</f>
        <v>-0.47</v>
      </c>
      <c r="M31" s="3"/>
      <c r="N31" s="131">
        <v>7.7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3.34</v>
      </c>
      <c r="L33" s="52">
        <f t="shared" ref="L33:L38" si="7">O33-I33</f>
        <v>-0.28000000000000003</v>
      </c>
      <c r="M33" s="3"/>
      <c r="N33" s="131">
        <v>3.62</v>
      </c>
      <c r="O33" s="13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6"/>
        <v>#VALUE!</v>
      </c>
      <c r="L34" s="52">
        <f t="shared" si="7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4.9300000000000006</v>
      </c>
      <c r="L35" s="52">
        <f t="shared" si="7"/>
        <v>-0.6</v>
      </c>
      <c r="M35" s="3"/>
      <c r="N35" s="131">
        <v>5.53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11.83</v>
      </c>
      <c r="L36" s="52">
        <f t="shared" si="7"/>
        <v>-0.24</v>
      </c>
      <c r="M36" s="3"/>
      <c r="N36" s="131">
        <v>12.07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 t="shared" si="6"/>
        <v>1.3099999999999998</v>
      </c>
      <c r="L37" s="52">
        <f t="shared" si="7"/>
        <v>-0.78</v>
      </c>
      <c r="M37" s="3"/>
      <c r="N37" s="131">
        <v>2.09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6.62</v>
      </c>
      <c r="L38" s="52">
        <f t="shared" si="7"/>
        <v>-0.45</v>
      </c>
      <c r="N38" s="131">
        <v>7.07</v>
      </c>
      <c r="O38" s="13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5.1400000000000006</v>
      </c>
      <c r="L40" s="52">
        <f>O40-I40</f>
        <v>-0.3</v>
      </c>
      <c r="N40" s="131">
        <v>5.44</v>
      </c>
      <c r="O40" s="131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5.68</v>
      </c>
      <c r="M42" s="3"/>
      <c r="N42" s="131"/>
      <c r="O42" s="131">
        <v>6.43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28.64</v>
      </c>
      <c r="N43" s="131"/>
      <c r="O43" s="131">
        <v>28.98</v>
      </c>
    </row>
  </sheetData>
  <mergeCells count="16">
    <mergeCell ref="K39:L39"/>
    <mergeCell ref="N39:O39"/>
    <mergeCell ref="K41:L41"/>
    <mergeCell ref="N41:O41"/>
    <mergeCell ref="N18:O18"/>
    <mergeCell ref="N19:O19"/>
    <mergeCell ref="K24:L24"/>
    <mergeCell ref="K32:L32"/>
    <mergeCell ref="N32:O32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O43"/>
  <sheetViews>
    <sheetView zoomScale="70" zoomScaleNormal="7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244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14.49</v>
      </c>
      <c r="M5" s="5"/>
      <c r="N5" s="131"/>
      <c r="O5" s="156">
        <v>15.23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7.04</v>
      </c>
      <c r="L6" s="52">
        <f t="shared" ref="L6:L11" si="1">O6-I6</f>
        <v>-0.53</v>
      </c>
      <c r="M6" s="5"/>
      <c r="N6" s="51">
        <v>7.57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8.4600000000000009</v>
      </c>
      <c r="M8" s="5"/>
      <c r="N8" s="131"/>
      <c r="O8" s="156">
        <v>9.2100000000000009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2.0500000000000003</v>
      </c>
      <c r="L10" s="52">
        <f>O10-I10</f>
        <v>-0.05</v>
      </c>
      <c r="M10" s="5"/>
      <c r="N10" s="156">
        <v>2.1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7.47</v>
      </c>
      <c r="M11" s="5"/>
      <c r="N11" s="131"/>
      <c r="O11" s="156">
        <v>8.1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3.37</v>
      </c>
      <c r="L12" s="52">
        <f>O12-I12</f>
        <v>-0.95</v>
      </c>
      <c r="M12" s="5"/>
      <c r="N12" s="156">
        <v>4.32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7.06</v>
      </c>
      <c r="M14" s="5"/>
      <c r="N14" s="156"/>
      <c r="O14" s="131">
        <v>7.47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4.2300000000000004</v>
      </c>
      <c r="L15" s="52">
        <f t="shared" si="3"/>
        <v>-0.38</v>
      </c>
      <c r="M15" s="5"/>
      <c r="N15" s="131">
        <v>4.6100000000000003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2.52</v>
      </c>
      <c r="L16" s="52">
        <f t="shared" si="3"/>
        <v>-0.45</v>
      </c>
      <c r="M16" s="5"/>
      <c r="N16" s="156">
        <v>2.97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3.6499999999999995</v>
      </c>
      <c r="L17" s="52">
        <f t="shared" si="3"/>
        <v>-0.49</v>
      </c>
      <c r="M17" s="5"/>
      <c r="N17" s="156">
        <v>4.1399999999999997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14.42</v>
      </c>
      <c r="L20" s="52">
        <f t="shared" si="3"/>
        <v>-0.6</v>
      </c>
      <c r="M20" s="5"/>
      <c r="N20" s="146">
        <v>15.02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0.89</v>
      </c>
      <c r="L21" s="52">
        <f t="shared" si="3"/>
        <v>0</v>
      </c>
      <c r="M21" s="5"/>
      <c r="N21" s="131">
        <v>0.89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10.129999999999999</v>
      </c>
      <c r="L22" s="52">
        <f t="shared" si="3"/>
        <v>-0.31</v>
      </c>
      <c r="M22" s="5"/>
      <c r="N22" s="156">
        <v>10.44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3.4099999999999997</v>
      </c>
      <c r="L23" s="52">
        <f t="shared" si="3"/>
        <v>-0.43</v>
      </c>
      <c r="M23" s="5"/>
      <c r="N23" s="156">
        <v>3.84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2.15</v>
      </c>
      <c r="L25" s="52">
        <f t="shared" ref="L25:L30" si="5">O25-I25</f>
        <v>-0.79</v>
      </c>
      <c r="M25" s="3"/>
      <c r="N25" s="131">
        <v>2.94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2.2300000000000004</v>
      </c>
      <c r="L26" s="52">
        <f t="shared" si="5"/>
        <v>-0.95</v>
      </c>
      <c r="N26" s="156">
        <v>3.18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2.1799999999999997</v>
      </c>
      <c r="L27" s="52">
        <f t="shared" si="5"/>
        <v>-0.72</v>
      </c>
      <c r="M27" s="3"/>
      <c r="N27" s="156">
        <v>2.9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8.99</v>
      </c>
      <c r="L28" s="52">
        <f t="shared" si="5"/>
        <v>0</v>
      </c>
      <c r="N28" s="156">
        <v>8.99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6.36</v>
      </c>
      <c r="L29" s="52">
        <f t="shared" si="5"/>
        <v>-0.51</v>
      </c>
      <c r="M29" s="3"/>
      <c r="N29" s="156">
        <v>6.87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1.1600000000000001</v>
      </c>
      <c r="L30" s="52">
        <f t="shared" si="5"/>
        <v>-0.16</v>
      </c>
      <c r="N30" s="145">
        <v>1.32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3.9700000000000006</v>
      </c>
      <c r="L31" s="52">
        <f>O31-I31</f>
        <v>-0.47</v>
      </c>
      <c r="M31" s="3"/>
      <c r="N31" s="145">
        <v>4.4400000000000004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1.5999999999999999</v>
      </c>
      <c r="L33" s="52">
        <f t="shared" ref="L33:L38" si="7">O33-I33</f>
        <v>-0.28000000000000003</v>
      </c>
      <c r="M33" s="3"/>
      <c r="N33" s="145">
        <v>1.88</v>
      </c>
      <c r="O33" s="13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4.54</v>
      </c>
      <c r="L34" s="52">
        <f t="shared" si="7"/>
        <v>-0.37</v>
      </c>
      <c r="M34" s="3"/>
      <c r="N34" s="131">
        <v>4.91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4.67</v>
      </c>
      <c r="L35" s="52">
        <f t="shared" si="7"/>
        <v>-0.6</v>
      </c>
      <c r="M35" s="3"/>
      <c r="N35" s="131">
        <v>5.27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10.459999999999999</v>
      </c>
      <c r="L36" s="52">
        <f t="shared" si="7"/>
        <v>-0.24</v>
      </c>
      <c r="M36" s="3"/>
      <c r="N36" s="156">
        <v>10.7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-0.78</v>
      </c>
      <c r="L37" s="52">
        <f t="shared" si="7"/>
        <v>-0.78</v>
      </c>
      <c r="M37" s="3"/>
      <c r="N37" s="156">
        <v>0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2.2599999999999998</v>
      </c>
      <c r="L38" s="52">
        <f t="shared" si="7"/>
        <v>-0.45</v>
      </c>
      <c r="N38" s="131">
        <v>2.71</v>
      </c>
      <c r="O38" s="13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2.3800000000000003</v>
      </c>
      <c r="L40" s="52">
        <f>O40-I40</f>
        <v>-0.3</v>
      </c>
      <c r="N40" s="156">
        <v>2.68</v>
      </c>
      <c r="O40" s="131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4.38</v>
      </c>
      <c r="M42" s="3"/>
      <c r="N42" s="131"/>
      <c r="O42" s="156">
        <v>5.13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30.57</v>
      </c>
      <c r="N43" s="131"/>
      <c r="O43" s="156">
        <v>30.91</v>
      </c>
    </row>
  </sheetData>
  <mergeCells count="16">
    <mergeCell ref="N3:O3"/>
    <mergeCell ref="K7:L7"/>
    <mergeCell ref="N7:O7"/>
    <mergeCell ref="K9:L9"/>
    <mergeCell ref="N9:O9"/>
    <mergeCell ref="K13:L13"/>
    <mergeCell ref="N13:O13"/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43"/>
  <sheetViews>
    <sheetView zoomScale="90" zoomScaleNormal="90" workbookViewId="0">
      <selection activeCell="O43" sqref="A1:O43"/>
    </sheetView>
  </sheetViews>
  <sheetFormatPr baseColWidth="10" defaultColWidth="9.1796875" defaultRowHeight="12.5" x14ac:dyDescent="0.25"/>
  <cols>
    <col min="1" max="1" width="11.453125" customWidth="1"/>
    <col min="2" max="2" width="18.5429687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245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16.420000000000002</v>
      </c>
      <c r="M5" s="5"/>
      <c r="N5" s="131"/>
      <c r="O5" s="156">
        <v>17.16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7.6800000000000006</v>
      </c>
      <c r="L6" s="52">
        <f t="shared" ref="L6:L11" si="1">O6-I6</f>
        <v>-0.53</v>
      </c>
      <c r="M6" s="5"/>
      <c r="N6" s="51">
        <v>8.2100000000000009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8.3699999999999992</v>
      </c>
      <c r="M8" s="5"/>
      <c r="N8" s="131"/>
      <c r="O8" s="156">
        <v>9.1199999999999992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3.1300000000000003</v>
      </c>
      <c r="L10" s="52">
        <f>O10-I10</f>
        <v>-0.05</v>
      </c>
      <c r="M10" s="5"/>
      <c r="N10" s="156">
        <v>3.18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4.3100000000000005</v>
      </c>
      <c r="L11" s="52">
        <f t="shared" si="1"/>
        <v>-0.63</v>
      </c>
      <c r="M11" s="5"/>
      <c r="N11" s="131">
        <v>4.9400000000000004</v>
      </c>
      <c r="O11" s="156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-0.95</v>
      </c>
      <c r="L12" s="52">
        <f>O12-I12</f>
        <v>9.9300000000000015</v>
      </c>
      <c r="M12" s="5"/>
      <c r="N12" s="156"/>
      <c r="O12" s="131">
        <v>10.88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5.09</v>
      </c>
      <c r="L14" s="52">
        <f t="shared" ref="L14:L23" si="3">O14-I14</f>
        <v>-0.41</v>
      </c>
      <c r="M14" s="5"/>
      <c r="N14" s="156">
        <v>5.5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5.49</v>
      </c>
      <c r="L15" s="52">
        <f t="shared" si="3"/>
        <v>-0.38</v>
      </c>
      <c r="M15" s="5"/>
      <c r="N15" s="131">
        <v>5.87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4.1099999999999994</v>
      </c>
      <c r="L16" s="52">
        <f t="shared" si="3"/>
        <v>-0.45</v>
      </c>
      <c r="M16" s="5"/>
      <c r="N16" s="156">
        <v>4.5599999999999996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4.63</v>
      </c>
      <c r="L17" s="52">
        <f t="shared" si="3"/>
        <v>-0.49</v>
      </c>
      <c r="M17" s="5"/>
      <c r="N17" s="156">
        <v>5.12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14.75</v>
      </c>
      <c r="L20" s="52">
        <f t="shared" si="3"/>
        <v>-0.6</v>
      </c>
      <c r="M20" s="5"/>
      <c r="N20" s="146">
        <v>15.35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1.43</v>
      </c>
      <c r="L21" s="52">
        <f t="shared" si="3"/>
        <v>0</v>
      </c>
      <c r="M21" s="5"/>
      <c r="N21" s="131">
        <v>1.43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10.4</v>
      </c>
      <c r="L22" s="52">
        <f t="shared" si="3"/>
        <v>-0.31</v>
      </c>
      <c r="M22" s="5"/>
      <c r="N22" s="156">
        <v>10.71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6.7200000000000006</v>
      </c>
      <c r="L23" s="52">
        <f t="shared" si="3"/>
        <v>-0.43</v>
      </c>
      <c r="M23" s="5"/>
      <c r="N23" s="156">
        <v>7.15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3.18</v>
      </c>
      <c r="L25" s="52">
        <f t="shared" ref="L25:L30" si="5">O25-I25</f>
        <v>-0.79</v>
      </c>
      <c r="M25" s="3"/>
      <c r="N25" s="131">
        <v>3.97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5.99</v>
      </c>
      <c r="L26" s="52">
        <f t="shared" si="5"/>
        <v>-0.95</v>
      </c>
      <c r="N26" s="156">
        <v>6.94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3.2800000000000002</v>
      </c>
      <c r="L27" s="52">
        <f t="shared" si="5"/>
        <v>-0.72</v>
      </c>
      <c r="M27" s="3"/>
      <c r="N27" s="156">
        <v>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9.61</v>
      </c>
      <c r="L28" s="52">
        <f t="shared" si="5"/>
        <v>0</v>
      </c>
      <c r="N28" s="156">
        <v>9.61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7.9399999999999995</v>
      </c>
      <c r="L29" s="52">
        <f t="shared" si="5"/>
        <v>-0.51</v>
      </c>
      <c r="M29" s="3"/>
      <c r="N29" s="156">
        <v>8.4499999999999993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1.6800000000000002</v>
      </c>
      <c r="L30" s="52">
        <f t="shared" si="5"/>
        <v>-0.16</v>
      </c>
      <c r="N30" s="145">
        <v>1.84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4.4700000000000006</v>
      </c>
      <c r="L31" s="52">
        <f>O31-I31</f>
        <v>-0.47</v>
      </c>
      <c r="M31" s="3"/>
      <c r="N31" s="145">
        <v>4.9400000000000004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2.1900000000000004</v>
      </c>
      <c r="L33" s="52">
        <f t="shared" ref="L33:L38" si="7">O33-I33</f>
        <v>-0.28000000000000003</v>
      </c>
      <c r="M33" s="3"/>
      <c r="N33" s="145">
        <v>2.4700000000000002</v>
      </c>
      <c r="O33" s="13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7.17</v>
      </c>
      <c r="L34" s="52">
        <f t="shared" si="7"/>
        <v>-0.37</v>
      </c>
      <c r="M34" s="3"/>
      <c r="N34" s="131">
        <v>7.54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4.91</v>
      </c>
      <c r="L35" s="52">
        <f t="shared" si="7"/>
        <v>-0.6</v>
      </c>
      <c r="M35" s="3"/>
      <c r="N35" s="131">
        <v>5.51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11.43</v>
      </c>
      <c r="L36" s="52">
        <f t="shared" si="7"/>
        <v>-0.24</v>
      </c>
      <c r="M36" s="3"/>
      <c r="N36" s="156">
        <v>11.67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1.1199999999999999</v>
      </c>
      <c r="L37" s="52">
        <f t="shared" si="7"/>
        <v>-0.78</v>
      </c>
      <c r="M37" s="3"/>
      <c r="N37" s="156">
        <v>1.9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5.49</v>
      </c>
      <c r="L38" s="52">
        <f t="shared" si="7"/>
        <v>-0.45</v>
      </c>
      <c r="N38" s="131">
        <v>5.94</v>
      </c>
      <c r="O38" s="13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3.6</v>
      </c>
      <c r="L40" s="52">
        <f>O40-I40</f>
        <v>-0.3</v>
      </c>
      <c r="N40" s="156">
        <v>3.9</v>
      </c>
      <c r="O40" s="131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5.76</v>
      </c>
      <c r="M42" s="3"/>
      <c r="N42" s="131"/>
      <c r="O42" s="156">
        <v>6.51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24.44</v>
      </c>
      <c r="N43" s="131"/>
      <c r="O43" s="156">
        <v>24.78</v>
      </c>
    </row>
  </sheetData>
  <mergeCells count="16"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43"/>
  <sheetViews>
    <sheetView workbookViewId="0">
      <selection activeCell="B41" sqref="B41:O41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246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10.37</v>
      </c>
      <c r="M5" s="5"/>
      <c r="N5" s="131"/>
      <c r="O5" s="156">
        <v>11.11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8.1000000000000014</v>
      </c>
      <c r="L6" s="52">
        <f t="shared" ref="L6:L11" si="1">O6-I6</f>
        <v>-0.53</v>
      </c>
      <c r="M6" s="5"/>
      <c r="N6" s="51">
        <v>8.6300000000000008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3.09</v>
      </c>
      <c r="L8" s="52">
        <f t="shared" si="1"/>
        <v>-0.75</v>
      </c>
      <c r="M8" s="5"/>
      <c r="N8" s="131">
        <v>3.84</v>
      </c>
      <c r="O8" s="156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3.47</v>
      </c>
      <c r="L10" s="52">
        <f>O10-I10</f>
        <v>-0.05</v>
      </c>
      <c r="M10" s="5"/>
      <c r="N10" s="156">
        <v>3.52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4.6500000000000004</v>
      </c>
      <c r="L11" s="52">
        <f t="shared" si="1"/>
        <v>-0.63</v>
      </c>
      <c r="M11" s="5"/>
      <c r="N11" s="131">
        <v>5.28</v>
      </c>
      <c r="O11" s="156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-0.95</v>
      </c>
      <c r="L12" s="52">
        <f>O12-I12</f>
        <v>10.130000000000001</v>
      </c>
      <c r="M12" s="5"/>
      <c r="N12" s="156"/>
      <c r="O12" s="131">
        <v>11.08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2">N14-I14</f>
        <v>-0.41</v>
      </c>
      <c r="L14" s="52">
        <f t="shared" ref="L14:L23" si="3">O14-I14</f>
        <v>9.4599999999999991</v>
      </c>
      <c r="M14" s="5"/>
      <c r="N14" s="156"/>
      <c r="O14" s="131">
        <v>9.8699999999999992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5.9</v>
      </c>
      <c r="L15" s="52">
        <f t="shared" si="3"/>
        <v>-0.38</v>
      </c>
      <c r="M15" s="5"/>
      <c r="N15" s="131">
        <v>6.28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4.8999999999999995</v>
      </c>
      <c r="L16" s="52">
        <f t="shared" si="3"/>
        <v>-0.45</v>
      </c>
      <c r="M16" s="5"/>
      <c r="N16" s="156">
        <v>5.35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2"/>
        <v>5.37</v>
      </c>
      <c r="L17" s="52">
        <f t="shared" si="3"/>
        <v>-0.49</v>
      </c>
      <c r="M17" s="5"/>
      <c r="N17" s="156">
        <v>5.86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14.92</v>
      </c>
      <c r="L20" s="52">
        <f t="shared" si="3"/>
        <v>-0.6</v>
      </c>
      <c r="M20" s="5"/>
      <c r="N20" s="146">
        <v>15.52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2.08</v>
      </c>
      <c r="L21" s="52">
        <f t="shared" si="3"/>
        <v>0</v>
      </c>
      <c r="M21" s="5"/>
      <c r="N21" s="131">
        <v>2.08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10.7</v>
      </c>
      <c r="L22" s="52">
        <f t="shared" si="3"/>
        <v>-0.31</v>
      </c>
      <c r="M22" s="5"/>
      <c r="N22" s="156">
        <v>11.01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8.4600000000000009</v>
      </c>
      <c r="L23" s="52">
        <f t="shared" si="3"/>
        <v>-0.43</v>
      </c>
      <c r="M23" s="5"/>
      <c r="N23" s="156">
        <v>8.89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3.55</v>
      </c>
      <c r="L25" s="52">
        <f t="shared" ref="L25:L30" si="5">O25-I25</f>
        <v>-0.79</v>
      </c>
      <c r="M25" s="3"/>
      <c r="N25" s="131">
        <v>4.34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3.5199999999999996</v>
      </c>
      <c r="L26" s="52">
        <f t="shared" si="5"/>
        <v>-0.95</v>
      </c>
      <c r="N26" s="156">
        <v>4.47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4.1100000000000003</v>
      </c>
      <c r="L27" s="52">
        <f t="shared" si="5"/>
        <v>-0.72</v>
      </c>
      <c r="M27" s="3"/>
      <c r="N27" s="156">
        <v>4.83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9.67</v>
      </c>
      <c r="L28" s="52">
        <f t="shared" si="5"/>
        <v>0</v>
      </c>
      <c r="N28" s="156">
        <v>9.67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8.76</v>
      </c>
      <c r="L29" s="52">
        <f t="shared" si="5"/>
        <v>-0.51</v>
      </c>
      <c r="M29" s="3"/>
      <c r="N29" s="156">
        <v>9.27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2.06</v>
      </c>
      <c r="L30" s="52">
        <f t="shared" si="5"/>
        <v>-0.16</v>
      </c>
      <c r="N30" s="145">
        <v>2.2200000000000002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5.33</v>
      </c>
      <c r="L31" s="52">
        <f>O31-I31</f>
        <v>-0.47</v>
      </c>
      <c r="M31" s="3"/>
      <c r="N31" s="145">
        <v>5.8</v>
      </c>
      <c r="O31" s="131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3.63</v>
      </c>
      <c r="L33" s="52">
        <f t="shared" ref="L33:L38" si="7">O33-I33</f>
        <v>-0.28000000000000003</v>
      </c>
      <c r="M33" s="3"/>
      <c r="N33" s="145">
        <v>3.91</v>
      </c>
      <c r="O33" s="131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4.42</v>
      </c>
      <c r="L34" s="52">
        <f t="shared" si="7"/>
        <v>-0.37</v>
      </c>
      <c r="M34" s="3"/>
      <c r="N34" s="131">
        <v>4.79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5.0500000000000007</v>
      </c>
      <c r="L35" s="52">
        <f t="shared" si="7"/>
        <v>-0.6</v>
      </c>
      <c r="M35" s="3"/>
      <c r="N35" s="131">
        <v>5.65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11.64</v>
      </c>
      <c r="L36" s="52">
        <f t="shared" si="7"/>
        <v>-0.24</v>
      </c>
      <c r="M36" s="3"/>
      <c r="N36" s="156">
        <v>11.88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2.83</v>
      </c>
      <c r="L37" s="52">
        <f t="shared" si="7"/>
        <v>-0.78</v>
      </c>
      <c r="M37" s="3"/>
      <c r="N37" s="156">
        <v>3.61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6.8999999999999995</v>
      </c>
      <c r="L38" s="52">
        <f t="shared" si="7"/>
        <v>-0.45</v>
      </c>
      <c r="N38" s="131">
        <v>7.35</v>
      </c>
      <c r="O38" s="131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4.12</v>
      </c>
      <c r="L40" s="52">
        <f>O40-I40</f>
        <v>-0.3</v>
      </c>
      <c r="N40" s="156">
        <v>4.42</v>
      </c>
      <c r="O40" s="131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5.83</v>
      </c>
      <c r="M42" s="3"/>
      <c r="N42" s="131"/>
      <c r="O42" s="156">
        <v>6.58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32.379999999999995</v>
      </c>
      <c r="N43" s="131"/>
      <c r="O43" s="156">
        <v>32.72</v>
      </c>
    </row>
  </sheetData>
  <mergeCells count="16">
    <mergeCell ref="N3:O3"/>
    <mergeCell ref="K7:L7"/>
    <mergeCell ref="N7:O7"/>
    <mergeCell ref="K9:L9"/>
    <mergeCell ref="N9:O9"/>
    <mergeCell ref="K13:L13"/>
    <mergeCell ref="N13:O13"/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O43"/>
  <sheetViews>
    <sheetView workbookViewId="0">
      <selection activeCell="O15" sqref="O15"/>
    </sheetView>
  </sheetViews>
  <sheetFormatPr baseColWidth="10" defaultColWidth="9.1796875" defaultRowHeight="12.5" x14ac:dyDescent="0.25"/>
  <cols>
    <col min="1" max="1" width="11.453125" customWidth="1"/>
    <col min="2" max="2" width="3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17.96</v>
      </c>
      <c r="M5" s="5"/>
      <c r="N5" s="131"/>
      <c r="O5" s="156">
        <v>18.7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9.4500000000000011</v>
      </c>
      <c r="L6" s="52">
        <f t="shared" ref="L6:L11" si="1">O6-I6</f>
        <v>-0.53</v>
      </c>
      <c r="M6" s="5"/>
      <c r="N6" s="51">
        <v>9.98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10.28</v>
      </c>
      <c r="M8" s="5"/>
      <c r="N8" s="131"/>
      <c r="O8" s="156">
        <v>11.03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4.6500000000000004</v>
      </c>
      <c r="L10" s="52">
        <f>O10-I10</f>
        <v>-0.05</v>
      </c>
      <c r="M10" s="5"/>
      <c r="N10" s="156">
        <v>4.7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9.44</v>
      </c>
      <c r="M11" s="5"/>
      <c r="N11" s="131"/>
      <c r="O11" s="156">
        <v>10.07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7.0799999999999992</v>
      </c>
      <c r="L12" s="52">
        <f>O12-I12</f>
        <v>-0.95</v>
      </c>
      <c r="M12" s="5"/>
      <c r="N12" s="156">
        <v>8.0299999999999994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>N15-I14</f>
        <v>7.6199999999999992</v>
      </c>
      <c r="L14" s="52" t="e">
        <f>#REF!-I14</f>
        <v>#REF!</v>
      </c>
      <c r="M14" s="5"/>
      <c r="O14" s="156">
        <v>11.07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 t="e">
        <f>#REF!-I15</f>
        <v>#REF!</v>
      </c>
      <c r="L15" s="52">
        <f>O14-I15</f>
        <v>10.69</v>
      </c>
      <c r="M15" s="5"/>
      <c r="N15" s="156">
        <v>8.0299999999999994</v>
      </c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ref="K16:K23" si="2">N16-I16</f>
        <v>6.7</v>
      </c>
      <c r="L16" s="52">
        <f t="shared" ref="L16:L23" si="3">O16-I16</f>
        <v>-0.45</v>
      </c>
      <c r="M16" s="5"/>
      <c r="N16" s="156">
        <v>7.15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2"/>
        <v>#VALUE!</v>
      </c>
      <c r="L20" s="52">
        <f t="shared" si="3"/>
        <v>-0.6</v>
      </c>
      <c r="M20" s="5"/>
      <c r="N20" s="146" t="s">
        <v>47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3.53</v>
      </c>
      <c r="L21" s="52">
        <f t="shared" si="3"/>
        <v>0</v>
      </c>
      <c r="M21" s="5"/>
      <c r="N21" s="131">
        <v>3.53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11.76</v>
      </c>
      <c r="L22" s="52">
        <f t="shared" si="3"/>
        <v>-0.31</v>
      </c>
      <c r="M22" s="5"/>
      <c r="N22" s="156">
        <v>12.07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8.48</v>
      </c>
      <c r="L23" s="52">
        <f t="shared" si="3"/>
        <v>-0.43</v>
      </c>
      <c r="M23" s="5"/>
      <c r="N23" s="156">
        <v>8.91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4.04</v>
      </c>
      <c r="L25" s="52">
        <f t="shared" ref="L25:L30" si="5">O25-I25</f>
        <v>-0.79</v>
      </c>
      <c r="M25" s="3"/>
      <c r="N25" s="131">
        <v>4.83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4.08</v>
      </c>
      <c r="L26" s="52">
        <f t="shared" si="5"/>
        <v>-0.95</v>
      </c>
      <c r="N26" s="156">
        <v>5.03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5.8500000000000005</v>
      </c>
      <c r="L27" s="52">
        <f t="shared" si="5"/>
        <v>-0.72</v>
      </c>
      <c r="M27" s="3"/>
      <c r="N27" s="156">
        <v>6.57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4"/>
        <v>9.0299999999999994</v>
      </c>
      <c r="L28" s="52">
        <f t="shared" si="5"/>
        <v>0</v>
      </c>
      <c r="N28" s="156">
        <v>9.0299999999999994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9.41</v>
      </c>
      <c r="L29" s="52">
        <f t="shared" si="5"/>
        <v>-0.51</v>
      </c>
      <c r="M29" s="3"/>
      <c r="N29" s="156">
        <v>9.92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7.56</v>
      </c>
      <c r="N30" s="145"/>
      <c r="O30" s="131">
        <v>7.72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6.32</v>
      </c>
      <c r="L31" s="52">
        <f>O31-I31</f>
        <v>-0.47</v>
      </c>
      <c r="M31" s="3"/>
      <c r="N31" s="145">
        <v>6.79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5.37</v>
      </c>
      <c r="L33" s="52">
        <f t="shared" ref="L33:L38" si="7">O33-I33</f>
        <v>-0.28000000000000003</v>
      </c>
      <c r="M33" s="3"/>
      <c r="N33" s="145">
        <v>5.65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6.04</v>
      </c>
      <c r="L34" s="52">
        <f t="shared" si="7"/>
        <v>-0.37</v>
      </c>
      <c r="M34" s="3"/>
      <c r="N34" s="131">
        <v>6.41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5.1400000000000006</v>
      </c>
      <c r="L35" s="52">
        <f t="shared" si="7"/>
        <v>-0.6</v>
      </c>
      <c r="M35" s="3"/>
      <c r="N35" s="131">
        <v>5.74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-0.24</v>
      </c>
      <c r="L36" s="52">
        <f t="shared" si="7"/>
        <v>12.54</v>
      </c>
      <c r="M36" s="3"/>
      <c r="N36" s="156"/>
      <c r="O36" s="131">
        <v>12.78</v>
      </c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5.42</v>
      </c>
      <c r="L37" s="52">
        <f t="shared" si="7"/>
        <v>-0.78</v>
      </c>
      <c r="M37" s="3"/>
      <c r="N37" s="156">
        <v>6.2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8.07</v>
      </c>
      <c r="L38" s="52">
        <f t="shared" si="7"/>
        <v>-0.45</v>
      </c>
      <c r="N38" s="131">
        <v>8.52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14.1</v>
      </c>
      <c r="N40" s="156"/>
      <c r="O40" s="133">
        <v>14.4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7.58</v>
      </c>
      <c r="M42" s="3"/>
      <c r="N42" s="131"/>
      <c r="O42" s="156">
        <v>8.33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21.64</v>
      </c>
      <c r="N43" s="131"/>
      <c r="O43" s="156">
        <v>21.98</v>
      </c>
    </row>
  </sheetData>
  <mergeCells count="16"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43"/>
  <sheetViews>
    <sheetView topLeftCell="A3" zoomScaleNormal="100" workbookViewId="0">
      <selection activeCell="O15" sqref="O15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248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18.14</v>
      </c>
      <c r="M5" s="5"/>
      <c r="N5" s="131"/>
      <c r="O5" s="156">
        <v>18.88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 t="shared" ref="K6:K11" si="0">N6-I6</f>
        <v>6.42</v>
      </c>
      <c r="L6" s="52">
        <f t="shared" ref="L6:L11" si="1">O6-I6</f>
        <v>-0.53</v>
      </c>
      <c r="M6" s="5"/>
      <c r="N6" s="51">
        <v>6.95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 t="shared" si="0"/>
        <v>-0.75</v>
      </c>
      <c r="L8" s="52">
        <f t="shared" si="1"/>
        <v>12.61</v>
      </c>
      <c r="M8" s="5"/>
      <c r="N8" s="131"/>
      <c r="O8" s="156">
        <v>13.36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>
        <f>N10-I10</f>
        <v>6.91</v>
      </c>
      <c r="L10" s="52">
        <f>O10-I10</f>
        <v>-0.05</v>
      </c>
      <c r="M10" s="5"/>
      <c r="N10" s="156">
        <v>6.96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39">
        <f t="shared" si="0"/>
        <v>-0.63</v>
      </c>
      <c r="L11" s="52">
        <f t="shared" si="1"/>
        <v>10.469999999999999</v>
      </c>
      <c r="M11" s="5"/>
      <c r="N11" s="131"/>
      <c r="O11" s="156">
        <v>11.1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39">
        <f>N12-I12</f>
        <v>-0.95</v>
      </c>
      <c r="L12" s="52">
        <f>O12-I12</f>
        <v>11.74</v>
      </c>
      <c r="M12" s="5"/>
      <c r="N12" s="156"/>
      <c r="O12" s="131">
        <v>12.69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 t="e">
        <f t="shared" ref="K14:K23" si="2">N14-I14</f>
        <v>#VALUE!</v>
      </c>
      <c r="L14" s="52">
        <f t="shared" ref="L14:L23" si="3">O14-I14</f>
        <v>-0.41</v>
      </c>
      <c r="M14" s="5"/>
      <c r="N14" s="156" t="s">
        <v>249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2"/>
        <v>-0.38</v>
      </c>
      <c r="L15" s="52">
        <f t="shared" si="3"/>
        <v>12.34</v>
      </c>
      <c r="M15" s="5"/>
      <c r="N15" s="131"/>
      <c r="O15" s="156">
        <v>12.72</v>
      </c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2"/>
        <v>8.0400000000000009</v>
      </c>
      <c r="L16" s="52">
        <f t="shared" si="3"/>
        <v>-0.45</v>
      </c>
      <c r="M16" s="5"/>
      <c r="N16" s="156">
        <v>8.49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2"/>
        <v>#VALUE!</v>
      </c>
      <c r="L17" s="52">
        <f t="shared" si="3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2"/>
        <v>#VALUE!</v>
      </c>
      <c r="L18" s="52">
        <f t="shared" si="3"/>
        <v>-0.78</v>
      </c>
      <c r="M18" s="5"/>
      <c r="N18" s="218" t="s">
        <v>235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2"/>
        <v>#VALUE!</v>
      </c>
      <c r="L19" s="52">
        <f t="shared" si="3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2"/>
        <v>14.32</v>
      </c>
      <c r="L20" s="52">
        <f t="shared" si="3"/>
        <v>-0.6</v>
      </c>
      <c r="M20" s="5"/>
      <c r="N20" s="131">
        <v>14.92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2"/>
        <v>4.5</v>
      </c>
      <c r="L21" s="52">
        <f t="shared" si="3"/>
        <v>0</v>
      </c>
      <c r="M21" s="5"/>
      <c r="N21" s="134">
        <v>4.5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2"/>
        <v>12.61</v>
      </c>
      <c r="L22" s="52">
        <f t="shared" si="3"/>
        <v>-0.31</v>
      </c>
      <c r="M22" s="5"/>
      <c r="N22" s="156">
        <v>12.92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2"/>
        <v>8.94</v>
      </c>
      <c r="L23" s="52">
        <f t="shared" si="3"/>
        <v>-0.43</v>
      </c>
      <c r="M23" s="5"/>
      <c r="N23" s="156">
        <v>9.3699999999999992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4">N25-I25</f>
        <v>4.57</v>
      </c>
      <c r="L25" s="52">
        <f t="shared" ref="L25:L30" si="5">O25-I25</f>
        <v>-0.79</v>
      </c>
      <c r="M25" s="3"/>
      <c r="N25" s="131">
        <v>5.36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4"/>
        <v>-0.95</v>
      </c>
      <c r="L26" s="52">
        <f t="shared" si="5"/>
        <v>7.45</v>
      </c>
      <c r="N26" s="156"/>
      <c r="O26" s="131">
        <v>8.4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4"/>
        <v>7.3199999999999994</v>
      </c>
      <c r="L27" s="52">
        <f t="shared" si="5"/>
        <v>-0.72</v>
      </c>
      <c r="M27" s="3"/>
      <c r="N27" s="156">
        <v>8.0399999999999991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 t="e">
        <f t="shared" si="4"/>
        <v>#VALUE!</v>
      </c>
      <c r="L28" s="52">
        <f t="shared" si="5"/>
        <v>0</v>
      </c>
      <c r="N28" s="156" t="s">
        <v>250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4"/>
        <v>9.67</v>
      </c>
      <c r="L29" s="52">
        <f t="shared" si="5"/>
        <v>-0.51</v>
      </c>
      <c r="M29" s="3"/>
      <c r="N29" s="156">
        <v>10.18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4"/>
        <v>-0.16</v>
      </c>
      <c r="L30" s="52">
        <f t="shared" si="5"/>
        <v>11.6</v>
      </c>
      <c r="N30" s="145"/>
      <c r="O30" s="131">
        <v>11.76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7.15</v>
      </c>
      <c r="L31" s="52">
        <f>O31-I31</f>
        <v>-0.47</v>
      </c>
      <c r="M31" s="3"/>
      <c r="N31" s="145">
        <v>7.62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6">N33-I33</f>
        <v>5.8599999999999994</v>
      </c>
      <c r="L33" s="52">
        <f t="shared" ref="L33:L38" si="7">O33-I33</f>
        <v>-0.28000000000000003</v>
      </c>
      <c r="M33" s="3"/>
      <c r="N33" s="145">
        <v>6.14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6"/>
        <v>6.4399999999999995</v>
      </c>
      <c r="L34" s="52">
        <f t="shared" si="7"/>
        <v>-0.37</v>
      </c>
      <c r="M34" s="3"/>
      <c r="N34" s="131">
        <v>6.81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6"/>
        <v>5.1100000000000003</v>
      </c>
      <c r="L35" s="52">
        <f t="shared" si="7"/>
        <v>-0.6</v>
      </c>
      <c r="M35" s="3"/>
      <c r="N35" s="131">
        <v>5.71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6"/>
        <v>12.07</v>
      </c>
      <c r="L36" s="52">
        <f t="shared" si="7"/>
        <v>-0.24</v>
      </c>
      <c r="M36" s="3"/>
      <c r="N36" s="156">
        <v>12.31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6.7799999999999994</v>
      </c>
      <c r="L37" s="52">
        <f t="shared" si="7"/>
        <v>-0.78</v>
      </c>
      <c r="M37" s="3"/>
      <c r="N37" s="156">
        <v>7.56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6"/>
        <v>8.7700000000000014</v>
      </c>
      <c r="L38" s="52">
        <f t="shared" si="7"/>
        <v>-0.45</v>
      </c>
      <c r="N38" s="131">
        <v>9.2200000000000006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14.59</v>
      </c>
      <c r="N40" s="156"/>
      <c r="O40" s="133">
        <v>14.89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 t="e">
        <f>N42-I42</f>
        <v>#VALUE!</v>
      </c>
      <c r="L42" s="52">
        <f>O42-I42</f>
        <v>-0.75</v>
      </c>
      <c r="M42" s="3"/>
      <c r="N42" s="156" t="s">
        <v>249</v>
      </c>
      <c r="O42" s="156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41.839999999999996</v>
      </c>
      <c r="N43" s="133"/>
      <c r="O43" s="156">
        <v>42.18</v>
      </c>
    </row>
  </sheetData>
  <mergeCells count="16"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43"/>
  <sheetViews>
    <sheetView zoomScale="60" zoomScaleNormal="60" workbookViewId="0">
      <selection activeCell="K10" sqref="K10:O10"/>
    </sheetView>
  </sheetViews>
  <sheetFormatPr baseColWidth="10" defaultColWidth="9.1796875" defaultRowHeight="12.5" x14ac:dyDescent="0.25"/>
  <cols>
    <col min="1" max="1" width="11.453125" customWidth="1"/>
    <col min="2" max="2" width="41.542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251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13.59</v>
      </c>
      <c r="M5" s="5"/>
      <c r="N5" s="131"/>
      <c r="O5" s="131">
        <v>14.33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10.88</v>
      </c>
      <c r="L6" s="52">
        <f>O6-I6</f>
        <v>-0.53</v>
      </c>
      <c r="M6" s="5"/>
      <c r="N6" s="51">
        <v>11.41</v>
      </c>
      <c r="O6" s="131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11.45</v>
      </c>
      <c r="M8" s="5"/>
      <c r="N8" s="131"/>
      <c r="O8" s="131">
        <v>12.2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52" t="e">
        <f>N10-I10</f>
        <v>#VALUE!</v>
      </c>
      <c r="L10" s="52" t="e">
        <f>N10-I10</f>
        <v>#VALUE!</v>
      </c>
      <c r="M10" s="5"/>
      <c r="N10" s="240" t="s">
        <v>250</v>
      </c>
      <c r="O10" s="240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12.95</v>
      </c>
      <c r="M11" s="5"/>
      <c r="N11" s="131"/>
      <c r="O11" s="131">
        <v>13.58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8.8600000000000012</v>
      </c>
      <c r="L12" s="52">
        <f>O12-I12</f>
        <v>-0.95</v>
      </c>
      <c r="M12" s="5"/>
      <c r="N12" s="131">
        <v>9.81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17.07</v>
      </c>
      <c r="M14" s="5"/>
      <c r="N14" s="156"/>
      <c r="O14" s="131">
        <v>17.48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11.489999999999998</v>
      </c>
      <c r="L15" s="52">
        <f t="shared" ref="L15:L23" si="1">O15-I15</f>
        <v>-0.38</v>
      </c>
      <c r="M15" s="5"/>
      <c r="N15" s="131">
        <v>11.87</v>
      </c>
      <c r="O15" s="131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9.7200000000000006</v>
      </c>
      <c r="L16" s="52">
        <f t="shared" si="1"/>
        <v>-0.45</v>
      </c>
      <c r="M16" s="5"/>
      <c r="N16" s="131">
        <v>10.17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31" t="s">
        <v>70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31" t="s">
        <v>70</v>
      </c>
      <c r="O18" s="136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31" t="s">
        <v>70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5.47</v>
      </c>
      <c r="L21" s="52">
        <f t="shared" si="1"/>
        <v>0</v>
      </c>
      <c r="M21" s="5"/>
      <c r="N21" s="131">
        <v>5.47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13.52</v>
      </c>
      <c r="L22" s="52">
        <f t="shared" si="1"/>
        <v>-0.31</v>
      </c>
      <c r="M22" s="5"/>
      <c r="N22" s="131">
        <v>13.83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9.5300000000000011</v>
      </c>
      <c r="L23" s="52">
        <f t="shared" si="1"/>
        <v>-0.43</v>
      </c>
      <c r="M23" s="5"/>
      <c r="N23" s="131">
        <v>9.9600000000000009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5.19</v>
      </c>
      <c r="L25" s="52">
        <f t="shared" ref="L25:L30" si="3">O25-I25</f>
        <v>-0.79</v>
      </c>
      <c r="M25" s="3"/>
      <c r="N25" s="131">
        <v>5.98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6.21</v>
      </c>
      <c r="L26" s="52">
        <f t="shared" si="3"/>
        <v>-0.95</v>
      </c>
      <c r="N26" s="131">
        <v>7.16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8.61</v>
      </c>
      <c r="L27" s="52">
        <f t="shared" si="3"/>
        <v>-0.72</v>
      </c>
      <c r="M27" s="3"/>
      <c r="N27" s="131">
        <v>9.33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 t="e">
        <f t="shared" si="2"/>
        <v>#VALUE!</v>
      </c>
      <c r="L28" s="52">
        <f t="shared" si="3"/>
        <v>0</v>
      </c>
      <c r="N28" s="218" t="s">
        <v>250</v>
      </c>
      <c r="O28" s="219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9.8800000000000008</v>
      </c>
      <c r="L29" s="52">
        <f t="shared" si="3"/>
        <v>-0.51</v>
      </c>
      <c r="M29" s="3"/>
      <c r="N29" s="131">
        <v>10.39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-0.16</v>
      </c>
      <c r="L30" s="52">
        <f t="shared" si="3"/>
        <v>16.18</v>
      </c>
      <c r="N30" s="145"/>
      <c r="O30" s="131">
        <v>16.34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7.09</v>
      </c>
      <c r="L31" s="52">
        <f>O31-I31</f>
        <v>-0.47</v>
      </c>
      <c r="M31" s="3"/>
      <c r="N31" s="145">
        <v>7.56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6.21</v>
      </c>
      <c r="L33" s="52">
        <f t="shared" ref="L33:L38" si="5">O33-I33</f>
        <v>-0.28000000000000003</v>
      </c>
      <c r="M33" s="3"/>
      <c r="N33" s="145">
        <v>6.49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3"/>
      <c r="N34" s="131" t="s">
        <v>70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1" t="s">
        <v>70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12.27</v>
      </c>
      <c r="L36" s="52">
        <f t="shared" si="5"/>
        <v>-0.24</v>
      </c>
      <c r="M36" s="3"/>
      <c r="N36" s="131">
        <v>12.51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11.180000000000001</v>
      </c>
      <c r="L37" s="52">
        <f t="shared" si="5"/>
        <v>-0.78</v>
      </c>
      <c r="M37" s="3"/>
      <c r="N37" s="131">
        <v>11.96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-0.45</v>
      </c>
      <c r="L38" s="52">
        <f t="shared" si="5"/>
        <v>9.0500000000000007</v>
      </c>
      <c r="N38" s="131"/>
      <c r="O38" s="132">
        <v>9.5</v>
      </c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21.23</v>
      </c>
      <c r="N40" s="131"/>
      <c r="O40" s="133">
        <v>21.53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11.73</v>
      </c>
      <c r="M42" s="3"/>
      <c r="N42" s="131"/>
      <c r="O42" s="131">
        <v>12.48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 t="e">
        <f>N43-I43</f>
        <v>#VALUE!</v>
      </c>
      <c r="L43" s="52">
        <f>O43-I43</f>
        <v>-0.34</v>
      </c>
      <c r="N43" s="222" t="s">
        <v>250</v>
      </c>
      <c r="O43" s="223"/>
    </row>
  </sheetData>
  <mergeCells count="18">
    <mergeCell ref="N3:O3"/>
    <mergeCell ref="K7:L7"/>
    <mergeCell ref="N7:O7"/>
    <mergeCell ref="K9:L9"/>
    <mergeCell ref="N9:O9"/>
    <mergeCell ref="K41:L41"/>
    <mergeCell ref="N41:O41"/>
    <mergeCell ref="N28:O28"/>
    <mergeCell ref="N43:O43"/>
    <mergeCell ref="N10:O10"/>
    <mergeCell ref="N19:O19"/>
    <mergeCell ref="K24:L24"/>
    <mergeCell ref="K32:L32"/>
    <mergeCell ref="N32:O32"/>
    <mergeCell ref="K39:L39"/>
    <mergeCell ref="N39:O39"/>
    <mergeCell ref="K13:L13"/>
    <mergeCell ref="N13:O13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43"/>
  <sheetViews>
    <sheetView workbookViewId="0">
      <selection activeCell="K10" sqref="K10:L10"/>
    </sheetView>
  </sheetViews>
  <sheetFormatPr baseColWidth="10" defaultColWidth="9.1796875" defaultRowHeight="12.5" x14ac:dyDescent="0.25"/>
  <cols>
    <col min="1" max="1" width="11.453125" customWidth="1"/>
    <col min="2" max="2" width="39.4531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252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11.89</v>
      </c>
      <c r="M5" s="5"/>
      <c r="N5" s="131"/>
      <c r="O5" s="156">
        <v>12.63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8.2900000000000009</v>
      </c>
      <c r="L6" s="52">
        <f>O6-I6</f>
        <v>-0.53</v>
      </c>
      <c r="M6" s="5"/>
      <c r="N6" s="51">
        <v>8.82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10.36</v>
      </c>
      <c r="M8" s="5"/>
      <c r="N8" s="131"/>
      <c r="O8" s="156">
        <v>11.11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-0.05</v>
      </c>
      <c r="L10" s="52">
        <f>O10-I10</f>
        <v>7.2</v>
      </c>
      <c r="M10" s="5"/>
      <c r="N10" s="156"/>
      <c r="O10" s="131">
        <v>7.25</v>
      </c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20.170000000000002</v>
      </c>
      <c r="M11" s="5"/>
      <c r="N11" s="131"/>
      <c r="O11" s="156">
        <v>20.8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13.120000000000001</v>
      </c>
      <c r="M12" s="5"/>
      <c r="N12" s="156"/>
      <c r="O12" s="131">
        <v>14.07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20.32</v>
      </c>
      <c r="M14" s="5"/>
      <c r="N14" s="156"/>
      <c r="O14" s="131">
        <v>20.73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12.27</v>
      </c>
      <c r="L15" s="52">
        <f t="shared" ref="L15:L23" si="1">O15-I15</f>
        <v>-0.38</v>
      </c>
      <c r="M15" s="5"/>
      <c r="N15" s="131">
        <v>12.65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11.23</v>
      </c>
      <c r="L16" s="52">
        <f t="shared" si="1"/>
        <v>-0.45</v>
      </c>
      <c r="M16" s="5"/>
      <c r="N16" s="156">
        <v>11.68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31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0</v>
      </c>
      <c r="L21" s="52">
        <f t="shared" si="1"/>
        <v>9.8800000000000008</v>
      </c>
      <c r="M21" s="5"/>
      <c r="N21" s="134"/>
      <c r="O21" s="131">
        <v>9.8800000000000008</v>
      </c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14.49</v>
      </c>
      <c r="L22" s="52">
        <f t="shared" si="1"/>
        <v>-0.31</v>
      </c>
      <c r="M22" s="5"/>
      <c r="N22" s="156">
        <v>14.8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9.7900000000000009</v>
      </c>
      <c r="L23" s="52">
        <f t="shared" si="1"/>
        <v>-0.43</v>
      </c>
      <c r="M23" s="5"/>
      <c r="N23" s="156">
        <v>10.220000000000001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5.71</v>
      </c>
      <c r="L25" s="52">
        <f t="shared" ref="L25:L30" si="3">O25-I25</f>
        <v>-0.79</v>
      </c>
      <c r="M25" s="3"/>
      <c r="N25" s="131">
        <v>6.5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6.01</v>
      </c>
      <c r="L26" s="52">
        <f t="shared" si="3"/>
        <v>-0.95</v>
      </c>
      <c r="N26" s="156">
        <v>6.96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8.76</v>
      </c>
      <c r="L27" s="52">
        <f t="shared" si="3"/>
        <v>-0.72</v>
      </c>
      <c r="M27" s="3"/>
      <c r="N27" s="156">
        <v>9.48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10.77</v>
      </c>
      <c r="L28" s="52">
        <f t="shared" si="3"/>
        <v>0</v>
      </c>
      <c r="N28" s="156">
        <v>10.77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2"/>
        <v>#VALUE!</v>
      </c>
      <c r="L29" s="52">
        <f t="shared" si="3"/>
        <v>-0.51</v>
      </c>
      <c r="M29" s="3"/>
      <c r="N29" s="156" t="s">
        <v>47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5.8599999999999994</v>
      </c>
      <c r="L30" s="52">
        <f t="shared" si="3"/>
        <v>-0.16</v>
      </c>
      <c r="N30" s="145">
        <v>6.02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7.7</v>
      </c>
      <c r="L31" s="52">
        <f>O31-I31</f>
        <v>-0.47</v>
      </c>
      <c r="M31" s="3"/>
      <c r="N31" s="145">
        <v>8.17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6.38</v>
      </c>
      <c r="L33" s="52">
        <f t="shared" ref="L33:L38" si="5">O33-I33</f>
        <v>-0.28000000000000003</v>
      </c>
      <c r="M33" s="3"/>
      <c r="N33" s="145">
        <v>6.66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1" t="s">
        <v>47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12.36</v>
      </c>
      <c r="L36" s="52">
        <f t="shared" si="5"/>
        <v>-0.24</v>
      </c>
      <c r="M36" s="3"/>
      <c r="N36" s="156">
        <v>12.6</v>
      </c>
      <c r="O36" s="131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9.4400000000000013</v>
      </c>
      <c r="L37" s="52">
        <f t="shared" si="5"/>
        <v>-0.78</v>
      </c>
      <c r="M37" s="3"/>
      <c r="N37" s="156">
        <v>10.220000000000001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10.450000000000001</v>
      </c>
      <c r="L38" s="52">
        <f t="shared" si="5"/>
        <v>-0.45</v>
      </c>
      <c r="N38" s="131">
        <v>10.9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7.86</v>
      </c>
      <c r="L40" s="52">
        <f>O40-I40</f>
        <v>-0.3</v>
      </c>
      <c r="N40" s="156">
        <v>8.16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12.45</v>
      </c>
      <c r="M42" s="3"/>
      <c r="N42" s="156"/>
      <c r="O42" s="156">
        <v>13.2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 t="e">
        <f>N43-I43</f>
        <v>#VALUE!</v>
      </c>
      <c r="L43" s="52">
        <f>O43-I43</f>
        <v>-0.34</v>
      </c>
      <c r="N43" s="222" t="s">
        <v>250</v>
      </c>
      <c r="O43" s="223"/>
    </row>
  </sheetData>
  <mergeCells count="17">
    <mergeCell ref="K41:L41"/>
    <mergeCell ref="N41:O41"/>
    <mergeCell ref="N43:O43"/>
    <mergeCell ref="N18:O18"/>
    <mergeCell ref="N19:O19"/>
    <mergeCell ref="K24:L24"/>
    <mergeCell ref="K32:L32"/>
    <mergeCell ref="N32:O32"/>
    <mergeCell ref="K39:L39"/>
    <mergeCell ref="N39:O39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43"/>
  <sheetViews>
    <sheetView topLeftCell="A16" workbookViewId="0">
      <selection sqref="A1:O43"/>
    </sheetView>
  </sheetViews>
  <sheetFormatPr baseColWidth="10" defaultColWidth="9.1796875" defaultRowHeight="12.5" x14ac:dyDescent="0.25"/>
  <cols>
    <col min="1" max="1" width="11.453125" customWidth="1"/>
    <col min="2" max="2" width="39.453125" bestFit="1" customWidth="1"/>
    <col min="3" max="10" width="11.54296875" customWidth="1"/>
    <col min="11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15.87</v>
      </c>
      <c r="M5" s="5"/>
      <c r="N5" s="131"/>
      <c r="O5" s="156">
        <v>16.61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12.57</v>
      </c>
      <c r="L6" s="52">
        <f>O6-I6</f>
        <v>-0.53</v>
      </c>
      <c r="M6" s="5"/>
      <c r="N6" s="51">
        <v>13.1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10.27</v>
      </c>
      <c r="M8" s="5"/>
      <c r="N8" s="131"/>
      <c r="O8" s="156">
        <v>11.02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-0.05</v>
      </c>
      <c r="L10" s="52">
        <f>O10-I10</f>
        <v>7.5200000000000005</v>
      </c>
      <c r="M10" s="5"/>
      <c r="N10" s="156"/>
      <c r="O10" s="131">
        <v>7.57</v>
      </c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18.18</v>
      </c>
      <c r="M11" s="5"/>
      <c r="N11" s="131"/>
      <c r="O11" s="156">
        <v>18.809999999999999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14.600000000000001</v>
      </c>
      <c r="M12" s="5"/>
      <c r="N12" s="156"/>
      <c r="O12" s="131">
        <v>15.55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23.51</v>
      </c>
      <c r="M14" s="5"/>
      <c r="N14" s="156"/>
      <c r="O14" s="131">
        <v>23.92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13.1</v>
      </c>
      <c r="L15" s="52">
        <f t="shared" ref="L15:L23" si="1">O15-I15</f>
        <v>-0.38</v>
      </c>
      <c r="M15" s="5"/>
      <c r="N15" s="131">
        <v>13.48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0"/>
        <v>#VALUE!</v>
      </c>
      <c r="L16" s="52">
        <f t="shared" si="1"/>
        <v>-0.45</v>
      </c>
      <c r="M16" s="5"/>
      <c r="N16" s="156" t="s">
        <v>47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202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31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6.84</v>
      </c>
      <c r="L21" s="52">
        <f t="shared" si="1"/>
        <v>0</v>
      </c>
      <c r="M21" s="5"/>
      <c r="N21" s="134">
        <v>6.84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15.26</v>
      </c>
      <c r="L22" s="52">
        <f t="shared" si="1"/>
        <v>-0.31</v>
      </c>
      <c r="M22" s="5"/>
      <c r="N22" s="156">
        <v>15.57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9.36</v>
      </c>
      <c r="L23" s="52">
        <f t="shared" si="1"/>
        <v>-0.43</v>
      </c>
      <c r="M23" s="5"/>
      <c r="N23" s="156">
        <v>9.7899999999999991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5.8</v>
      </c>
      <c r="L25" s="52">
        <f t="shared" ref="L25:L30" si="3">O25-I25</f>
        <v>-0.79</v>
      </c>
      <c r="M25" s="3"/>
      <c r="N25" s="131">
        <v>6.59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6.5699999999999994</v>
      </c>
      <c r="L26" s="52">
        <f t="shared" si="3"/>
        <v>-0.95</v>
      </c>
      <c r="N26" s="156">
        <v>7.52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8.9699999999999989</v>
      </c>
      <c r="L27" s="52">
        <f t="shared" si="3"/>
        <v>-0.72</v>
      </c>
      <c r="M27" s="3"/>
      <c r="N27" s="156">
        <v>9.69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 t="e">
        <f t="shared" si="2"/>
        <v>#VALUE!</v>
      </c>
      <c r="L28" s="52">
        <f t="shared" si="3"/>
        <v>0</v>
      </c>
      <c r="N28" s="156" t="s">
        <v>254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2"/>
        <v>#VALUE!</v>
      </c>
      <c r="L29" s="52">
        <f t="shared" si="3"/>
        <v>-0.51</v>
      </c>
      <c r="M29" s="3"/>
      <c r="N29" s="156" t="s">
        <v>47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6.3599999999999994</v>
      </c>
      <c r="L30" s="52">
        <f t="shared" si="3"/>
        <v>-0.16</v>
      </c>
      <c r="N30" s="145">
        <v>6.52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8.1199999999999992</v>
      </c>
      <c r="L31" s="52">
        <f>O31-I31</f>
        <v>-0.47</v>
      </c>
      <c r="M31" s="3"/>
      <c r="N31" s="145">
        <v>8.59</v>
      </c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5.9899999999999993</v>
      </c>
      <c r="L33" s="52">
        <f t="shared" ref="L33:L38" si="5">O33-I33</f>
        <v>-0.28000000000000003</v>
      </c>
      <c r="M33" s="3"/>
      <c r="N33" s="145">
        <v>6.27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1" t="s">
        <v>47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12.89</v>
      </c>
      <c r="M36" s="3"/>
      <c r="N36" s="156"/>
      <c r="O36" s="131">
        <v>13.13</v>
      </c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10.32</v>
      </c>
      <c r="L37" s="52">
        <f t="shared" si="5"/>
        <v>-0.78</v>
      </c>
      <c r="M37" s="3"/>
      <c r="N37" s="156">
        <v>11.1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11.17</v>
      </c>
      <c r="L38" s="52">
        <f t="shared" si="5"/>
        <v>-0.45</v>
      </c>
      <c r="N38" s="131">
        <v>11.62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7.86</v>
      </c>
      <c r="L40" s="52">
        <f>O40-I40</f>
        <v>-0.3</v>
      </c>
      <c r="N40" s="156">
        <v>8.16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12.93</v>
      </c>
      <c r="M42" s="3"/>
      <c r="N42" s="156"/>
      <c r="O42" s="156">
        <v>13.68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41.319999999999993</v>
      </c>
      <c r="N43" s="157"/>
      <c r="O43" s="144">
        <v>41.66</v>
      </c>
    </row>
  </sheetData>
  <mergeCells count="16">
    <mergeCell ref="N3:O3"/>
    <mergeCell ref="K7:L7"/>
    <mergeCell ref="N7:O7"/>
    <mergeCell ref="K9:L9"/>
    <mergeCell ref="N9:O9"/>
    <mergeCell ref="K13:L13"/>
    <mergeCell ref="N13:O13"/>
    <mergeCell ref="K41:L41"/>
    <mergeCell ref="N41:O41"/>
    <mergeCell ref="N18:O18"/>
    <mergeCell ref="N19:O19"/>
    <mergeCell ref="K24:L24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P43"/>
  <sheetViews>
    <sheetView topLeftCell="A8" workbookViewId="0">
      <selection sqref="A1:O43"/>
    </sheetView>
  </sheetViews>
  <sheetFormatPr baseColWidth="10" defaultColWidth="9.1796875" defaultRowHeight="12.5" x14ac:dyDescent="0.25"/>
  <cols>
    <col min="1" max="1" width="11.453125" customWidth="1"/>
    <col min="2" max="2" width="39.4531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13.24</v>
      </c>
      <c r="M5" s="5"/>
      <c r="N5" s="131"/>
      <c r="O5" s="156">
        <v>13.98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9.34</v>
      </c>
      <c r="L6" s="52">
        <f>O6-I6</f>
        <v>-0.53</v>
      </c>
      <c r="M6" s="5"/>
      <c r="N6" s="51">
        <v>9.8699999999999992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8.23</v>
      </c>
      <c r="M8" s="5"/>
      <c r="N8" s="131"/>
      <c r="O8" s="156">
        <v>8.98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6.75</v>
      </c>
      <c r="L10" s="52">
        <f>O10-I10</f>
        <v>-0.05</v>
      </c>
      <c r="M10" s="5"/>
      <c r="N10" s="156">
        <v>6.8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12.67</v>
      </c>
      <c r="M11" s="5"/>
      <c r="N11" s="131"/>
      <c r="O11" s="156">
        <v>13.3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11.48</v>
      </c>
      <c r="M12" s="5"/>
      <c r="N12" s="156"/>
      <c r="O12" s="131">
        <v>12.43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12.83</v>
      </c>
      <c r="L14" s="52">
        <f>O14-I14</f>
        <v>-0.41</v>
      </c>
      <c r="M14" s="5"/>
      <c r="N14" s="156">
        <v>13.24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12.719999999999999</v>
      </c>
      <c r="L15" s="52">
        <f t="shared" ref="L15:L23" si="1">O15-I15</f>
        <v>-0.38</v>
      </c>
      <c r="M15" s="5"/>
      <c r="N15" s="131">
        <v>13.1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 t="e">
        <f t="shared" si="0"/>
        <v>#VALUE!</v>
      </c>
      <c r="L16" s="52">
        <f t="shared" si="1"/>
        <v>-0.45</v>
      </c>
      <c r="M16" s="5"/>
      <c r="N16" s="156" t="s">
        <v>47</v>
      </c>
      <c r="O16" s="131"/>
    </row>
    <row r="17" spans="1:16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6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218" t="s">
        <v>47</v>
      </c>
      <c r="O18" s="219"/>
    </row>
    <row r="19" spans="1:16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135" t="s">
        <v>255</v>
      </c>
      <c r="O19" s="136"/>
    </row>
    <row r="20" spans="1:16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31" t="s">
        <v>47</v>
      </c>
      <c r="O20" s="131"/>
    </row>
    <row r="21" spans="1:16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6.4</v>
      </c>
      <c r="L21" s="52">
        <f t="shared" si="1"/>
        <v>0</v>
      </c>
      <c r="M21" s="5"/>
      <c r="N21" s="134">
        <v>6.4</v>
      </c>
      <c r="O21" s="131"/>
    </row>
    <row r="22" spans="1:16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14.77</v>
      </c>
      <c r="L22" s="52">
        <f t="shared" si="1"/>
        <v>-0.31</v>
      </c>
      <c r="M22" s="5"/>
      <c r="N22" s="156">
        <v>15.08</v>
      </c>
      <c r="O22" s="131"/>
    </row>
    <row r="23" spans="1:16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7.2700000000000005</v>
      </c>
      <c r="L23" s="52">
        <f t="shared" si="1"/>
        <v>-0.43</v>
      </c>
      <c r="M23" s="5"/>
      <c r="N23" s="156">
        <v>7.7</v>
      </c>
      <c r="O23" s="131"/>
    </row>
    <row r="24" spans="1:16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6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4.2299999999999995</v>
      </c>
      <c r="L25" s="52">
        <f t="shared" ref="L25:L31" si="3">O25-I25</f>
        <v>-0.79</v>
      </c>
      <c r="M25" s="3"/>
      <c r="N25" s="131">
        <v>5.0199999999999996</v>
      </c>
      <c r="O25" s="131"/>
    </row>
    <row r="26" spans="1:16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4.7</v>
      </c>
      <c r="L26" s="52">
        <f t="shared" si="3"/>
        <v>-0.95</v>
      </c>
      <c r="N26" s="156">
        <v>5.65</v>
      </c>
      <c r="O26" s="131"/>
    </row>
    <row r="27" spans="1:16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8.2099999999999991</v>
      </c>
      <c r="L27" s="52">
        <f t="shared" si="3"/>
        <v>-0.72</v>
      </c>
      <c r="M27" s="3"/>
      <c r="N27" s="156">
        <v>8.93</v>
      </c>
      <c r="O27" s="131"/>
    </row>
    <row r="28" spans="1:16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10.47</v>
      </c>
      <c r="L28" s="52">
        <f t="shared" si="3"/>
        <v>0</v>
      </c>
      <c r="N28" s="156">
        <v>10.47</v>
      </c>
      <c r="O28" s="146"/>
    </row>
    <row r="29" spans="1:16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2"/>
        <v>#VALUE!</v>
      </c>
      <c r="L29" s="52">
        <f t="shared" si="3"/>
        <v>-0.51</v>
      </c>
      <c r="M29" s="3"/>
      <c r="N29" s="156" t="s">
        <v>47</v>
      </c>
      <c r="O29" s="131"/>
    </row>
    <row r="30" spans="1:16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6.52</v>
      </c>
      <c r="L30" s="52">
        <f t="shared" si="3"/>
        <v>-0.16</v>
      </c>
      <c r="N30" s="145">
        <v>6.68</v>
      </c>
      <c r="O30" s="131"/>
    </row>
    <row r="31" spans="1:16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8.19</v>
      </c>
      <c r="L31" s="52">
        <f t="shared" si="3"/>
        <v>-0.47</v>
      </c>
      <c r="M31" s="3"/>
      <c r="N31" s="145">
        <v>8.66</v>
      </c>
      <c r="P31" s="153" t="s">
        <v>256</v>
      </c>
    </row>
    <row r="32" spans="1:16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1.54</v>
      </c>
      <c r="L33" s="52">
        <f t="shared" ref="L33:L38" si="5">O33-I33</f>
        <v>-0.28000000000000003</v>
      </c>
      <c r="M33" s="3"/>
      <c r="N33" s="145">
        <v>1.82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3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1" t="s">
        <v>47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12.26</v>
      </c>
      <c r="L36" s="52">
        <f t="shared" si="5"/>
        <v>-0.24</v>
      </c>
      <c r="M36" s="3"/>
      <c r="N36" s="156">
        <v>12.5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7.1</v>
      </c>
      <c r="L37" s="52">
        <f t="shared" si="5"/>
        <v>-0.78</v>
      </c>
      <c r="M37" s="3"/>
      <c r="N37" s="134">
        <v>7.88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11.59</v>
      </c>
      <c r="L38" s="52">
        <f t="shared" si="5"/>
        <v>-0.45</v>
      </c>
      <c r="N38" s="156">
        <v>12.04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7.37</v>
      </c>
      <c r="L40" s="52">
        <f>O40-I40</f>
        <v>-0.3</v>
      </c>
      <c r="N40" s="156">
        <v>7.67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13.05</v>
      </c>
      <c r="M42" s="3"/>
      <c r="N42" s="156"/>
      <c r="O42" s="156">
        <v>13.8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25.1</v>
      </c>
      <c r="N43" s="157"/>
      <c r="O43" s="156">
        <v>25.44</v>
      </c>
    </row>
  </sheetData>
  <mergeCells count="15">
    <mergeCell ref="N3:O3"/>
    <mergeCell ref="K7:L7"/>
    <mergeCell ref="N7:O7"/>
    <mergeCell ref="K9:L9"/>
    <mergeCell ref="N9:O9"/>
    <mergeCell ref="K13:L13"/>
    <mergeCell ref="N13:O13"/>
    <mergeCell ref="K41:L41"/>
    <mergeCell ref="N41:O41"/>
    <mergeCell ref="N18:O18"/>
    <mergeCell ref="K24:L24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O43"/>
  <sheetViews>
    <sheetView topLeftCell="A7" workbookViewId="0">
      <selection activeCell="N15" sqref="B15:N15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11</v>
      </c>
      <c r="M5" s="5"/>
      <c r="N5" s="131"/>
      <c r="O5" s="156">
        <v>11.74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4.5599999999999996</v>
      </c>
      <c r="L6" s="52">
        <f>O6-I6</f>
        <v>-0.53</v>
      </c>
      <c r="M6" s="5"/>
      <c r="N6" s="51">
        <v>5.09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18" t="s">
        <v>234</v>
      </c>
      <c r="O7" s="219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8.66</v>
      </c>
      <c r="M8" s="5"/>
      <c r="N8" s="131"/>
      <c r="O8" s="156">
        <v>9.41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4.3600000000000003</v>
      </c>
      <c r="L10" s="52">
        <f>O10-I10</f>
        <v>-0.05</v>
      </c>
      <c r="M10" s="5"/>
      <c r="N10" s="156">
        <v>4.41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10</v>
      </c>
      <c r="M11" s="5"/>
      <c r="N11" s="131"/>
      <c r="O11" s="156">
        <v>10.63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7.29</v>
      </c>
      <c r="M12" s="5"/>
      <c r="N12" s="156"/>
      <c r="O12" s="131">
        <v>8.24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13.94</v>
      </c>
      <c r="M14" s="5"/>
      <c r="N14" s="156"/>
      <c r="O14" s="131">
        <v>14.35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8.4599999999999991</v>
      </c>
      <c r="L15" s="52">
        <f t="shared" ref="L15:L23" si="1">O15-I15</f>
        <v>-0.38</v>
      </c>
      <c r="M15" s="5"/>
      <c r="N15" s="131">
        <v>8.84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9.6300000000000008</v>
      </c>
      <c r="L16" s="52">
        <f t="shared" si="1"/>
        <v>-0.45</v>
      </c>
      <c r="M16" s="5"/>
      <c r="N16" s="156">
        <v>10.08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11.46</v>
      </c>
      <c r="L18" s="52">
        <f t="shared" si="1"/>
        <v>-0.78</v>
      </c>
      <c r="M18" s="5"/>
      <c r="N18" s="135">
        <v>12.24</v>
      </c>
      <c r="O18" s="136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135" t="s">
        <v>255</v>
      </c>
      <c r="O19" s="136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15.09</v>
      </c>
      <c r="L20" s="52">
        <f t="shared" si="1"/>
        <v>-0.6</v>
      </c>
      <c r="M20" s="5"/>
      <c r="N20" s="131">
        <v>15.69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4.18</v>
      </c>
      <c r="L21" s="52">
        <f t="shared" si="1"/>
        <v>0</v>
      </c>
      <c r="M21" s="5"/>
      <c r="N21" s="134">
        <v>4.18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12.34</v>
      </c>
      <c r="L22" s="52">
        <f t="shared" si="1"/>
        <v>-0.31</v>
      </c>
      <c r="M22" s="5"/>
      <c r="N22" s="156">
        <v>12.65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4.91</v>
      </c>
      <c r="L23" s="52">
        <f t="shared" si="1"/>
        <v>-0.43</v>
      </c>
      <c r="M23" s="5"/>
      <c r="N23" s="156">
        <v>5.34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131" t="s">
        <v>130</v>
      </c>
      <c r="O24" s="131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2.94</v>
      </c>
      <c r="L25" s="52">
        <f t="shared" ref="L25:L31" si="3">O25-I25</f>
        <v>-0.79</v>
      </c>
      <c r="M25" s="3"/>
      <c r="N25" s="131">
        <v>3.73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6.39</v>
      </c>
      <c r="L26" s="52">
        <f t="shared" si="3"/>
        <v>-0.95</v>
      </c>
      <c r="N26" s="156">
        <v>7.34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5.7</v>
      </c>
      <c r="L27" s="52">
        <f t="shared" si="3"/>
        <v>-0.72</v>
      </c>
      <c r="M27" s="3"/>
      <c r="N27" s="156">
        <v>6.42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9.61</v>
      </c>
      <c r="L28" s="52">
        <f t="shared" si="3"/>
        <v>0</v>
      </c>
      <c r="N28" s="156">
        <v>9.61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6.99</v>
      </c>
      <c r="L29" s="52">
        <f t="shared" si="3"/>
        <v>-0.51</v>
      </c>
      <c r="M29" s="3"/>
      <c r="N29" s="156">
        <v>7.5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4.01</v>
      </c>
      <c r="L30" s="52">
        <f t="shared" si="3"/>
        <v>-0.16</v>
      </c>
      <c r="N30" s="145">
        <v>4.17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>
        <f>N31-I31</f>
        <v>-0.47</v>
      </c>
      <c r="L31" s="52">
        <f t="shared" si="3"/>
        <v>-0.47</v>
      </c>
      <c r="M31" s="3"/>
      <c r="N31" s="145"/>
      <c r="O31" s="153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1.58</v>
      </c>
      <c r="L33" s="52">
        <f t="shared" ref="L33:L38" si="5">O33-I33</f>
        <v>-0.28000000000000003</v>
      </c>
      <c r="M33" s="3"/>
      <c r="N33" s="145">
        <v>1.86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6.37</v>
      </c>
      <c r="L34" s="52">
        <f t="shared" si="5"/>
        <v>-0.37</v>
      </c>
      <c r="M34" s="3"/>
      <c r="N34" s="131">
        <v>6.74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4.71</v>
      </c>
      <c r="L35" s="52">
        <f t="shared" si="5"/>
        <v>-0.6</v>
      </c>
      <c r="M35" s="3"/>
      <c r="N35" s="131">
        <v>5.31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11.5</v>
      </c>
      <c r="L36" s="52">
        <f t="shared" si="5"/>
        <v>-0.24</v>
      </c>
      <c r="M36" s="3"/>
      <c r="N36" s="156">
        <v>11.74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 t="e">
        <f>N37-I37</f>
        <v>#VALUE!</v>
      </c>
      <c r="L37" s="52">
        <f t="shared" si="5"/>
        <v>-0.78</v>
      </c>
      <c r="M37" s="3"/>
      <c r="N37" s="134" t="s">
        <v>232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4.78</v>
      </c>
      <c r="L38" s="52">
        <f t="shared" si="5"/>
        <v>-0.45</v>
      </c>
      <c r="N38" s="156">
        <v>5.23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4.55</v>
      </c>
      <c r="L40" s="52">
        <f>O40-I40</f>
        <v>-0.3</v>
      </c>
      <c r="N40" s="156">
        <v>4.8499999999999996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9.02</v>
      </c>
      <c r="M42" s="3"/>
      <c r="N42" s="156"/>
      <c r="O42" s="156">
        <v>9.77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25.02</v>
      </c>
      <c r="N43" s="133"/>
      <c r="O43" s="156">
        <v>25.36</v>
      </c>
    </row>
  </sheetData>
  <mergeCells count="14">
    <mergeCell ref="K41:L41"/>
    <mergeCell ref="N41:O41"/>
    <mergeCell ref="K24:L24"/>
    <mergeCell ref="K32:L32"/>
    <mergeCell ref="N32:O32"/>
    <mergeCell ref="K39:L39"/>
    <mergeCell ref="N39:O39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O44"/>
  <sheetViews>
    <sheetView topLeftCell="A10" workbookViewId="0">
      <selection activeCell="I51" sqref="I51"/>
    </sheetView>
  </sheetViews>
  <sheetFormatPr baseColWidth="10" defaultColWidth="9.1796875" defaultRowHeight="12.5" x14ac:dyDescent="0.25"/>
  <cols>
    <col min="1" max="1" width="11.453125" customWidth="1"/>
    <col min="2" max="2" width="33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257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9.4700000000000006</v>
      </c>
      <c r="M5" s="5"/>
      <c r="N5" s="131"/>
      <c r="O5" s="156">
        <v>10.210000000000001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12.620000000000001</v>
      </c>
      <c r="L6" s="52">
        <f>O6-I6</f>
        <v>-0.53</v>
      </c>
      <c r="M6" s="5"/>
      <c r="N6" s="51">
        <v>13.15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8.49</v>
      </c>
      <c r="M8" s="5"/>
      <c r="N8" s="131"/>
      <c r="O8" s="156">
        <v>9.24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3.0700000000000003</v>
      </c>
      <c r="L10" s="52">
        <f>O10-I10</f>
        <v>-0.05</v>
      </c>
      <c r="M10" s="5"/>
      <c r="N10" s="156">
        <v>3.12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9.5599999999999987</v>
      </c>
      <c r="M11" s="5"/>
      <c r="N11" s="131"/>
      <c r="O11" s="156">
        <v>10.19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6.85</v>
      </c>
      <c r="M12" s="5"/>
      <c r="N12" s="156"/>
      <c r="O12" s="131">
        <v>7.8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5.83</v>
      </c>
      <c r="L14" s="52">
        <f>O14-I14</f>
        <v>-0.41</v>
      </c>
      <c r="M14" s="5"/>
      <c r="N14" s="156">
        <v>6.24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5.54</v>
      </c>
      <c r="L15" s="52">
        <f t="shared" ref="L15:L23" si="1">O15-I15</f>
        <v>-0.38</v>
      </c>
      <c r="M15" s="5"/>
      <c r="N15" s="131">
        <v>5.92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4.3899999999999997</v>
      </c>
      <c r="L16" s="52">
        <f t="shared" si="1"/>
        <v>-0.45</v>
      </c>
      <c r="M16" s="5"/>
      <c r="N16" s="156">
        <v>4.84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218" t="s">
        <v>47</v>
      </c>
      <c r="O18" s="21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14.92</v>
      </c>
      <c r="L20" s="52">
        <f t="shared" si="1"/>
        <v>-0.6</v>
      </c>
      <c r="M20" s="5"/>
      <c r="N20" s="131">
        <v>15.52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2.25</v>
      </c>
      <c r="L21" s="52">
        <f t="shared" si="1"/>
        <v>0</v>
      </c>
      <c r="M21" s="5"/>
      <c r="N21" s="134">
        <v>2.25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10.879999999999999</v>
      </c>
      <c r="L22" s="52">
        <f t="shared" si="1"/>
        <v>-0.31</v>
      </c>
      <c r="M22" s="5"/>
      <c r="N22" s="156">
        <v>11.19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5.5</v>
      </c>
      <c r="L23" s="52">
        <f t="shared" si="1"/>
        <v>-0.43</v>
      </c>
      <c r="M23" s="5"/>
      <c r="N23" s="156">
        <v>5.93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2.79</v>
      </c>
      <c r="L25" s="52">
        <f t="shared" ref="L25:L30" si="3">O25-I25</f>
        <v>-0.79</v>
      </c>
      <c r="M25" s="3"/>
      <c r="N25" s="131">
        <v>3.58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6.2299999999999995</v>
      </c>
      <c r="N26" s="156"/>
      <c r="O26" s="131">
        <v>7.18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3.79</v>
      </c>
      <c r="L27" s="52">
        <f t="shared" si="3"/>
        <v>-0.72</v>
      </c>
      <c r="M27" s="3"/>
      <c r="N27" s="156">
        <v>4.51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9.4499999999999993</v>
      </c>
      <c r="L28" s="52">
        <f t="shared" si="3"/>
        <v>0</v>
      </c>
      <c r="N28" s="156">
        <v>9.4499999999999993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7.37</v>
      </c>
      <c r="L29" s="52">
        <f t="shared" si="3"/>
        <v>-0.51</v>
      </c>
      <c r="M29" s="3"/>
      <c r="N29" s="156">
        <v>7.88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1.9800000000000002</v>
      </c>
      <c r="L30" s="52">
        <f t="shared" si="3"/>
        <v>-0.16</v>
      </c>
      <c r="N30" s="145">
        <v>2.14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1.86</v>
      </c>
      <c r="L33" s="52">
        <f t="shared" ref="L33:L38" si="5">O33-I33</f>
        <v>-0.28000000000000003</v>
      </c>
      <c r="M33" s="3"/>
      <c r="N33" s="145">
        <v>2.14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5.38</v>
      </c>
      <c r="L34" s="52">
        <f t="shared" si="5"/>
        <v>-0.37</v>
      </c>
      <c r="M34" s="3"/>
      <c r="N34" s="131">
        <v>5.75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5.12</v>
      </c>
      <c r="L35" s="52">
        <f t="shared" si="5"/>
        <v>-0.6</v>
      </c>
      <c r="M35" s="3"/>
      <c r="N35" s="131">
        <v>5.72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 t="e">
        <f t="shared" si="4"/>
        <v>#VALUE!</v>
      </c>
      <c r="L36" s="52">
        <f t="shared" si="5"/>
        <v>-0.24</v>
      </c>
      <c r="M36" s="3"/>
      <c r="N36" s="156" t="s">
        <v>259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0.86999999999999988</v>
      </c>
      <c r="L37" s="52">
        <f t="shared" si="5"/>
        <v>-0.78</v>
      </c>
      <c r="M37" s="3"/>
      <c r="N37" s="134">
        <v>1.65</v>
      </c>
      <c r="O37" s="131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3.8099999999999996</v>
      </c>
      <c r="L38" s="52">
        <f t="shared" si="5"/>
        <v>-0.45</v>
      </c>
      <c r="N38" s="156">
        <v>4.26</v>
      </c>
      <c r="O38" s="132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3.12</v>
      </c>
      <c r="L40" s="52">
        <f>O40-I40</f>
        <v>-0.3</v>
      </c>
      <c r="N40" s="156">
        <v>3.42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6.12</v>
      </c>
      <c r="M42" s="3"/>
      <c r="N42" s="156"/>
      <c r="O42" s="156">
        <v>6.87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25.1</v>
      </c>
      <c r="N43" s="133"/>
      <c r="O43" s="156">
        <v>25.44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I44" s="158">
        <v>0.2</v>
      </c>
      <c r="K44" s="39">
        <f>N44-I44</f>
        <v>3.8999999999999995</v>
      </c>
      <c r="L44" s="52">
        <f>O44-I44</f>
        <v>-0.2</v>
      </c>
      <c r="N44" s="134">
        <v>4.0999999999999996</v>
      </c>
      <c r="O44" s="134"/>
    </row>
  </sheetData>
  <mergeCells count="18">
    <mergeCell ref="N3:O3"/>
    <mergeCell ref="K7:L7"/>
    <mergeCell ref="N7:O7"/>
    <mergeCell ref="K9:L9"/>
    <mergeCell ref="N9:O9"/>
    <mergeCell ref="K24:L24"/>
    <mergeCell ref="N13:O13"/>
    <mergeCell ref="K39:L39"/>
    <mergeCell ref="N39:O39"/>
    <mergeCell ref="K41:L41"/>
    <mergeCell ref="N41:O41"/>
    <mergeCell ref="K32:L32"/>
    <mergeCell ref="N32:O32"/>
    <mergeCell ref="K13:L13"/>
    <mergeCell ref="N18:O18"/>
    <mergeCell ref="N19:O19"/>
    <mergeCell ref="N24:O24"/>
    <mergeCell ref="N31:O31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O44"/>
  <sheetViews>
    <sheetView zoomScale="80" zoomScaleNormal="80" workbookViewId="0">
      <selection sqref="A1:O44"/>
    </sheetView>
  </sheetViews>
  <sheetFormatPr baseColWidth="10" defaultColWidth="9.1796875" defaultRowHeight="12.5" x14ac:dyDescent="0.25"/>
  <cols>
    <col min="1" max="1" width="11.453125" customWidth="1"/>
    <col min="2" max="2" width="39.4531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261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17.010000000000002</v>
      </c>
      <c r="M5" s="5"/>
      <c r="N5" s="159"/>
      <c r="O5" s="159">
        <f>32.75-15</f>
        <v>17.75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3.95</v>
      </c>
      <c r="L6" s="52">
        <f>O6-I6</f>
        <v>-0.53</v>
      </c>
      <c r="M6" s="5"/>
      <c r="N6" s="159">
        <f>19.48-15</f>
        <v>4.4800000000000004</v>
      </c>
      <c r="O6" s="159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8.129999999999999</v>
      </c>
      <c r="M8" s="5"/>
      <c r="N8" s="159"/>
      <c r="O8" s="159">
        <f>23.88-15</f>
        <v>8.879999999999999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3.169999999999999</v>
      </c>
      <c r="L10" s="52">
        <f>O10-I10</f>
        <v>-0.05</v>
      </c>
      <c r="M10" s="5"/>
      <c r="N10" s="159">
        <f>18.22-15</f>
        <v>3.2199999999999989</v>
      </c>
      <c r="O10" s="159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9.1399999999999988</v>
      </c>
      <c r="M11" s="5"/>
      <c r="N11" s="159"/>
      <c r="O11" s="159">
        <f>24.77-15</f>
        <v>9.77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4.4799999999999995</v>
      </c>
      <c r="L12" s="52">
        <f>O12-I12</f>
        <v>-0.95</v>
      </c>
      <c r="M12" s="5"/>
      <c r="N12" s="159">
        <f>20.43-15</f>
        <v>5.43</v>
      </c>
      <c r="O12" s="159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-0.41</v>
      </c>
      <c r="M14" s="5"/>
      <c r="N14" s="159"/>
      <c r="O14" s="160"/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-0.38</v>
      </c>
      <c r="L15" s="52">
        <f t="shared" ref="L15:L23" si="1">O15-I15</f>
        <v>-0.38</v>
      </c>
      <c r="M15" s="5"/>
      <c r="N15" s="160"/>
      <c r="O15" s="16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3.62</v>
      </c>
      <c r="L16" s="52">
        <f t="shared" si="1"/>
        <v>-0.45</v>
      </c>
      <c r="M16" s="5"/>
      <c r="N16" s="159">
        <f>19.07-15</f>
        <v>4.07</v>
      </c>
      <c r="O16" s="159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4.1899999999999995</v>
      </c>
      <c r="L17" s="52">
        <f t="shared" si="1"/>
        <v>-0.49</v>
      </c>
      <c r="M17" s="5"/>
      <c r="N17" s="159">
        <f>19.68-15</f>
        <v>4.68</v>
      </c>
      <c r="O17" s="159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5.5700000000000012</v>
      </c>
      <c r="L18" s="52">
        <f t="shared" si="1"/>
        <v>-0.78</v>
      </c>
      <c r="M18" s="5"/>
      <c r="N18" s="159">
        <f>21.35-15</f>
        <v>6.3500000000000014</v>
      </c>
      <c r="O18" s="15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14.660000000000002</v>
      </c>
      <c r="L20" s="52">
        <f t="shared" si="1"/>
        <v>-0.6</v>
      </c>
      <c r="M20" s="5"/>
      <c r="N20" s="159">
        <f>30.26-15</f>
        <v>15.260000000000002</v>
      </c>
      <c r="O20" s="159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1.2699999999999996</v>
      </c>
      <c r="L21" s="52">
        <f t="shared" si="1"/>
        <v>0</v>
      </c>
      <c r="M21" s="5"/>
      <c r="N21" s="159">
        <f>16.27-15</f>
        <v>1.2699999999999996</v>
      </c>
      <c r="O21" s="159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6.0400000000000018</v>
      </c>
      <c r="L22" s="52">
        <f t="shared" si="1"/>
        <v>-0.31</v>
      </c>
      <c r="M22" s="5"/>
      <c r="N22" s="159">
        <f>21.35-15</f>
        <v>6.3500000000000014</v>
      </c>
      <c r="O22" s="159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5.3900000000000006</v>
      </c>
      <c r="L23" s="52">
        <f t="shared" si="1"/>
        <v>-0.43</v>
      </c>
      <c r="M23" s="5"/>
      <c r="N23" s="159">
        <f>20.82-15</f>
        <v>5.82</v>
      </c>
      <c r="O23" s="159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2.6300000000000017</v>
      </c>
      <c r="L25" s="52">
        <f t="shared" ref="L25:L30" si="3">O25-I25</f>
        <v>-0.79</v>
      </c>
      <c r="M25" s="3"/>
      <c r="N25" s="159">
        <f>18.42-15</f>
        <v>3.4200000000000017</v>
      </c>
      <c r="O25" s="159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5.9200000000000008</v>
      </c>
      <c r="N26" s="159"/>
      <c r="O26" s="159">
        <f>21.87-15</f>
        <v>6.870000000000001</v>
      </c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3.6900000000000004</v>
      </c>
      <c r="L27" s="52">
        <f t="shared" si="3"/>
        <v>-0.72</v>
      </c>
      <c r="M27" s="3"/>
      <c r="N27" s="159">
        <f>19.41-15</f>
        <v>4.41</v>
      </c>
      <c r="O27" s="159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9.4600000000000009</v>
      </c>
      <c r="L28" s="52">
        <f t="shared" si="3"/>
        <v>0</v>
      </c>
      <c r="N28" s="159">
        <f>24.46-15</f>
        <v>9.4600000000000009</v>
      </c>
      <c r="O28" s="159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7.51</v>
      </c>
      <c r="L29" s="52">
        <f t="shared" si="3"/>
        <v>-0.51</v>
      </c>
      <c r="M29" s="3"/>
      <c r="N29" s="159">
        <f>23.02-15</f>
        <v>8.02</v>
      </c>
      <c r="O29" s="159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4.0399999999999991</v>
      </c>
      <c r="L30" s="52">
        <f t="shared" si="3"/>
        <v>-0.16</v>
      </c>
      <c r="N30" s="159">
        <f>19.2-15</f>
        <v>4.1999999999999993</v>
      </c>
      <c r="O30" s="159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1.7399999999999995</v>
      </c>
      <c r="L33" s="52">
        <f t="shared" ref="L33:L38" si="5">O33-I33</f>
        <v>-0.28000000000000003</v>
      </c>
      <c r="M33" s="3"/>
      <c r="N33" s="159">
        <f>17.02-15</f>
        <v>2.0199999999999996</v>
      </c>
      <c r="O33" s="159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3.7700000000000005</v>
      </c>
      <c r="L34" s="52">
        <f t="shared" si="5"/>
        <v>-0.37</v>
      </c>
      <c r="M34" s="3"/>
      <c r="N34" s="159">
        <f>19.14-15</f>
        <v>4.1400000000000006</v>
      </c>
      <c r="O34" s="159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4.58</v>
      </c>
      <c r="L35" s="52">
        <f t="shared" si="5"/>
        <v>-0.6</v>
      </c>
      <c r="M35" s="3"/>
      <c r="N35" s="159">
        <f>20.18-15</f>
        <v>5.18</v>
      </c>
      <c r="O35" s="159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10.930000000000001</v>
      </c>
      <c r="M36" s="3"/>
      <c r="N36" s="159"/>
      <c r="O36" s="159">
        <f>26.17-15</f>
        <v>11.170000000000002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 t="e">
        <f>N37-I37</f>
        <v>#VALUE!</v>
      </c>
      <c r="L37" s="52">
        <f t="shared" si="5"/>
        <v>-0.78</v>
      </c>
      <c r="M37" s="3"/>
      <c r="N37" s="161" t="s">
        <v>232</v>
      </c>
      <c r="O37" s="16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4.589999999999999</v>
      </c>
      <c r="L38" s="52">
        <f t="shared" si="5"/>
        <v>-0.45</v>
      </c>
      <c r="N38" s="159">
        <f>20.04-15</f>
        <v>5.0399999999999991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2.5500000000000016</v>
      </c>
      <c r="L40" s="52">
        <f>O40-I40</f>
        <v>-0.3</v>
      </c>
      <c r="N40" s="159">
        <f>17.85-15</f>
        <v>2.8500000000000014</v>
      </c>
      <c r="O40" s="159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5.0300000000000011</v>
      </c>
      <c r="M42" s="3"/>
      <c r="N42" s="160"/>
      <c r="O42" s="159">
        <f>20.78-15</f>
        <v>5.7800000000000011</v>
      </c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24.529999999999998</v>
      </c>
      <c r="N43" s="159"/>
      <c r="O43" s="159">
        <f>39.87-15</f>
        <v>24.869999999999997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I44" s="158">
        <v>0.2</v>
      </c>
      <c r="K44" s="39">
        <f>N44-I44</f>
        <v>-0.2</v>
      </c>
      <c r="L44" s="52">
        <f>O44-I44</f>
        <v>5.8199999999999994</v>
      </c>
      <c r="N44" s="159"/>
      <c r="O44" s="159">
        <f>21.02-15</f>
        <v>6.02</v>
      </c>
    </row>
  </sheetData>
  <mergeCells count="17"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O44"/>
  <sheetViews>
    <sheetView topLeftCell="A7" zoomScale="80" zoomScaleNormal="80" workbookViewId="0">
      <selection activeCell="C44" sqref="C44:N44"/>
    </sheetView>
  </sheetViews>
  <sheetFormatPr baseColWidth="10" defaultColWidth="9.1796875" defaultRowHeight="12.5" x14ac:dyDescent="0.25"/>
  <cols>
    <col min="1" max="1" width="11.453125" customWidth="1"/>
    <col min="2" max="2" width="40.72656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262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4.5" thickBot="1" x14ac:dyDescent="0.35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16.360000000000003</v>
      </c>
      <c r="M5" s="5"/>
      <c r="N5" s="159"/>
      <c r="O5" s="159">
        <v>17.100000000000001</v>
      </c>
    </row>
    <row r="6" spans="1:15" ht="14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3.91</v>
      </c>
      <c r="L6" s="52">
        <f>O6-I6</f>
        <v>-0.53</v>
      </c>
      <c r="M6" s="5"/>
      <c r="N6" s="159">
        <v>4.4400000000000004</v>
      </c>
      <c r="O6" s="159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ht="14" x14ac:dyDescent="0.3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8.35</v>
      </c>
      <c r="M8" s="5"/>
      <c r="N8" s="159"/>
      <c r="O8" s="159">
        <v>9.1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4.5" thickBot="1" x14ac:dyDescent="0.35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2.6100000000000003</v>
      </c>
      <c r="L10" s="52">
        <f>O10-I10</f>
        <v>-0.05</v>
      </c>
      <c r="M10" s="5"/>
      <c r="N10" s="159">
        <v>2.66</v>
      </c>
      <c r="O10" s="159"/>
    </row>
    <row r="11" spans="1:15" ht="14.5" thickBot="1" x14ac:dyDescent="0.35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8.6</v>
      </c>
      <c r="M11" s="5"/>
      <c r="N11" s="159"/>
      <c r="O11" s="159">
        <v>9.23</v>
      </c>
    </row>
    <row r="12" spans="1:15" ht="14" x14ac:dyDescent="0.3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6.1</v>
      </c>
      <c r="M12" s="5"/>
      <c r="N12" s="159"/>
      <c r="O12" s="159">
        <v>7.05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4.5" thickBot="1" x14ac:dyDescent="0.35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7.7099999999999991</v>
      </c>
      <c r="M14" s="5"/>
      <c r="N14" s="159"/>
      <c r="O14" s="160">
        <v>8.1199999999999992</v>
      </c>
    </row>
    <row r="15" spans="1:15" ht="14.5" thickBot="1" x14ac:dyDescent="0.35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5.03</v>
      </c>
      <c r="L15" s="52">
        <f t="shared" ref="L15:L23" si="1">O15-I15</f>
        <v>-0.38</v>
      </c>
      <c r="M15" s="5"/>
      <c r="N15" s="160">
        <v>5.41</v>
      </c>
      <c r="O15" s="160"/>
    </row>
    <row r="16" spans="1:15" ht="14.5" thickBot="1" x14ac:dyDescent="0.35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3.6099999999999994</v>
      </c>
      <c r="L16" s="52">
        <f t="shared" si="1"/>
        <v>-0.45</v>
      </c>
      <c r="M16" s="5"/>
      <c r="N16" s="159">
        <v>4.0599999999999996</v>
      </c>
      <c r="O16" s="159"/>
    </row>
    <row r="17" spans="1:15" ht="14.5" thickBot="1" x14ac:dyDescent="0.35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4.3</v>
      </c>
      <c r="L17" s="52">
        <f t="shared" si="1"/>
        <v>-0.49</v>
      </c>
      <c r="M17" s="5"/>
      <c r="N17" s="159">
        <v>4.79</v>
      </c>
      <c r="O17" s="159"/>
    </row>
    <row r="18" spans="1:15" ht="14.5" thickBot="1" x14ac:dyDescent="0.35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59" t="s">
        <v>263</v>
      </c>
      <c r="O18" s="159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14.450000000000001</v>
      </c>
      <c r="L20" s="52">
        <f t="shared" si="1"/>
        <v>-0.6</v>
      </c>
      <c r="M20" s="5"/>
      <c r="N20" s="159">
        <v>15.05</v>
      </c>
      <c r="O20" s="159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1.07</v>
      </c>
      <c r="L21" s="52">
        <f t="shared" si="1"/>
        <v>0</v>
      </c>
      <c r="M21" s="5"/>
      <c r="N21" s="159">
        <v>1.07</v>
      </c>
      <c r="O21" s="159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10.309999999999999</v>
      </c>
      <c r="L22" s="52">
        <f t="shared" si="1"/>
        <v>-0.31</v>
      </c>
      <c r="M22" s="5"/>
      <c r="N22" s="159">
        <v>10.62</v>
      </c>
      <c r="O22" s="159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4.91</v>
      </c>
      <c r="L23" s="52">
        <f t="shared" si="1"/>
        <v>-0.43</v>
      </c>
      <c r="M23" s="5"/>
      <c r="N23" s="159">
        <v>5.34</v>
      </c>
      <c r="O23" s="159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4.5" thickBot="1" x14ac:dyDescent="0.35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2.52</v>
      </c>
      <c r="L25" s="52">
        <f t="shared" ref="L25:L30" si="3">O25-I25</f>
        <v>-0.79</v>
      </c>
      <c r="M25" s="3"/>
      <c r="N25" s="159">
        <v>3.31</v>
      </c>
      <c r="O25" s="159"/>
    </row>
    <row r="26" spans="1:15" ht="14.5" thickBot="1" x14ac:dyDescent="0.35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 t="e">
        <f t="shared" si="2"/>
        <v>#VALUE!</v>
      </c>
      <c r="L26" s="52">
        <f t="shared" si="3"/>
        <v>-0.95</v>
      </c>
      <c r="N26" s="159" t="s">
        <v>218</v>
      </c>
      <c r="O26" s="159"/>
    </row>
    <row r="27" spans="1:15" ht="14.5" thickBot="1" x14ac:dyDescent="0.35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2.4299999999999997</v>
      </c>
      <c r="L27" s="52">
        <f t="shared" si="3"/>
        <v>-0.72</v>
      </c>
      <c r="M27" s="3"/>
      <c r="N27" s="159">
        <v>3.15</v>
      </c>
      <c r="O27" s="159"/>
    </row>
    <row r="28" spans="1:15" ht="14.5" thickBot="1" x14ac:dyDescent="0.35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8.18</v>
      </c>
      <c r="L28" s="52">
        <f t="shared" si="3"/>
        <v>0</v>
      </c>
      <c r="N28" s="159">
        <v>8.18</v>
      </c>
      <c r="O28" s="159"/>
    </row>
    <row r="29" spans="1:15" ht="14.5" thickBot="1" x14ac:dyDescent="0.35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6.6800000000000006</v>
      </c>
      <c r="L29" s="52">
        <f t="shared" si="3"/>
        <v>-0.51</v>
      </c>
      <c r="M29" s="3"/>
      <c r="N29" s="159">
        <v>7.19</v>
      </c>
      <c r="O29" s="159"/>
    </row>
    <row r="30" spans="1:15" ht="14.5" thickBot="1" x14ac:dyDescent="0.35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1.6</v>
      </c>
      <c r="L30" s="52">
        <f t="shared" si="3"/>
        <v>-0.16</v>
      </c>
      <c r="N30" s="159">
        <v>1.76</v>
      </c>
      <c r="O30" s="159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1.9999999999999998</v>
      </c>
      <c r="L33" s="52">
        <f t="shared" ref="L33:L38" si="5">O33-I33</f>
        <v>-0.28000000000000003</v>
      </c>
      <c r="M33" s="3"/>
      <c r="N33" s="159">
        <v>2.2799999999999998</v>
      </c>
      <c r="O33" s="159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3.23</v>
      </c>
      <c r="L34" s="52">
        <f t="shared" si="5"/>
        <v>-0.37</v>
      </c>
      <c r="M34" s="3"/>
      <c r="N34" s="159">
        <v>3.6</v>
      </c>
      <c r="O34" s="159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4.82</v>
      </c>
      <c r="L35" s="52">
        <f t="shared" si="5"/>
        <v>-0.6</v>
      </c>
      <c r="M35" s="3"/>
      <c r="N35" s="159">
        <v>5.42</v>
      </c>
      <c r="O35" s="159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11.03</v>
      </c>
      <c r="L36" s="52">
        <f t="shared" si="5"/>
        <v>-0.24</v>
      </c>
      <c r="M36" s="3"/>
      <c r="N36" s="159">
        <v>11.27</v>
      </c>
      <c r="O36" s="159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-0.10999999999999999</v>
      </c>
      <c r="L37" s="52">
        <f t="shared" si="5"/>
        <v>-0.78</v>
      </c>
      <c r="M37" s="3"/>
      <c r="N37" s="161">
        <v>0.67</v>
      </c>
      <c r="O37" s="163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3.5</v>
      </c>
      <c r="L38" s="52">
        <f t="shared" si="5"/>
        <v>-0.45</v>
      </c>
      <c r="N38" s="159">
        <v>3.95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2.98</v>
      </c>
      <c r="L40" s="52">
        <f>O40-I40</f>
        <v>-0.3</v>
      </c>
      <c r="N40" s="159">
        <v>3.28</v>
      </c>
      <c r="O40" s="159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4.5" thickBot="1" x14ac:dyDescent="0.35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-0.75</v>
      </c>
      <c r="L42" s="52">
        <f>O42-I42</f>
        <v>4.76</v>
      </c>
      <c r="M42" s="3"/>
      <c r="N42" s="160"/>
      <c r="O42" s="159">
        <v>5.51</v>
      </c>
    </row>
    <row r="43" spans="1:15" ht="14.5" thickBot="1" x14ac:dyDescent="0.35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>
        <f>O43-I43</f>
        <v>24.74</v>
      </c>
      <c r="N43" s="159"/>
      <c r="O43" s="159">
        <v>25.08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I44" s="158">
        <v>0.2</v>
      </c>
      <c r="K44" s="39">
        <f>N44-I44</f>
        <v>-0.2</v>
      </c>
      <c r="L44" s="52" t="e">
        <f>O44-I44</f>
        <v>#VALUE!</v>
      </c>
      <c r="N44" s="159"/>
      <c r="O44" s="159" t="s">
        <v>218</v>
      </c>
    </row>
  </sheetData>
  <mergeCells count="17">
    <mergeCell ref="N3:O3"/>
    <mergeCell ref="K7:L7"/>
    <mergeCell ref="N7:O7"/>
    <mergeCell ref="K9:L9"/>
    <mergeCell ref="N9:O9"/>
    <mergeCell ref="K13:L13"/>
    <mergeCell ref="N13:O13"/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O44"/>
  <sheetViews>
    <sheetView zoomScale="80" zoomScaleNormal="80" workbookViewId="0">
      <selection activeCell="K44" sqref="K44"/>
    </sheetView>
  </sheetViews>
  <sheetFormatPr baseColWidth="10" defaultColWidth="9.1796875" defaultRowHeight="12.5" x14ac:dyDescent="0.25"/>
  <cols>
    <col min="1" max="1" width="11.453125" customWidth="1"/>
    <col min="2" max="2" width="40.72656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264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14.22</v>
      </c>
      <c r="M5" s="5"/>
      <c r="N5" s="145"/>
      <c r="O5" s="145">
        <v>14.96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13.24</v>
      </c>
      <c r="L6" s="52">
        <f>O6-I6</f>
        <v>-0.53</v>
      </c>
      <c r="M6" s="5"/>
      <c r="N6" s="145">
        <v>13.77</v>
      </c>
      <c r="O6" s="145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8.18</v>
      </c>
      <c r="M8" s="5"/>
      <c r="N8" s="145"/>
      <c r="O8" s="145">
        <v>8.93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1.6199999999999999</v>
      </c>
      <c r="L10" s="52">
        <f>O10-I10</f>
        <v>-0.05</v>
      </c>
      <c r="M10" s="5"/>
      <c r="N10" s="145">
        <v>1.67</v>
      </c>
      <c r="O10" s="145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7.7600000000000007</v>
      </c>
      <c r="M11" s="5"/>
      <c r="N11" s="145"/>
      <c r="O11" s="145">
        <v>8.39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3.66</v>
      </c>
      <c r="L12" s="52">
        <f>O12-I12</f>
        <v>-0.95</v>
      </c>
      <c r="M12" s="5"/>
      <c r="N12" s="145">
        <v>4.6100000000000003</v>
      </c>
      <c r="O12" s="145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3.92</v>
      </c>
      <c r="L14" s="52">
        <f>O14-I14</f>
        <v>-0.41</v>
      </c>
      <c r="M14" s="5"/>
      <c r="N14" s="145">
        <v>4.33</v>
      </c>
      <c r="O14" s="145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3.41</v>
      </c>
      <c r="L15" s="52">
        <f t="shared" ref="L15:L23" si="1">O15-I15</f>
        <v>-0.38</v>
      </c>
      <c r="M15" s="5"/>
      <c r="N15" s="145">
        <v>3.79</v>
      </c>
      <c r="O15" s="145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2.92</v>
      </c>
      <c r="L16" s="52">
        <f t="shared" si="1"/>
        <v>-0.45</v>
      </c>
      <c r="M16" s="5"/>
      <c r="N16" s="145">
        <v>3.37</v>
      </c>
      <c r="O16" s="145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45" t="s">
        <v>47</v>
      </c>
      <c r="O17" s="145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2.6100000000000003</v>
      </c>
      <c r="L18" s="52">
        <f t="shared" si="1"/>
        <v>-0.78</v>
      </c>
      <c r="M18" s="5"/>
      <c r="N18" s="145">
        <v>3.39</v>
      </c>
      <c r="O18" s="145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31" t="s">
        <v>47</v>
      </c>
      <c r="O20" s="131"/>
    </row>
    <row r="21" spans="1:15" ht="13" thickBot="1" x14ac:dyDescent="0.3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0.7</v>
      </c>
      <c r="L21" s="52">
        <f t="shared" si="1"/>
        <v>0</v>
      </c>
      <c r="M21" s="5"/>
      <c r="N21" s="145">
        <v>0.7</v>
      </c>
      <c r="O21" s="145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10.059999999999999</v>
      </c>
      <c r="L22" s="52">
        <f t="shared" si="1"/>
        <v>-0.31</v>
      </c>
      <c r="M22" s="5"/>
      <c r="N22" s="145">
        <v>10.37</v>
      </c>
      <c r="O22" s="145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2.0099999999999998</v>
      </c>
      <c r="L23" s="52">
        <f t="shared" si="1"/>
        <v>-0.43</v>
      </c>
      <c r="M23" s="5"/>
      <c r="N23" s="145">
        <v>2.44</v>
      </c>
      <c r="O23" s="145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1.4500000000000002</v>
      </c>
      <c r="L25" s="52">
        <f t="shared" ref="L25:L30" si="3">O25-I25</f>
        <v>-0.79</v>
      </c>
      <c r="M25" s="3"/>
      <c r="N25" s="145">
        <v>2.2400000000000002</v>
      </c>
      <c r="O25" s="145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1.59</v>
      </c>
      <c r="L26" s="52">
        <f t="shared" si="3"/>
        <v>-0.95</v>
      </c>
      <c r="N26" s="145">
        <v>2.54</v>
      </c>
      <c r="O26" s="145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2.7</v>
      </c>
      <c r="L27" s="52">
        <f t="shared" si="3"/>
        <v>-0.72</v>
      </c>
      <c r="M27" s="3"/>
      <c r="N27" s="145">
        <v>3.42</v>
      </c>
      <c r="O27" s="145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8.6300000000000008</v>
      </c>
      <c r="L28" s="52">
        <f t="shared" si="3"/>
        <v>0</v>
      </c>
      <c r="N28" s="145">
        <v>8.6300000000000008</v>
      </c>
      <c r="O28" s="145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5.3100000000000005</v>
      </c>
      <c r="L29" s="52">
        <f t="shared" si="3"/>
        <v>-0.51</v>
      </c>
      <c r="M29" s="3"/>
      <c r="N29" s="145">
        <v>5.82</v>
      </c>
      <c r="O29" s="145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 t="e">
        <f t="shared" si="2"/>
        <v>#VALUE!</v>
      </c>
      <c r="L30" s="52">
        <f t="shared" si="3"/>
        <v>-0.16</v>
      </c>
      <c r="N30" s="145" t="s">
        <v>265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1.67</v>
      </c>
      <c r="L33" s="52">
        <f t="shared" ref="L33:L38" si="5">O33-I33</f>
        <v>-0.28000000000000003</v>
      </c>
      <c r="M33" s="3"/>
      <c r="N33" s="145">
        <v>1.95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2.4899999999999998</v>
      </c>
      <c r="L34" s="52">
        <f t="shared" si="5"/>
        <v>-0.37</v>
      </c>
      <c r="M34" s="3"/>
      <c r="N34" s="131">
        <v>2.86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4.4000000000000004</v>
      </c>
      <c r="L35" s="52">
        <f t="shared" si="5"/>
        <v>-0.6</v>
      </c>
      <c r="M35" s="3"/>
      <c r="N35" s="145">
        <v>5</v>
      </c>
      <c r="O35" s="145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 t="e">
        <f t="shared" si="4"/>
        <v>#VALUE!</v>
      </c>
      <c r="L36" s="52">
        <f t="shared" si="5"/>
        <v>-0.24</v>
      </c>
      <c r="M36" s="3"/>
      <c r="N36" s="145" t="s">
        <v>259</v>
      </c>
      <c r="O36" s="145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-0.78</v>
      </c>
      <c r="L37" s="52">
        <f t="shared" si="5"/>
        <v>-0.78</v>
      </c>
      <c r="M37" s="3"/>
      <c r="N37" s="145">
        <v>0</v>
      </c>
      <c r="O37" s="145"/>
    </row>
    <row r="38" spans="1:15" x14ac:dyDescent="0.25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2.71</v>
      </c>
      <c r="L38" s="52">
        <f t="shared" si="5"/>
        <v>-0.45</v>
      </c>
      <c r="N38" s="145">
        <v>3.16</v>
      </c>
      <c r="O38" s="145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" x14ac:dyDescent="0.3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2.0700000000000003</v>
      </c>
      <c r="L40" s="52">
        <f>O40-I40</f>
        <v>-0.3</v>
      </c>
      <c r="N40" s="145">
        <v>2.37</v>
      </c>
      <c r="O40" s="159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>
        <f>N42-I42</f>
        <v>3.75</v>
      </c>
      <c r="L42" s="52">
        <f>O42-I42</f>
        <v>-0.75</v>
      </c>
      <c r="M42" s="3"/>
      <c r="N42" s="145">
        <v>4.5</v>
      </c>
      <c r="O42" s="145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-0.34</v>
      </c>
      <c r="L43" s="52" t="e">
        <f>O43-I43</f>
        <v>#VALUE!</v>
      </c>
      <c r="N43" s="145"/>
      <c r="O43" s="145" t="s">
        <v>198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I44" s="158">
        <v>0.2</v>
      </c>
      <c r="K44" s="39">
        <f>N44-I44</f>
        <v>1.69</v>
      </c>
      <c r="L44" s="52">
        <f>O44-I44</f>
        <v>-0.2</v>
      </c>
      <c r="N44" s="134">
        <v>1.89</v>
      </c>
      <c r="O44" s="134"/>
    </row>
  </sheetData>
  <mergeCells count="17">
    <mergeCell ref="N3:O3"/>
    <mergeCell ref="K7:L7"/>
    <mergeCell ref="N7:O7"/>
    <mergeCell ref="K9:L9"/>
    <mergeCell ref="N9:O9"/>
    <mergeCell ref="K13:L13"/>
    <mergeCell ref="N13:O13"/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O44"/>
  <sheetViews>
    <sheetView topLeftCell="A8" workbookViewId="0">
      <selection activeCell="F44" sqref="F44:N44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266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17.07</v>
      </c>
      <c r="M5" s="5"/>
      <c r="N5" s="131"/>
      <c r="O5" s="156">
        <v>17.809999999999999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13.74</v>
      </c>
      <c r="L6" s="52">
        <f>O6-I6</f>
        <v>-0.53</v>
      </c>
      <c r="M6" s="5"/>
      <c r="N6" s="51">
        <v>14.27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8.59</v>
      </c>
      <c r="M8" s="5"/>
      <c r="N8" s="131"/>
      <c r="O8" s="156">
        <v>9.34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3.02</v>
      </c>
      <c r="L10" s="52">
        <f>O10-I10</f>
        <v>-0.05</v>
      </c>
      <c r="M10" s="5"/>
      <c r="N10" s="156">
        <v>3.07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4.26</v>
      </c>
      <c r="L11" s="52">
        <f>O11-I11</f>
        <v>-0.63</v>
      </c>
      <c r="M11" s="5"/>
      <c r="N11" s="131">
        <v>4.8899999999999997</v>
      </c>
      <c r="O11" s="156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8.65</v>
      </c>
      <c r="M12" s="5"/>
      <c r="N12" s="156"/>
      <c r="O12" s="131">
        <v>9.6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4.93</v>
      </c>
      <c r="L14" s="52">
        <f>O14-I14</f>
        <v>-0.41</v>
      </c>
      <c r="M14" s="5"/>
      <c r="N14" s="156">
        <v>5.34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4.32</v>
      </c>
      <c r="L15" s="52">
        <f t="shared" ref="L15:L23" si="1">O15-I15</f>
        <v>-0.38</v>
      </c>
      <c r="M15" s="5"/>
      <c r="N15" s="131">
        <v>4.7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3.67</v>
      </c>
      <c r="L16" s="52">
        <f t="shared" si="1"/>
        <v>-0.45</v>
      </c>
      <c r="M16" s="5"/>
      <c r="N16" s="156">
        <v>4.12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4.4399999999999995</v>
      </c>
      <c r="L17" s="52">
        <f t="shared" si="1"/>
        <v>-0.49</v>
      </c>
      <c r="M17" s="5"/>
      <c r="N17" s="156">
        <v>4.93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5.0599999999999996</v>
      </c>
      <c r="L18" s="52">
        <f t="shared" si="1"/>
        <v>-0.78</v>
      </c>
      <c r="M18" s="5"/>
      <c r="N18" s="145">
        <v>5.84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4.5" thickBot="1" x14ac:dyDescent="0.35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14.52</v>
      </c>
      <c r="L20" s="52">
        <f t="shared" si="1"/>
        <v>-0.6</v>
      </c>
      <c r="M20" s="5"/>
      <c r="N20" s="131">
        <v>15.12</v>
      </c>
      <c r="O20" s="159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1.19</v>
      </c>
      <c r="L21" s="52">
        <f t="shared" si="1"/>
        <v>0</v>
      </c>
      <c r="M21" s="5"/>
      <c r="N21" s="134">
        <v>1.19</v>
      </c>
      <c r="O21" s="159"/>
    </row>
    <row r="22" spans="1:15" ht="14.5" thickBot="1" x14ac:dyDescent="0.35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9.9499999999999993</v>
      </c>
      <c r="L22" s="52">
        <f t="shared" si="1"/>
        <v>-0.31</v>
      </c>
      <c r="M22" s="5"/>
      <c r="N22" s="156">
        <v>10.26</v>
      </c>
      <c r="O22" s="159"/>
    </row>
    <row r="23" spans="1:15" ht="14" x14ac:dyDescent="0.3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5.86</v>
      </c>
      <c r="L23" s="52">
        <f t="shared" si="1"/>
        <v>-0.43</v>
      </c>
      <c r="M23" s="5"/>
      <c r="N23" s="156">
        <v>6.29</v>
      </c>
      <c r="O23" s="159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2.8</v>
      </c>
      <c r="L25" s="52">
        <f t="shared" ref="L25:L30" si="3">O25-I25</f>
        <v>-0.79</v>
      </c>
      <c r="M25" s="3"/>
      <c r="N25" s="131">
        <v>3.59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6.24</v>
      </c>
      <c r="N26" s="156"/>
      <c r="O26" s="131">
        <v>7.19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2.6900000000000004</v>
      </c>
      <c r="L27" s="52">
        <f t="shared" si="3"/>
        <v>-0.72</v>
      </c>
      <c r="M27" s="3"/>
      <c r="N27" s="156">
        <v>3.41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9.25</v>
      </c>
      <c r="L28" s="52">
        <f t="shared" si="3"/>
        <v>0</v>
      </c>
      <c r="N28" s="156">
        <v>9.25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7.37</v>
      </c>
      <c r="L29" s="52">
        <f t="shared" si="3"/>
        <v>-0.51</v>
      </c>
      <c r="M29" s="3"/>
      <c r="N29" s="156">
        <v>7.88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1.7000000000000002</v>
      </c>
      <c r="L30" s="52">
        <f t="shared" si="3"/>
        <v>-0.16</v>
      </c>
      <c r="N30" s="145">
        <v>1.86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4.5" thickBot="1" x14ac:dyDescent="0.35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1.9999999999999998</v>
      </c>
      <c r="L33" s="52">
        <f t="shared" ref="L33:L38" si="5">O33-I33</f>
        <v>-0.28000000000000003</v>
      </c>
      <c r="M33" s="3"/>
      <c r="N33" s="145">
        <v>2.2799999999999998</v>
      </c>
      <c r="O33" s="159"/>
    </row>
    <row r="34" spans="1:15" ht="14.5" thickBot="1" x14ac:dyDescent="0.35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3.13</v>
      </c>
      <c r="L34" s="52">
        <f t="shared" si="5"/>
        <v>-0.37</v>
      </c>
      <c r="M34" s="3"/>
      <c r="N34" s="131">
        <v>3.5</v>
      </c>
      <c r="O34" s="159"/>
    </row>
    <row r="35" spans="1:15" ht="14.5" thickBot="1" x14ac:dyDescent="0.35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4.8000000000000007</v>
      </c>
      <c r="L35" s="52">
        <f t="shared" si="5"/>
        <v>-0.6</v>
      </c>
      <c r="M35" s="3"/>
      <c r="N35" s="131">
        <v>5.4</v>
      </c>
      <c r="O35" s="159"/>
    </row>
    <row r="36" spans="1:15" ht="14.5" thickBot="1" x14ac:dyDescent="0.35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11.25</v>
      </c>
      <c r="L36" s="52">
        <f t="shared" si="5"/>
        <v>-0.24</v>
      </c>
      <c r="M36" s="3"/>
      <c r="N36" s="156">
        <v>11.49</v>
      </c>
      <c r="O36" s="159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 t="e">
        <f>N37-I37</f>
        <v>#VALUE!</v>
      </c>
      <c r="L37" s="52">
        <f t="shared" si="5"/>
        <v>-0.78</v>
      </c>
      <c r="M37" s="3"/>
      <c r="N37" s="134" t="s">
        <v>267</v>
      </c>
      <c r="O37" s="163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4.1499999999999995</v>
      </c>
      <c r="L38" s="52">
        <f t="shared" si="5"/>
        <v>-0.45</v>
      </c>
      <c r="N38" s="156">
        <v>4.5999999999999996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13.51</v>
      </c>
      <c r="N40" s="156"/>
      <c r="O40" s="133">
        <v>13.81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9"/>
      <c r="F42" s="9"/>
      <c r="G42" s="9"/>
      <c r="H42" s="26"/>
      <c r="I42" s="9">
        <v>0.75</v>
      </c>
      <c r="J42" s="26"/>
      <c r="K42" s="39" t="e">
        <f>N42-I42</f>
        <v>#VALUE!</v>
      </c>
      <c r="L42" s="52">
        <f>O42-I42</f>
        <v>-0.75</v>
      </c>
      <c r="M42" s="3"/>
      <c r="N42" s="156" t="s">
        <v>269</v>
      </c>
      <c r="O42" s="156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27"/>
      <c r="F43" s="27"/>
      <c r="G43" s="27"/>
      <c r="H43" s="27"/>
      <c r="I43" s="64">
        <v>0.34</v>
      </c>
      <c r="J43" s="27"/>
      <c r="K43" s="39">
        <f>N43-I43</f>
        <v>14.95</v>
      </c>
      <c r="L43" s="52">
        <f>O43-I43</f>
        <v>-0.34</v>
      </c>
      <c r="N43" s="133">
        <v>15.29</v>
      </c>
      <c r="O43" s="156"/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I44" s="158">
        <v>0.2</v>
      </c>
      <c r="K44" s="39" t="e">
        <f>N44-I44</f>
        <v>#VALUE!</v>
      </c>
      <c r="L44" s="52">
        <f>O44-I44</f>
        <v>-0.2</v>
      </c>
      <c r="N44" s="134" t="s">
        <v>268</v>
      </c>
      <c r="O44" s="134"/>
    </row>
  </sheetData>
  <mergeCells count="17"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  <mergeCell ref="K13:L13"/>
    <mergeCell ref="N13:O13"/>
    <mergeCell ref="N3:O3"/>
    <mergeCell ref="K7:L7"/>
    <mergeCell ref="N7:O7"/>
    <mergeCell ref="K9:L9"/>
    <mergeCell ref="N9:O9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O44"/>
  <sheetViews>
    <sheetView topLeftCell="A16" workbookViewId="0">
      <selection activeCell="O44" sqref="A1:O44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270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14.64</v>
      </c>
      <c r="M5" s="5"/>
      <c r="N5" s="131"/>
      <c r="O5" s="156">
        <v>15.38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5.0699999999999994</v>
      </c>
      <c r="L6" s="52">
        <f>O6-I6</f>
        <v>-0.53</v>
      </c>
      <c r="M6" s="5"/>
      <c r="N6" s="51">
        <v>5.6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8.91</v>
      </c>
      <c r="M8" s="5"/>
      <c r="N8" s="131"/>
      <c r="O8" s="156">
        <v>9.66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4.6000000000000005</v>
      </c>
      <c r="L10" s="52">
        <f>O10-I10</f>
        <v>-0.05</v>
      </c>
      <c r="M10" s="5"/>
      <c r="N10" s="156">
        <v>4.6500000000000004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4.93</v>
      </c>
      <c r="L11" s="52">
        <f>O11-I11</f>
        <v>-0.63</v>
      </c>
      <c r="M11" s="5"/>
      <c r="N11" s="131">
        <v>5.56</v>
      </c>
      <c r="O11" s="156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9.3600000000000012</v>
      </c>
      <c r="M12" s="5"/>
      <c r="N12" s="156"/>
      <c r="O12" s="131">
        <v>10.31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7.3999999999999995</v>
      </c>
      <c r="L14" s="52">
        <f>O14-I14</f>
        <v>-0.41</v>
      </c>
      <c r="M14" s="5"/>
      <c r="N14" s="156">
        <v>7.81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6.45</v>
      </c>
      <c r="L15" s="52">
        <f t="shared" ref="L15:L23" si="1">O15-I15</f>
        <v>-0.38</v>
      </c>
      <c r="M15" s="5"/>
      <c r="N15" s="131">
        <v>6.83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5.63</v>
      </c>
      <c r="L16" s="52">
        <f t="shared" si="1"/>
        <v>-0.45</v>
      </c>
      <c r="M16" s="5"/>
      <c r="N16" s="156">
        <v>6.08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14.46</v>
      </c>
      <c r="L20" s="52">
        <f t="shared" si="1"/>
        <v>-0.6</v>
      </c>
      <c r="M20" s="5"/>
      <c r="N20" s="131">
        <v>15.06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2.63</v>
      </c>
      <c r="L21" s="52">
        <f t="shared" si="1"/>
        <v>0</v>
      </c>
      <c r="M21" s="5"/>
      <c r="N21" s="134">
        <v>2.63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10.77</v>
      </c>
      <c r="L22" s="52">
        <f t="shared" si="1"/>
        <v>-0.31</v>
      </c>
      <c r="M22" s="5"/>
      <c r="N22" s="156">
        <v>11.08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7.93</v>
      </c>
      <c r="L23" s="52">
        <f t="shared" si="1"/>
        <v>-0.43</v>
      </c>
      <c r="M23" s="5"/>
      <c r="N23" s="156">
        <v>8.36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3.62</v>
      </c>
      <c r="L25" s="52">
        <f t="shared" ref="L25:L30" si="3">O25-I25</f>
        <v>-0.79</v>
      </c>
      <c r="M25" s="3"/>
      <c r="N25" s="131">
        <v>4.41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7.8299999999999992</v>
      </c>
      <c r="N26" s="156"/>
      <c r="O26" s="131">
        <v>8.7799999999999994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4.5100000000000007</v>
      </c>
      <c r="L27" s="52">
        <f t="shared" si="3"/>
        <v>-0.72</v>
      </c>
      <c r="M27" s="3"/>
      <c r="N27" s="156">
        <v>5.23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9.8000000000000007</v>
      </c>
      <c r="L28" s="52">
        <f t="shared" si="3"/>
        <v>0</v>
      </c>
      <c r="N28" s="156">
        <v>9.8000000000000007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9.0299999999999994</v>
      </c>
      <c r="L29" s="52">
        <f t="shared" si="3"/>
        <v>-0.51</v>
      </c>
      <c r="M29" s="3"/>
      <c r="N29" s="156">
        <v>9.5399999999999991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-0.16</v>
      </c>
      <c r="L30" s="52">
        <f t="shared" si="3"/>
        <v>8.77</v>
      </c>
      <c r="N30" s="145"/>
      <c r="O30" s="131">
        <v>8.93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3.6399999999999997</v>
      </c>
      <c r="L33" s="52">
        <f t="shared" ref="L33:L38" si="5">O33-I33</f>
        <v>-0.28000000000000003</v>
      </c>
      <c r="M33" s="3"/>
      <c r="N33" s="145">
        <v>3.92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4.54</v>
      </c>
      <c r="L34" s="52">
        <f t="shared" si="5"/>
        <v>-0.37</v>
      </c>
      <c r="M34" s="3"/>
      <c r="N34" s="131">
        <v>4.91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5.07</v>
      </c>
      <c r="L35" s="52">
        <f t="shared" si="5"/>
        <v>-0.6</v>
      </c>
      <c r="M35" s="3"/>
      <c r="N35" s="131">
        <v>5.67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 t="e">
        <f t="shared" si="4"/>
        <v>#VALUE!</v>
      </c>
      <c r="L36" s="52">
        <f t="shared" si="5"/>
        <v>-0.24</v>
      </c>
      <c r="M36" s="3"/>
      <c r="N36" s="156" t="s">
        <v>271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4.17</v>
      </c>
      <c r="L37" s="52">
        <f t="shared" si="5"/>
        <v>-0.78</v>
      </c>
      <c r="M37" s="3"/>
      <c r="N37" s="134">
        <v>4.95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7.18</v>
      </c>
      <c r="L38" s="52">
        <f t="shared" si="5"/>
        <v>-0.45</v>
      </c>
      <c r="N38" s="156">
        <v>7.63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9.7299999999999986</v>
      </c>
      <c r="N40" s="156"/>
      <c r="O40" s="133">
        <v>10.029999999999999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>
        <f>N42-I42</f>
        <v>-0.75</v>
      </c>
      <c r="L42" s="52">
        <f>O42-I42</f>
        <v>6.59</v>
      </c>
      <c r="M42" s="3"/>
      <c r="N42" s="156"/>
      <c r="O42" s="156">
        <v>7.34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22.44</v>
      </c>
      <c r="N43" s="133"/>
      <c r="O43" s="156">
        <v>22.78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4.72</v>
      </c>
      <c r="L44" s="52">
        <f>O44-I44</f>
        <v>-0.2</v>
      </c>
      <c r="N44" s="134">
        <v>4.92</v>
      </c>
      <c r="O44" s="134"/>
    </row>
  </sheetData>
  <mergeCells count="17">
    <mergeCell ref="N3:O3"/>
    <mergeCell ref="K7:L7"/>
    <mergeCell ref="N7:O7"/>
    <mergeCell ref="K9:L9"/>
    <mergeCell ref="N9:O9"/>
    <mergeCell ref="K13:L13"/>
    <mergeCell ref="N13:O13"/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</mergeCells>
  <pageMargins left="0.7" right="0.7" top="0.75" bottom="0.75" header="0.3" footer="0.3"/>
  <pageSetup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O44"/>
  <sheetViews>
    <sheetView workbookViewId="0">
      <selection activeCell="O44" sqref="A1:O44"/>
    </sheetView>
  </sheetViews>
  <sheetFormatPr baseColWidth="10" defaultColWidth="9.1796875" defaultRowHeight="12.5" x14ac:dyDescent="0.25"/>
  <cols>
    <col min="1" max="1" width="11.453125" customWidth="1"/>
    <col min="2" max="2" width="36.816406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272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18.05</v>
      </c>
      <c r="M5" s="5"/>
      <c r="N5" s="131"/>
      <c r="O5" s="156">
        <v>18.79</v>
      </c>
    </row>
    <row r="6" spans="1:15" x14ac:dyDescent="0.25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5.66</v>
      </c>
      <c r="L6" s="52">
        <f>O6-I6</f>
        <v>-0.53</v>
      </c>
      <c r="M6" s="5"/>
      <c r="N6" s="51">
        <v>6.19</v>
      </c>
      <c r="O6" s="156"/>
    </row>
    <row r="7" spans="1:15" ht="14.5" thickBot="1" x14ac:dyDescent="0.35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226" t="s">
        <v>202</v>
      </c>
      <c r="L7" s="227"/>
      <c r="M7" s="5"/>
      <c r="N7" s="241" t="s">
        <v>234</v>
      </c>
      <c r="O7" s="242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15.350000000000001</v>
      </c>
      <c r="M8" s="5"/>
      <c r="N8" s="131"/>
      <c r="O8" s="156">
        <v>16.100000000000001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5.24</v>
      </c>
      <c r="L10" s="52">
        <f>O10-I10</f>
        <v>-0.05</v>
      </c>
      <c r="M10" s="5"/>
      <c r="N10" s="156">
        <v>5.29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4.3500000000000005</v>
      </c>
      <c r="L11" s="52">
        <f>O11-I11</f>
        <v>-0.63</v>
      </c>
      <c r="M11" s="5"/>
      <c r="N11" s="131">
        <v>4.9800000000000004</v>
      </c>
      <c r="O11" s="156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10.59</v>
      </c>
      <c r="M12" s="5"/>
      <c r="N12" s="156"/>
      <c r="O12" s="131">
        <v>11.54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8.23</v>
      </c>
      <c r="L14" s="52">
        <f>O14-I14</f>
        <v>-0.41</v>
      </c>
      <c r="M14" s="5"/>
      <c r="N14" s="156">
        <v>8.64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8.2299999999999986</v>
      </c>
      <c r="L15" s="52">
        <f t="shared" ref="L15:L23" si="1">O15-I15</f>
        <v>-0.38</v>
      </c>
      <c r="M15" s="5"/>
      <c r="N15" s="131">
        <v>8.61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7.06</v>
      </c>
      <c r="L16" s="52">
        <f t="shared" si="1"/>
        <v>-0.45</v>
      </c>
      <c r="M16" s="5"/>
      <c r="N16" s="164">
        <v>7.51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08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3.93</v>
      </c>
      <c r="L21" s="52">
        <f t="shared" si="1"/>
        <v>0</v>
      </c>
      <c r="M21" s="5"/>
      <c r="N21" s="134">
        <v>3.93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11.83</v>
      </c>
      <c r="L22" s="52">
        <f t="shared" si="1"/>
        <v>-0.31</v>
      </c>
      <c r="M22" s="5"/>
      <c r="N22" s="156">
        <v>12.14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8.89</v>
      </c>
      <c r="L23" s="52">
        <f t="shared" si="1"/>
        <v>-0.43</v>
      </c>
      <c r="M23" s="5"/>
      <c r="N23" s="156">
        <v>9.32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4.05</v>
      </c>
      <c r="L25" s="52">
        <f t="shared" ref="L25:L30" si="3">O25-I25</f>
        <v>-0.79</v>
      </c>
      <c r="M25" s="3"/>
      <c r="N25" s="131">
        <v>4.84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8.4</v>
      </c>
      <c r="N26" s="156"/>
      <c r="O26" s="131">
        <v>9.35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6.34</v>
      </c>
      <c r="L27" s="52">
        <f t="shared" si="3"/>
        <v>-0.72</v>
      </c>
      <c r="M27" s="3"/>
      <c r="N27" s="156">
        <v>7.06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10.07</v>
      </c>
      <c r="L28" s="52">
        <f t="shared" si="3"/>
        <v>0</v>
      </c>
      <c r="N28" s="156">
        <v>10.07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9.51</v>
      </c>
      <c r="L29" s="52">
        <f t="shared" si="3"/>
        <v>-0.51</v>
      </c>
      <c r="M29" s="3"/>
      <c r="N29" s="156">
        <v>10.02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-0.16</v>
      </c>
      <c r="L30" s="52">
        <f t="shared" si="3"/>
        <v>11.379999999999999</v>
      </c>
      <c r="N30" s="145"/>
      <c r="O30" s="131">
        <v>11.54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4.93</v>
      </c>
      <c r="L33" s="52">
        <f t="shared" ref="L33:L38" si="5">O33-I33</f>
        <v>-0.28000000000000003</v>
      </c>
      <c r="M33" s="3"/>
      <c r="N33" s="145">
        <v>5.21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5.29</v>
      </c>
      <c r="L34" s="52">
        <f t="shared" si="5"/>
        <v>-0.37</v>
      </c>
      <c r="M34" s="3"/>
      <c r="N34" s="131">
        <v>5.66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5.16</v>
      </c>
      <c r="L35" s="52">
        <f t="shared" si="5"/>
        <v>-0.6</v>
      </c>
      <c r="M35" s="3"/>
      <c r="N35" s="131">
        <v>5.76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12.43</v>
      </c>
      <c r="M36" s="3"/>
      <c r="N36" s="156"/>
      <c r="O36" s="131">
        <v>12.67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6</v>
      </c>
      <c r="L37" s="52">
        <f t="shared" si="5"/>
        <v>-0.78</v>
      </c>
      <c r="M37" s="3"/>
      <c r="N37" s="134">
        <v>6.78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8.0300000000000011</v>
      </c>
      <c r="L38" s="52">
        <f t="shared" si="5"/>
        <v>-0.45</v>
      </c>
      <c r="N38" s="156">
        <v>8.48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18.38</v>
      </c>
      <c r="N40" s="156"/>
      <c r="O40" s="133">
        <v>18.68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 t="e">
        <f>N42-I42</f>
        <v>#VALUE!</v>
      </c>
      <c r="L42" s="52">
        <f>O42-I42</f>
        <v>-0.75</v>
      </c>
      <c r="M42" s="3"/>
      <c r="N42" s="164" t="s">
        <v>273</v>
      </c>
      <c r="O42" s="164"/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41.739999999999995</v>
      </c>
      <c r="N43" s="133"/>
      <c r="O43" s="156">
        <v>42.08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5.12</v>
      </c>
      <c r="L44" s="52">
        <f>O44-I44</f>
        <v>-0.2</v>
      </c>
      <c r="N44" s="134">
        <v>5.32</v>
      </c>
      <c r="O44" s="134"/>
    </row>
  </sheetData>
  <mergeCells count="17">
    <mergeCell ref="N3:O3"/>
    <mergeCell ref="K7:L7"/>
    <mergeCell ref="N7:O7"/>
    <mergeCell ref="K9:L9"/>
    <mergeCell ref="N9:O9"/>
    <mergeCell ref="K13:L13"/>
    <mergeCell ref="N13:O13"/>
    <mergeCell ref="K39:L39"/>
    <mergeCell ref="N39:O39"/>
    <mergeCell ref="K41:L41"/>
    <mergeCell ref="N41:O41"/>
    <mergeCell ref="N19:O19"/>
    <mergeCell ref="K24:L24"/>
    <mergeCell ref="N24:O24"/>
    <mergeCell ref="N31:O31"/>
    <mergeCell ref="K32:L32"/>
    <mergeCell ref="N32:O3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O44"/>
  <sheetViews>
    <sheetView topLeftCell="E4" workbookViewId="0">
      <selection activeCell="E14" sqref="A14:IV14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274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18.41</v>
      </c>
      <c r="M5" s="5"/>
      <c r="N5" s="131"/>
      <c r="O5" s="156">
        <v>19.149999999999999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6.87</v>
      </c>
      <c r="L6" s="52">
        <f>O6-I6</f>
        <v>-0.53</v>
      </c>
      <c r="M6" s="5"/>
      <c r="N6" s="51">
        <v>7.4</v>
      </c>
      <c r="O6" s="156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5.0200000000000005</v>
      </c>
      <c r="L7" s="52">
        <f>O7-I7</f>
        <v>-0.46</v>
      </c>
      <c r="M7" s="5"/>
      <c r="N7" s="51">
        <v>5.48</v>
      </c>
      <c r="O7" s="156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5.85</v>
      </c>
      <c r="L8" s="52">
        <f>O8-I8</f>
        <v>-0.75</v>
      </c>
      <c r="M8" s="5"/>
      <c r="N8" s="131">
        <v>6.6</v>
      </c>
      <c r="O8" s="156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6.25</v>
      </c>
      <c r="L10" s="52">
        <f>O10-I10</f>
        <v>-0.05</v>
      </c>
      <c r="M10" s="5"/>
      <c r="N10" s="156">
        <v>6.3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11.53</v>
      </c>
      <c r="M11" s="5"/>
      <c r="N11" s="131"/>
      <c r="O11" s="156">
        <v>12.16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8.8600000000000012</v>
      </c>
      <c r="L12" s="52">
        <f>O12-I12</f>
        <v>-0.95</v>
      </c>
      <c r="M12" s="5"/>
      <c r="N12" s="156">
        <v>9.81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15.33</v>
      </c>
      <c r="M14" s="5"/>
      <c r="N14" s="156"/>
      <c r="O14" s="131">
        <v>15.74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10.149999999999999</v>
      </c>
      <c r="L15" s="52">
        <f t="shared" ref="L15:L23" si="1">O15-I15</f>
        <v>-0.38</v>
      </c>
      <c r="M15" s="5"/>
      <c r="N15" s="131">
        <v>10.53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8.4700000000000006</v>
      </c>
      <c r="L16" s="52">
        <f t="shared" si="1"/>
        <v>-0.45</v>
      </c>
      <c r="M16" s="5"/>
      <c r="N16" s="164">
        <v>8.92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15.680000000000001</v>
      </c>
      <c r="L20" s="52">
        <f t="shared" si="1"/>
        <v>-0.6</v>
      </c>
      <c r="M20" s="5"/>
      <c r="N20" s="108">
        <v>16.28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5.8</v>
      </c>
      <c r="L21" s="52">
        <f t="shared" si="1"/>
        <v>0</v>
      </c>
      <c r="M21" s="5"/>
      <c r="N21" s="134">
        <v>5.8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12.76</v>
      </c>
      <c r="L22" s="52">
        <f t="shared" si="1"/>
        <v>-0.31</v>
      </c>
      <c r="M22" s="5"/>
      <c r="N22" s="156">
        <v>13.07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9.39</v>
      </c>
      <c r="L23" s="52">
        <f t="shared" si="1"/>
        <v>-0.43</v>
      </c>
      <c r="M23" s="5"/>
      <c r="N23" s="156">
        <v>9.82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4.6399999999999997</v>
      </c>
      <c r="L25" s="52">
        <f t="shared" ref="L25:L30" si="3">O25-I25</f>
        <v>-0.79</v>
      </c>
      <c r="M25" s="3"/>
      <c r="N25" s="131">
        <v>5.43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10.24</v>
      </c>
      <c r="N26" s="156"/>
      <c r="O26" s="131">
        <v>11.19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7.660000000000001</v>
      </c>
      <c r="L27" s="52">
        <f t="shared" si="3"/>
        <v>-0.72</v>
      </c>
      <c r="M27" s="3"/>
      <c r="N27" s="156">
        <v>8.3800000000000008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10.3</v>
      </c>
      <c r="L28" s="52">
        <f t="shared" si="3"/>
        <v>0</v>
      </c>
      <c r="N28" s="156">
        <v>10.3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9.66</v>
      </c>
      <c r="L29" s="52">
        <f t="shared" si="3"/>
        <v>-0.51</v>
      </c>
      <c r="M29" s="3"/>
      <c r="N29" s="156">
        <v>10.17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-0.16</v>
      </c>
      <c r="L30" s="52">
        <f t="shared" si="3"/>
        <v>8.84</v>
      </c>
      <c r="N30" s="145"/>
      <c r="O30" s="131">
        <v>9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5.6</v>
      </c>
      <c r="L33" s="52">
        <f t="shared" ref="L33:L38" si="5">O33-I33</f>
        <v>-0.28000000000000003</v>
      </c>
      <c r="M33" s="3"/>
      <c r="N33" s="145">
        <v>5.88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5.77</v>
      </c>
      <c r="L34" s="52">
        <f t="shared" si="5"/>
        <v>-0.37</v>
      </c>
      <c r="M34" s="3"/>
      <c r="N34" s="131">
        <v>6.14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5.1000000000000005</v>
      </c>
      <c r="L35" s="52">
        <f t="shared" si="5"/>
        <v>-0.6</v>
      </c>
      <c r="M35" s="3"/>
      <c r="N35" s="131">
        <v>5.7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12.7</v>
      </c>
      <c r="M36" s="3"/>
      <c r="N36" s="156"/>
      <c r="O36" s="131">
        <v>12.94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7.3199999999999994</v>
      </c>
      <c r="L37" s="52">
        <f t="shared" si="5"/>
        <v>-0.78</v>
      </c>
      <c r="M37" s="3"/>
      <c r="N37" s="134">
        <v>8.1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8.73</v>
      </c>
      <c r="L38" s="52">
        <f t="shared" si="5"/>
        <v>-0.45</v>
      </c>
      <c r="N38" s="156">
        <v>9.18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-0.3</v>
      </c>
      <c r="L40" s="52">
        <f>O40-I40</f>
        <v>23.02</v>
      </c>
      <c r="N40" s="156"/>
      <c r="O40" s="133">
        <v>23.32</v>
      </c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>
        <f>N42-I42</f>
        <v>-0.75</v>
      </c>
      <c r="L42" s="52">
        <f>O42-I42</f>
        <v>10.45</v>
      </c>
      <c r="M42" s="3"/>
      <c r="N42" s="164"/>
      <c r="O42" s="164">
        <v>11.2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34.11</v>
      </c>
      <c r="N43" s="133"/>
      <c r="O43" s="156">
        <v>34.450000000000003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-0.2</v>
      </c>
      <c r="L44" s="52">
        <f>O44-I44</f>
        <v>7.17</v>
      </c>
      <c r="N44" s="134"/>
      <c r="O44" s="134">
        <v>7.37</v>
      </c>
    </row>
  </sheetData>
  <mergeCells count="15">
    <mergeCell ref="K41:L41"/>
    <mergeCell ref="N41:O41"/>
    <mergeCell ref="N19:O19"/>
    <mergeCell ref="K24:L24"/>
    <mergeCell ref="N24:O24"/>
    <mergeCell ref="N31:O31"/>
    <mergeCell ref="K32:L32"/>
    <mergeCell ref="N32:O32"/>
    <mergeCell ref="K39:L39"/>
    <mergeCell ref="N39:O3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O44"/>
  <sheetViews>
    <sheetView topLeftCell="A5" workbookViewId="0">
      <selection activeCell="N16" sqref="N16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274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18.16</v>
      </c>
      <c r="M5" s="5"/>
      <c r="N5" s="131"/>
      <c r="O5" s="156">
        <v>18.899999999999999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5.62</v>
      </c>
      <c r="L6" s="52">
        <f>O6-I6</f>
        <v>-0.53</v>
      </c>
      <c r="M6" s="5"/>
      <c r="N6" s="51">
        <v>6.15</v>
      </c>
      <c r="O6" s="156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3.2</v>
      </c>
      <c r="L7" s="52">
        <f>O7-I7</f>
        <v>-0.46</v>
      </c>
      <c r="M7" s="5"/>
      <c r="N7" s="51">
        <v>3.66</v>
      </c>
      <c r="O7" s="156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8.73</v>
      </c>
      <c r="M8" s="5"/>
      <c r="N8" s="131"/>
      <c r="O8" s="165">
        <v>9.48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5.82</v>
      </c>
      <c r="L10" s="52">
        <f>O10-I10</f>
        <v>-0.05</v>
      </c>
      <c r="M10" s="5"/>
      <c r="N10" s="156">
        <v>5.87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9.879999999999999</v>
      </c>
      <c r="M11" s="5"/>
      <c r="N11" s="131"/>
      <c r="O11" s="156">
        <v>10.51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9.57</v>
      </c>
      <c r="M12" s="5"/>
      <c r="N12" s="156"/>
      <c r="O12" s="165">
        <v>10.52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10.61</v>
      </c>
      <c r="L14" s="52">
        <f>O14-I14</f>
        <v>-0.41</v>
      </c>
      <c r="M14" s="5"/>
      <c r="N14" s="165">
        <v>11.02</v>
      </c>
      <c r="O14" s="165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10.76</v>
      </c>
      <c r="L15" s="52">
        <f t="shared" ref="L15:L23" si="1">O15-I15</f>
        <v>-0.38</v>
      </c>
      <c r="M15" s="5"/>
      <c r="N15" s="131">
        <v>11.14</v>
      </c>
      <c r="O15" s="15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9.8500000000000014</v>
      </c>
      <c r="L16" s="52">
        <f t="shared" si="1"/>
        <v>-0.45</v>
      </c>
      <c r="M16" s="5"/>
      <c r="N16" s="164">
        <v>10.3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15.35</v>
      </c>
      <c r="L20" s="52">
        <f t="shared" si="1"/>
        <v>-0.6</v>
      </c>
      <c r="M20" s="5"/>
      <c r="N20" s="108">
        <v>15.95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5.37</v>
      </c>
      <c r="L21" s="52">
        <f t="shared" si="1"/>
        <v>0</v>
      </c>
      <c r="M21" s="5"/>
      <c r="N21" s="134">
        <v>5.37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13.32</v>
      </c>
      <c r="L22" s="52">
        <f t="shared" si="1"/>
        <v>-0.31</v>
      </c>
      <c r="M22" s="5"/>
      <c r="N22" s="156">
        <v>13.63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7.5</v>
      </c>
      <c r="L23" s="52">
        <f t="shared" si="1"/>
        <v>-0.43</v>
      </c>
      <c r="M23" s="5"/>
      <c r="N23" s="156">
        <v>7.93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3.8769999999999998</v>
      </c>
      <c r="L25" s="52">
        <f t="shared" ref="L25:L30" si="3">O25-I25</f>
        <v>-0.79</v>
      </c>
      <c r="M25" s="3"/>
      <c r="N25" s="131">
        <v>4.6669999999999998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9.4700000000000006</v>
      </c>
      <c r="N26" s="156"/>
      <c r="O26" s="131">
        <v>10.42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7.3</v>
      </c>
      <c r="L27" s="52">
        <f t="shared" si="3"/>
        <v>-0.72</v>
      </c>
      <c r="M27" s="3"/>
      <c r="N27" s="156">
        <v>8.02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10.24</v>
      </c>
      <c r="L28" s="52">
        <f t="shared" si="3"/>
        <v>0</v>
      </c>
      <c r="N28" s="156">
        <v>10.24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9.49</v>
      </c>
      <c r="L29" s="52">
        <f t="shared" si="3"/>
        <v>-0.51</v>
      </c>
      <c r="M29" s="3"/>
      <c r="N29" s="156">
        <v>10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4.12</v>
      </c>
      <c r="L30" s="52">
        <f t="shared" si="3"/>
        <v>-0.16</v>
      </c>
      <c r="N30" s="166">
        <v>4.28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5.3199999999999994</v>
      </c>
      <c r="L33" s="52">
        <f t="shared" ref="L33:L38" si="5">O33-I33</f>
        <v>-0.28000000000000003</v>
      </c>
      <c r="M33" s="3"/>
      <c r="N33" s="145">
        <v>5.6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6.1</v>
      </c>
      <c r="L34" s="52">
        <f t="shared" si="5"/>
        <v>-0.37</v>
      </c>
      <c r="M34" s="3"/>
      <c r="N34" s="131">
        <v>6.47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5.16</v>
      </c>
      <c r="L35" s="52">
        <f t="shared" si="5"/>
        <v>-0.6</v>
      </c>
      <c r="M35" s="3"/>
      <c r="N35" s="131">
        <v>5.76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11.99</v>
      </c>
      <c r="L36" s="52">
        <f t="shared" si="5"/>
        <v>-0.24</v>
      </c>
      <c r="M36" s="3"/>
      <c r="N36" s="165">
        <v>12.23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8.42</v>
      </c>
      <c r="L37" s="52">
        <f t="shared" si="5"/>
        <v>-0.78</v>
      </c>
      <c r="M37" s="3"/>
      <c r="N37" s="134">
        <v>9.1999999999999993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8.8500000000000014</v>
      </c>
      <c r="L38" s="52">
        <f t="shared" si="5"/>
        <v>-0.45</v>
      </c>
      <c r="N38" s="156">
        <v>9.3000000000000007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6.74</v>
      </c>
      <c r="L40" s="52">
        <f>O40-I40</f>
        <v>-0.3</v>
      </c>
      <c r="N40" s="165">
        <v>7.04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>
        <f>N42-I42</f>
        <v>-0.75</v>
      </c>
      <c r="L42" s="52">
        <f>O42-I42</f>
        <v>10.87</v>
      </c>
      <c r="M42" s="3"/>
      <c r="N42" s="164"/>
      <c r="O42" s="164">
        <v>11.62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25.76</v>
      </c>
      <c r="N43" s="133"/>
      <c r="O43" s="156">
        <v>26.1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-0.2</v>
      </c>
      <c r="L44" s="52">
        <f>O44-I44</f>
        <v>6.56</v>
      </c>
      <c r="N44" s="134"/>
      <c r="O44" s="134">
        <v>6.76</v>
      </c>
    </row>
  </sheetData>
  <mergeCells count="15">
    <mergeCell ref="N3:O3"/>
    <mergeCell ref="K9:L9"/>
    <mergeCell ref="N9:O9"/>
    <mergeCell ref="K13:L13"/>
    <mergeCell ref="N13:O13"/>
    <mergeCell ref="N19:O19"/>
    <mergeCell ref="K41:L41"/>
    <mergeCell ref="N41:O41"/>
    <mergeCell ref="K24:L24"/>
    <mergeCell ref="N24:O24"/>
    <mergeCell ref="N31:O31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O44"/>
  <sheetViews>
    <sheetView zoomScale="90" zoomScaleNormal="90" workbookViewId="0">
      <selection activeCell="N14" sqref="N14"/>
    </sheetView>
  </sheetViews>
  <sheetFormatPr baseColWidth="10" defaultColWidth="9.1796875" defaultRowHeight="12.5" x14ac:dyDescent="0.25"/>
  <cols>
    <col min="1" max="1" width="11.453125" customWidth="1"/>
    <col min="2" max="2" width="41.816406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275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18.180000000000003</v>
      </c>
      <c r="M5" s="5"/>
      <c r="N5" s="131"/>
      <c r="O5" s="156">
        <v>18.920000000000002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6.45</v>
      </c>
      <c r="L6" s="52">
        <f>O6-I6</f>
        <v>-0.53</v>
      </c>
      <c r="M6" s="5"/>
      <c r="N6" s="51">
        <v>6.98</v>
      </c>
      <c r="O6" s="156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3.29</v>
      </c>
      <c r="L7" s="52">
        <f>O7-I7</f>
        <v>-0.46</v>
      </c>
      <c r="M7" s="5"/>
      <c r="N7" s="51">
        <v>3.75</v>
      </c>
      <c r="O7" s="156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8.9700000000000006</v>
      </c>
      <c r="L8" s="52">
        <f>O8-I8</f>
        <v>-0.75</v>
      </c>
      <c r="M8" s="5"/>
      <c r="N8" s="131">
        <v>9.7200000000000006</v>
      </c>
      <c r="O8" s="165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6.2299999999999995</v>
      </c>
      <c r="L10" s="52">
        <f>O10-I10</f>
        <v>-0.05</v>
      </c>
      <c r="M10" s="5"/>
      <c r="N10" s="156">
        <v>6.2799999999999994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11.569999999999999</v>
      </c>
      <c r="M11" s="5"/>
      <c r="N11" s="131"/>
      <c r="O11" s="156">
        <v>12.2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8.6300000000000008</v>
      </c>
      <c r="M12" s="5"/>
      <c r="N12" s="156"/>
      <c r="O12" s="165">
        <v>9.58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 t="e">
        <f t="shared" ref="K14:K23" si="0">N14-I14</f>
        <v>#VALUE!</v>
      </c>
      <c r="L14" s="52">
        <f>O14-I14</f>
        <v>-0.41</v>
      </c>
      <c r="M14" s="5"/>
      <c r="N14" s="165" t="s">
        <v>276</v>
      </c>
      <c r="O14" s="165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10.889999999999999</v>
      </c>
      <c r="L15" s="52">
        <f t="shared" ref="L15:L23" si="1">O15-I15</f>
        <v>-0.38</v>
      </c>
      <c r="M15" s="5"/>
      <c r="N15" s="135">
        <v>11.27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10.690000000000001</v>
      </c>
      <c r="L16" s="52">
        <f t="shared" si="1"/>
        <v>-0.45</v>
      </c>
      <c r="M16" s="5"/>
      <c r="N16" s="164">
        <v>11.14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 t="e">
        <f t="shared" si="0"/>
        <v>#VALUE!</v>
      </c>
      <c r="L20" s="52">
        <f t="shared" si="1"/>
        <v>-0.6</v>
      </c>
      <c r="M20" s="5"/>
      <c r="N20" s="108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6.02</v>
      </c>
      <c r="L21" s="52">
        <f t="shared" si="1"/>
        <v>0</v>
      </c>
      <c r="M21" s="5"/>
      <c r="N21" s="134">
        <v>6.02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13.53</v>
      </c>
      <c r="L22" s="52">
        <f t="shared" si="1"/>
        <v>-0.31</v>
      </c>
      <c r="M22" s="5"/>
      <c r="N22" s="156">
        <v>13.84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9.4500000000000011</v>
      </c>
      <c r="L23" s="52">
        <f t="shared" si="1"/>
        <v>-0.43</v>
      </c>
      <c r="M23" s="5"/>
      <c r="N23" s="156">
        <v>9.8800000000000008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4.12</v>
      </c>
      <c r="L25" s="52">
        <f t="shared" ref="L25:L30" si="3">O25-I25</f>
        <v>-0.79</v>
      </c>
      <c r="M25" s="3"/>
      <c r="N25" s="131">
        <v>4.91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9.9400000000000013</v>
      </c>
      <c r="N26" s="156"/>
      <c r="O26" s="131">
        <v>10.89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7.410000000000001</v>
      </c>
      <c r="L27" s="52">
        <f t="shared" si="3"/>
        <v>-0.72</v>
      </c>
      <c r="M27" s="3"/>
      <c r="N27" s="156">
        <v>8.1300000000000008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10.49</v>
      </c>
      <c r="L28" s="52">
        <f t="shared" si="3"/>
        <v>0</v>
      </c>
      <c r="N28" s="156">
        <v>10.49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9.8800000000000008</v>
      </c>
      <c r="L29" s="52">
        <f t="shared" si="3"/>
        <v>-0.51</v>
      </c>
      <c r="M29" s="3"/>
      <c r="N29" s="156">
        <v>10.39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4.75</v>
      </c>
      <c r="L30" s="52">
        <f t="shared" si="3"/>
        <v>-0.16</v>
      </c>
      <c r="N30" s="166">
        <v>4.91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3.7199999999999998</v>
      </c>
      <c r="L33" s="52">
        <f t="shared" ref="L33:L38" si="5">O33-I33</f>
        <v>-0.28000000000000003</v>
      </c>
      <c r="M33" s="3"/>
      <c r="N33" s="145">
        <v>4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6.22</v>
      </c>
      <c r="L34" s="52">
        <f t="shared" si="5"/>
        <v>-0.37</v>
      </c>
      <c r="M34" s="3"/>
      <c r="N34" s="131">
        <v>6.59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1" t="s">
        <v>47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12.72</v>
      </c>
      <c r="M36" s="3"/>
      <c r="N36" s="165"/>
      <c r="O36" s="131">
        <v>12.96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8.120000000000001</v>
      </c>
      <c r="L37" s="52">
        <f t="shared" si="5"/>
        <v>-0.78</v>
      </c>
      <c r="M37" s="3"/>
      <c r="N37" s="134">
        <v>8.9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8.5300000000000011</v>
      </c>
      <c r="L38" s="52">
        <f t="shared" si="5"/>
        <v>-0.45</v>
      </c>
      <c r="N38" s="156">
        <v>8.98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6.7299999999999995</v>
      </c>
      <c r="L40" s="52">
        <f>O40-I40</f>
        <v>-0.3</v>
      </c>
      <c r="N40" s="165">
        <v>7.0299999999999994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>
        <f>N42-I42</f>
        <v>-0.75</v>
      </c>
      <c r="L42" s="52">
        <f>O42-I42</f>
        <v>11.11</v>
      </c>
      <c r="M42" s="3"/>
      <c r="N42" s="164"/>
      <c r="O42" s="164">
        <v>11.86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28.48</v>
      </c>
      <c r="N43" s="133"/>
      <c r="O43" s="156">
        <v>28.82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-0.2</v>
      </c>
      <c r="L44" s="52">
        <f>O44-I44</f>
        <v>6.8199999999999994</v>
      </c>
      <c r="N44" s="134"/>
      <c r="O44" s="134">
        <v>7.02</v>
      </c>
    </row>
  </sheetData>
  <mergeCells count="15">
    <mergeCell ref="N3:O3"/>
    <mergeCell ref="K9:L9"/>
    <mergeCell ref="N9:O9"/>
    <mergeCell ref="K13:L13"/>
    <mergeCell ref="N13:O13"/>
    <mergeCell ref="N19:O19"/>
    <mergeCell ref="K41:L41"/>
    <mergeCell ref="N41:O41"/>
    <mergeCell ref="K24:L24"/>
    <mergeCell ref="N24:O24"/>
    <mergeCell ref="N31:O31"/>
    <mergeCell ref="K32:L32"/>
    <mergeCell ref="N32:O32"/>
    <mergeCell ref="K39:L39"/>
    <mergeCell ref="N39:O39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O44"/>
  <sheetViews>
    <sheetView zoomScale="80" zoomScaleNormal="80" workbookViewId="0">
      <selection activeCell="O44" sqref="A1:O44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14.98</v>
      </c>
      <c r="M5" s="5"/>
      <c r="N5" s="131"/>
      <c r="O5" s="156">
        <v>15.72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5.87</v>
      </c>
      <c r="L6" s="52">
        <f>O6-I6</f>
        <v>-0.53</v>
      </c>
      <c r="M6" s="5"/>
      <c r="N6" s="51">
        <v>6.4</v>
      </c>
      <c r="O6" s="156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2.7800000000000002</v>
      </c>
      <c r="L7" s="52">
        <f>O7-I7</f>
        <v>-0.46</v>
      </c>
      <c r="M7" s="5"/>
      <c r="N7" s="51">
        <v>3.24</v>
      </c>
      <c r="O7" s="156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8.65</v>
      </c>
      <c r="M8" s="5"/>
      <c r="N8" s="131"/>
      <c r="O8" s="165">
        <v>9.4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-0.05</v>
      </c>
      <c r="L10" s="52">
        <f>O10-I10</f>
        <v>4.3100000000000005</v>
      </c>
      <c r="M10" s="5"/>
      <c r="N10" s="156"/>
      <c r="O10" s="131">
        <v>4.3600000000000003</v>
      </c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10.039999999999999</v>
      </c>
      <c r="M11" s="5"/>
      <c r="N11" s="131"/>
      <c r="O11" s="156">
        <v>10.67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6.2299999999999995</v>
      </c>
      <c r="M12" s="5"/>
      <c r="N12" s="156"/>
      <c r="O12" s="165">
        <v>7.18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14.59</v>
      </c>
      <c r="M14" s="5"/>
      <c r="N14" s="165"/>
      <c r="O14" s="165">
        <v>15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9.0399999999999991</v>
      </c>
      <c r="L15" s="52">
        <f t="shared" ref="L15:L23" si="1">O15-I15</f>
        <v>-0.38</v>
      </c>
      <c r="M15" s="5"/>
      <c r="N15" s="135">
        <v>9.42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10.06</v>
      </c>
      <c r="L16" s="52">
        <f t="shared" si="1"/>
        <v>-0.45</v>
      </c>
      <c r="M16" s="5"/>
      <c r="N16" s="164">
        <v>10.51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56" t="s">
        <v>47</v>
      </c>
      <c r="O17" s="156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15.4</v>
      </c>
      <c r="L20" s="52">
        <f t="shared" si="1"/>
        <v>-0.6</v>
      </c>
      <c r="M20" s="5"/>
      <c r="N20" s="108">
        <v>16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5.6</v>
      </c>
      <c r="L21" s="52">
        <f t="shared" si="1"/>
        <v>0</v>
      </c>
      <c r="M21" s="5"/>
      <c r="N21" s="134">
        <v>5.6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13.83</v>
      </c>
      <c r="L22" s="52">
        <f t="shared" si="1"/>
        <v>-0.31</v>
      </c>
      <c r="M22" s="5"/>
      <c r="N22" s="156">
        <v>14.14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5.17</v>
      </c>
      <c r="L23" s="52">
        <f t="shared" si="1"/>
        <v>-0.43</v>
      </c>
      <c r="M23" s="5"/>
      <c r="N23" s="156">
        <v>5.6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2.79</v>
      </c>
      <c r="L25" s="52">
        <f t="shared" ref="L25:L30" si="3">O25-I25</f>
        <v>-0.79</v>
      </c>
      <c r="M25" s="3"/>
      <c r="N25" s="131">
        <v>3.58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7.22</v>
      </c>
      <c r="N26" s="156"/>
      <c r="O26" s="131">
        <v>8.17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5.63</v>
      </c>
      <c r="L27" s="52">
        <f t="shared" si="3"/>
        <v>-0.72</v>
      </c>
      <c r="M27" s="3"/>
      <c r="N27" s="156">
        <v>6.35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9.9499999999999993</v>
      </c>
      <c r="L28" s="52">
        <f t="shared" si="3"/>
        <v>0</v>
      </c>
      <c r="N28" s="156">
        <v>9.9499999999999993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7.75</v>
      </c>
      <c r="L29" s="52">
        <f t="shared" si="3"/>
        <v>-0.51</v>
      </c>
      <c r="M29" s="3"/>
      <c r="N29" s="156">
        <v>8.26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3.44</v>
      </c>
      <c r="L30" s="52">
        <f t="shared" si="3"/>
        <v>-0.16</v>
      </c>
      <c r="N30" s="166">
        <v>3.6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1.74</v>
      </c>
      <c r="L33" s="52">
        <f t="shared" ref="L33:L38" si="5">O33-I33</f>
        <v>-0.28000000000000003</v>
      </c>
      <c r="M33" s="3"/>
      <c r="N33" s="145">
        <v>2.02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5.57</v>
      </c>
      <c r="L34" s="52">
        <f t="shared" si="5"/>
        <v>-0.37</v>
      </c>
      <c r="M34" s="3"/>
      <c r="N34" s="131">
        <v>5.94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5.08</v>
      </c>
      <c r="L35" s="52">
        <f t="shared" si="5"/>
        <v>-0.6</v>
      </c>
      <c r="M35" s="3"/>
      <c r="N35" s="131">
        <v>5.68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-0.24</v>
      </c>
      <c r="L36" s="52">
        <f t="shared" si="5"/>
        <v>12.44</v>
      </c>
      <c r="M36" s="3"/>
      <c r="N36" s="165"/>
      <c r="O36" s="131">
        <v>12.68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3.0199999999999996</v>
      </c>
      <c r="L37" s="52">
        <f t="shared" si="5"/>
        <v>-0.78</v>
      </c>
      <c r="M37" s="3"/>
      <c r="N37" s="134">
        <v>3.8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7.21</v>
      </c>
      <c r="L38" s="52">
        <f t="shared" si="5"/>
        <v>-0.45</v>
      </c>
      <c r="N38" s="156">
        <v>7.66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26" t="s">
        <v>90</v>
      </c>
      <c r="C40" s="26" t="s">
        <v>43</v>
      </c>
      <c r="D40" s="18" t="s">
        <v>26</v>
      </c>
      <c r="E40" s="26">
        <v>230506</v>
      </c>
      <c r="F40" s="26">
        <v>374383</v>
      </c>
      <c r="G40" s="26">
        <v>195</v>
      </c>
      <c r="H40" s="26" t="s">
        <v>46</v>
      </c>
      <c r="I40" s="51">
        <v>0.3</v>
      </c>
      <c r="J40" s="26" t="s">
        <v>46</v>
      </c>
      <c r="K40" s="39">
        <f>N40-I40</f>
        <v>5.04</v>
      </c>
      <c r="L40" s="52">
        <f>O40-I40</f>
        <v>-0.3</v>
      </c>
      <c r="N40" s="165">
        <v>5.34</v>
      </c>
      <c r="O40" s="133"/>
    </row>
    <row r="41" spans="1:15" ht="14.5" thickBot="1" x14ac:dyDescent="0.35">
      <c r="A41" s="31">
        <v>37</v>
      </c>
      <c r="B41" s="26" t="s">
        <v>114</v>
      </c>
      <c r="C41" s="26" t="s">
        <v>43</v>
      </c>
      <c r="D41" s="18" t="s">
        <v>26</v>
      </c>
      <c r="E41" s="9">
        <v>230121</v>
      </c>
      <c r="F41" s="9">
        <v>375557</v>
      </c>
      <c r="G41" s="9">
        <v>189</v>
      </c>
      <c r="H41" s="26" t="s">
        <v>46</v>
      </c>
      <c r="I41" s="9">
        <v>0</v>
      </c>
      <c r="J41" s="26" t="s">
        <v>46</v>
      </c>
      <c r="K41" s="224" t="s">
        <v>87</v>
      </c>
      <c r="L41" s="225"/>
      <c r="M41" s="3"/>
      <c r="N41" s="241" t="s">
        <v>230</v>
      </c>
      <c r="O41" s="242"/>
    </row>
    <row r="42" spans="1:15" ht="13" thickBot="1" x14ac:dyDescent="0.3">
      <c r="A42" s="31">
        <v>38</v>
      </c>
      <c r="B42" s="26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9"/>
      <c r="H42" s="26"/>
      <c r="I42" s="9">
        <v>0.75</v>
      </c>
      <c r="J42" s="26"/>
      <c r="K42" s="39">
        <f>N42-I42</f>
        <v>-0.75</v>
      </c>
      <c r="L42" s="52">
        <f>O42-I42</f>
        <v>9.2899999999999991</v>
      </c>
      <c r="M42" s="3"/>
      <c r="N42" s="164"/>
      <c r="O42" s="164">
        <v>10.039999999999999</v>
      </c>
    </row>
    <row r="43" spans="1:15" ht="13" thickBot="1" x14ac:dyDescent="0.3">
      <c r="A43" s="32">
        <v>39</v>
      </c>
      <c r="B43" s="27" t="s">
        <v>187</v>
      </c>
      <c r="C43" s="27" t="s">
        <v>40</v>
      </c>
      <c r="D43" s="49" t="s">
        <v>26</v>
      </c>
      <c r="E43" s="9">
        <v>227917</v>
      </c>
      <c r="F43" s="9">
        <v>371356</v>
      </c>
      <c r="G43" s="27"/>
      <c r="H43" s="27"/>
      <c r="I43" s="64">
        <v>0.34</v>
      </c>
      <c r="J43" s="27"/>
      <c r="K43" s="39">
        <f>N43-I43</f>
        <v>-0.34</v>
      </c>
      <c r="L43" s="52">
        <f>O43-I43</f>
        <v>31.99</v>
      </c>
      <c r="N43" s="133"/>
      <c r="O43" s="156">
        <v>32.33</v>
      </c>
    </row>
    <row r="44" spans="1:15" ht="14.5" thickBot="1" x14ac:dyDescent="0.35">
      <c r="A44" s="31">
        <v>40</v>
      </c>
      <c r="B44" s="26" t="s">
        <v>260</v>
      </c>
      <c r="C44" s="26" t="s">
        <v>43</v>
      </c>
      <c r="D44" s="49" t="s">
        <v>26</v>
      </c>
      <c r="E44" s="9">
        <v>227970</v>
      </c>
      <c r="F44" s="9">
        <v>374756</v>
      </c>
      <c r="I44" s="158">
        <v>0.2</v>
      </c>
      <c r="K44" s="39">
        <f>N44-I44</f>
        <v>3.83</v>
      </c>
      <c r="L44" s="52">
        <f>O44-I44</f>
        <v>-0.2</v>
      </c>
      <c r="N44" s="134">
        <v>4.03</v>
      </c>
      <c r="O44" s="134"/>
    </row>
  </sheetData>
  <mergeCells count="15">
    <mergeCell ref="K41:L41"/>
    <mergeCell ref="N41:O41"/>
    <mergeCell ref="N19:O19"/>
    <mergeCell ref="K24:L24"/>
    <mergeCell ref="N24:O24"/>
    <mergeCell ref="N31:O31"/>
    <mergeCell ref="K32:L32"/>
    <mergeCell ref="N32:O32"/>
    <mergeCell ref="K39:L39"/>
    <mergeCell ref="N39:O3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O44"/>
  <sheetViews>
    <sheetView topLeftCell="A3" zoomScale="90" zoomScaleNormal="90" workbookViewId="0">
      <selection activeCell="N35" sqref="N35"/>
    </sheetView>
  </sheetViews>
  <sheetFormatPr baseColWidth="10" defaultColWidth="9.1796875" defaultRowHeight="12.5" x14ac:dyDescent="0.25"/>
  <cols>
    <col min="1" max="1" width="11.453125" customWidth="1"/>
    <col min="2" max="2" width="41.8164062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278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14.459999999999999</v>
      </c>
      <c r="M5" s="5"/>
      <c r="N5" s="131"/>
      <c r="O5" s="131">
        <v>15.2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13.4</v>
      </c>
      <c r="L6" s="52">
        <f>O6-I6</f>
        <v>-0.53</v>
      </c>
      <c r="M6" s="5"/>
      <c r="N6" s="51">
        <v>13.93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2.9</v>
      </c>
      <c r="L7" s="52">
        <f>O7-I7</f>
        <v>-0.46</v>
      </c>
      <c r="M7" s="5"/>
      <c r="N7" s="51">
        <v>3.36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9.1</v>
      </c>
      <c r="M8" s="5"/>
      <c r="N8" s="131"/>
      <c r="O8" s="131">
        <v>9.85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3.39</v>
      </c>
      <c r="L10" s="52">
        <f>O10-I10</f>
        <v>-0.05</v>
      </c>
      <c r="M10" s="5"/>
      <c r="N10" s="131">
        <v>3.44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9.83</v>
      </c>
      <c r="M11" s="5"/>
      <c r="N11" s="131"/>
      <c r="O11" s="131">
        <v>10.46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5.71</v>
      </c>
      <c r="M12" s="5"/>
      <c r="N12" s="131"/>
      <c r="O12" s="131">
        <v>6.66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8.84</v>
      </c>
      <c r="M14" s="5"/>
      <c r="N14" s="131"/>
      <c r="O14" s="131">
        <v>9.25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4.82</v>
      </c>
      <c r="L15" s="52">
        <f t="shared" ref="L15:L23" si="1">O15-I15</f>
        <v>-0.38</v>
      </c>
      <c r="M15" s="5"/>
      <c r="N15" s="135">
        <v>5.2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7.95</v>
      </c>
      <c r="L16" s="52">
        <f t="shared" si="1"/>
        <v>-0.45</v>
      </c>
      <c r="M16" s="5"/>
      <c r="N16" s="108">
        <v>8.4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31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15.01</v>
      </c>
      <c r="L20" s="52">
        <f t="shared" si="1"/>
        <v>-0.6</v>
      </c>
      <c r="M20" s="5"/>
      <c r="N20" s="108">
        <v>15.61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3.97</v>
      </c>
      <c r="L21" s="52">
        <f t="shared" si="1"/>
        <v>0</v>
      </c>
      <c r="M21" s="5"/>
      <c r="N21" s="134">
        <v>3.97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11.299999999999999</v>
      </c>
      <c r="L22" s="52">
        <f t="shared" si="1"/>
        <v>-0.31</v>
      </c>
      <c r="M22" s="5"/>
      <c r="N22" s="131">
        <v>11.61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6.87</v>
      </c>
      <c r="L23" s="52">
        <f t="shared" si="1"/>
        <v>-0.43</v>
      </c>
      <c r="M23" s="5"/>
      <c r="N23" s="131">
        <v>7.3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5.49</v>
      </c>
      <c r="L25" s="52">
        <f t="shared" ref="L25:L30" si="3">O25-I25</f>
        <v>-0.79</v>
      </c>
      <c r="M25" s="3"/>
      <c r="N25" s="131">
        <v>6.28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7.72</v>
      </c>
      <c r="N26" s="131"/>
      <c r="O26" s="131">
        <v>8.67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4</v>
      </c>
      <c r="L27" s="52">
        <f t="shared" si="3"/>
        <v>-0.72</v>
      </c>
      <c r="M27" s="3"/>
      <c r="N27" s="131">
        <v>4.72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9.6300000000000008</v>
      </c>
      <c r="L28" s="52">
        <f t="shared" si="3"/>
        <v>0</v>
      </c>
      <c r="N28" s="131">
        <v>9.6300000000000008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7.9600000000000009</v>
      </c>
      <c r="L29" s="52">
        <f t="shared" si="3"/>
        <v>-0.51</v>
      </c>
      <c r="M29" s="3"/>
      <c r="N29" s="131">
        <v>8.4700000000000006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6.26</v>
      </c>
      <c r="L30" s="52">
        <f t="shared" si="3"/>
        <v>-0.16</v>
      </c>
      <c r="N30" s="145">
        <v>6.42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2.0199999999999996</v>
      </c>
      <c r="L33" s="52">
        <f t="shared" ref="L33:L38" si="5">O33-I33</f>
        <v>-0.28000000000000003</v>
      </c>
      <c r="M33" s="3"/>
      <c r="N33" s="145">
        <v>2.2999999999999998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5.22</v>
      </c>
      <c r="L34" s="52">
        <f t="shared" si="5"/>
        <v>-0.37</v>
      </c>
      <c r="M34" s="3"/>
      <c r="N34" s="131">
        <v>5.59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5</v>
      </c>
      <c r="L35" s="52">
        <f t="shared" si="5"/>
        <v>-0.6</v>
      </c>
      <c r="M35" s="3"/>
      <c r="N35" s="131">
        <v>5.6</v>
      </c>
      <c r="O35" s="131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11.36</v>
      </c>
      <c r="L36" s="52">
        <f t="shared" si="5"/>
        <v>-0.24</v>
      </c>
      <c r="M36" s="3"/>
      <c r="N36" s="131">
        <v>11.6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1.04</v>
      </c>
      <c r="L37" s="52">
        <f t="shared" si="5"/>
        <v>-0.78</v>
      </c>
      <c r="M37" s="3"/>
      <c r="N37" s="134">
        <v>1.82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3.92</v>
      </c>
      <c r="L38" s="52">
        <f t="shared" si="5"/>
        <v>-0.45</v>
      </c>
      <c r="N38" s="131">
        <v>4.37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8">
        <v>230506</v>
      </c>
      <c r="F40" s="8">
        <v>374383</v>
      </c>
      <c r="G40" s="8">
        <v>195</v>
      </c>
      <c r="H40" s="9" t="s">
        <v>46</v>
      </c>
      <c r="I40" s="10">
        <v>0.3</v>
      </c>
      <c r="J40" s="9" t="s">
        <v>46</v>
      </c>
      <c r="K40" s="224">
        <f>N40-I40</f>
        <v>3.5700000000000003</v>
      </c>
      <c r="L40" s="225">
        <f>O40-I40</f>
        <v>-0.3</v>
      </c>
      <c r="N40" s="131">
        <v>3.87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8">
        <v>230121</v>
      </c>
      <c r="F41" s="8">
        <v>375557</v>
      </c>
      <c r="G41" s="8">
        <v>189</v>
      </c>
      <c r="H41" s="9" t="s">
        <v>46</v>
      </c>
      <c r="I41" s="10">
        <v>0</v>
      </c>
      <c r="J41" s="9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8"/>
      <c r="H42" s="9"/>
      <c r="I42" s="10">
        <v>0.75</v>
      </c>
      <c r="J42" s="9"/>
      <c r="K42" s="224">
        <f>N42-I42</f>
        <v>-0.75</v>
      </c>
      <c r="L42" s="225">
        <f>O42-I42</f>
        <v>6.15</v>
      </c>
      <c r="M42" s="3"/>
      <c r="N42" s="108"/>
      <c r="O42" s="108">
        <v>6.9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8">
        <v>227917</v>
      </c>
      <c r="F43" s="8">
        <v>371356</v>
      </c>
      <c r="G43" s="8"/>
      <c r="H43" s="9"/>
      <c r="I43" s="10">
        <v>0.34</v>
      </c>
      <c r="J43" s="9"/>
      <c r="K43" s="224">
        <f>N43-I43</f>
        <v>-0.34</v>
      </c>
      <c r="L43" s="225">
        <f>O43-I43</f>
        <v>45.819999999999993</v>
      </c>
      <c r="N43" s="133"/>
      <c r="O43" s="131">
        <v>46.16</v>
      </c>
    </row>
    <row r="44" spans="1:15" ht="14.5" thickBot="1" x14ac:dyDescent="0.35">
      <c r="A44" s="32">
        <v>40</v>
      </c>
      <c r="B44" s="27" t="s">
        <v>260</v>
      </c>
      <c r="C44" s="27" t="s">
        <v>43</v>
      </c>
      <c r="D44" s="49" t="s">
        <v>26</v>
      </c>
      <c r="E44" s="9">
        <v>227970</v>
      </c>
      <c r="F44" s="9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5.13</v>
      </c>
      <c r="N44" s="134"/>
      <c r="O44" s="134">
        <v>5.33</v>
      </c>
    </row>
  </sheetData>
  <mergeCells count="18">
    <mergeCell ref="K41:L41"/>
    <mergeCell ref="N41:O41"/>
    <mergeCell ref="K40:L40"/>
    <mergeCell ref="K42:L42"/>
    <mergeCell ref="K43:L43"/>
    <mergeCell ref="K39:L39"/>
    <mergeCell ref="N39:O39"/>
    <mergeCell ref="N3:O3"/>
    <mergeCell ref="K9:L9"/>
    <mergeCell ref="N9:O9"/>
    <mergeCell ref="K13:L13"/>
    <mergeCell ref="N13:O13"/>
    <mergeCell ref="N19:O19"/>
    <mergeCell ref="K24:L24"/>
    <mergeCell ref="N24:O24"/>
    <mergeCell ref="N31:O31"/>
    <mergeCell ref="K32:L32"/>
    <mergeCell ref="N32:O3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O44"/>
  <sheetViews>
    <sheetView topLeftCell="A8" workbookViewId="0">
      <selection activeCell="N35" sqref="N35:O35"/>
    </sheetView>
  </sheetViews>
  <sheetFormatPr baseColWidth="10" defaultColWidth="9.1796875" defaultRowHeight="12.5" x14ac:dyDescent="0.25"/>
  <cols>
    <col min="1" max="1" width="11.453125" customWidth="1"/>
    <col min="2" max="2" width="33.4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279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11.81</v>
      </c>
      <c r="L5" s="52">
        <f>O5-I5</f>
        <v>-0.74</v>
      </c>
      <c r="M5" s="5"/>
      <c r="N5" s="131">
        <v>12.55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14.05</v>
      </c>
      <c r="L6" s="52">
        <f>O6-I6</f>
        <v>-0.53</v>
      </c>
      <c r="M6" s="5"/>
      <c r="N6" s="51">
        <v>14.58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2.77</v>
      </c>
      <c r="L7" s="52">
        <f>O7-I7</f>
        <v>-0.46</v>
      </c>
      <c r="M7" s="5"/>
      <c r="N7" s="51">
        <v>3.23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8.5</v>
      </c>
      <c r="M8" s="5"/>
      <c r="N8" s="131"/>
      <c r="O8" s="131">
        <v>9.25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2.6</v>
      </c>
      <c r="L10" s="52">
        <f>O10-I10</f>
        <v>-0.05</v>
      </c>
      <c r="M10" s="5"/>
      <c r="N10" s="131">
        <v>2.65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8.8099999999999987</v>
      </c>
      <c r="M11" s="5"/>
      <c r="N11" s="131"/>
      <c r="O11" s="131">
        <v>9.44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5.22</v>
      </c>
      <c r="M12" s="5"/>
      <c r="N12" s="131"/>
      <c r="O12" s="131">
        <v>6.17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4.47</v>
      </c>
      <c r="L14" s="52">
        <f>O14-I14</f>
        <v>-0.41</v>
      </c>
      <c r="M14" s="5"/>
      <c r="N14" s="131">
        <v>4.88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4.95</v>
      </c>
      <c r="L15" s="52">
        <f t="shared" ref="L15:L23" si="1">O15-I15</f>
        <v>-0.38</v>
      </c>
      <c r="M15" s="5"/>
      <c r="N15" s="135">
        <v>5.33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4.3999999999999995</v>
      </c>
      <c r="L16" s="52">
        <f t="shared" si="1"/>
        <v>-0.45</v>
      </c>
      <c r="M16" s="5"/>
      <c r="N16" s="108">
        <v>4.8499999999999996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 t="e">
        <f t="shared" si="0"/>
        <v>#VALUE!</v>
      </c>
      <c r="L17" s="52">
        <f t="shared" si="1"/>
        <v>-0.49</v>
      </c>
      <c r="M17" s="5"/>
      <c r="N17" s="131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14.8</v>
      </c>
      <c r="L20" s="52">
        <f t="shared" si="1"/>
        <v>-0.6</v>
      </c>
      <c r="M20" s="5"/>
      <c r="N20" s="108">
        <v>15.4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2.6</v>
      </c>
      <c r="L21" s="52">
        <f t="shared" si="1"/>
        <v>0</v>
      </c>
      <c r="M21" s="5"/>
      <c r="N21" s="134">
        <v>2.6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10.67</v>
      </c>
      <c r="L22" s="52">
        <f t="shared" si="1"/>
        <v>-0.31</v>
      </c>
      <c r="M22" s="5"/>
      <c r="N22" s="131">
        <v>10.98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4.46</v>
      </c>
      <c r="L23" s="52">
        <f t="shared" si="1"/>
        <v>-0.43</v>
      </c>
      <c r="M23" s="5"/>
      <c r="N23" s="131">
        <v>4.8899999999999997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2.5099999999999998</v>
      </c>
      <c r="L25" s="52">
        <f t="shared" ref="L25:L30" si="3">O25-I25</f>
        <v>-0.79</v>
      </c>
      <c r="M25" s="3"/>
      <c r="N25" s="131">
        <v>3.3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6.87</v>
      </c>
      <c r="N26" s="131"/>
      <c r="O26" s="131">
        <v>7.82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3.3</v>
      </c>
      <c r="L27" s="52">
        <f t="shared" si="3"/>
        <v>-0.72</v>
      </c>
      <c r="M27" s="3"/>
      <c r="N27" s="131">
        <v>4.0199999999999996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9.2799999999999994</v>
      </c>
      <c r="L28" s="52">
        <f t="shared" si="3"/>
        <v>0</v>
      </c>
      <c r="N28" s="131">
        <v>9.2799999999999994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6.34</v>
      </c>
      <c r="L29" s="52">
        <f t="shared" si="3"/>
        <v>-0.51</v>
      </c>
      <c r="M29" s="3"/>
      <c r="N29" s="131">
        <v>6.85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1.51</v>
      </c>
      <c r="L30" s="52">
        <f t="shared" si="3"/>
        <v>-0.16</v>
      </c>
      <c r="N30" s="145">
        <v>1.67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2.42</v>
      </c>
      <c r="L33" s="52">
        <f t="shared" ref="L33:L38" si="5">O33-I33</f>
        <v>-0.28000000000000003</v>
      </c>
      <c r="M33" s="3"/>
      <c r="N33" s="145">
        <v>2.7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4.8</v>
      </c>
      <c r="L34" s="52">
        <f t="shared" si="5"/>
        <v>-0.37</v>
      </c>
      <c r="M34" s="3"/>
      <c r="N34" s="131">
        <v>5.17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218" t="s">
        <v>280</v>
      </c>
      <c r="O35" s="219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11.6</v>
      </c>
      <c r="L36" s="52">
        <f t="shared" si="5"/>
        <v>-0.24</v>
      </c>
      <c r="M36" s="3"/>
      <c r="N36" s="131">
        <v>11.84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0.60999999999999988</v>
      </c>
      <c r="L37" s="52">
        <f t="shared" si="5"/>
        <v>-0.78</v>
      </c>
      <c r="M37" s="3"/>
      <c r="N37" s="134">
        <v>1.39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4.59</v>
      </c>
      <c r="L38" s="52">
        <f t="shared" si="5"/>
        <v>-0.45</v>
      </c>
      <c r="N38" s="131">
        <v>5.04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8">
        <v>230506</v>
      </c>
      <c r="F40" s="8">
        <v>374383</v>
      </c>
      <c r="G40" s="8">
        <v>195</v>
      </c>
      <c r="H40" s="9" t="s">
        <v>46</v>
      </c>
      <c r="I40" s="10">
        <v>0.3</v>
      </c>
      <c r="J40" s="9" t="s">
        <v>46</v>
      </c>
      <c r="K40" s="224">
        <f>N40-I40</f>
        <v>2.98</v>
      </c>
      <c r="L40" s="225">
        <f>O40-I40</f>
        <v>-0.3</v>
      </c>
      <c r="N40" s="131">
        <v>3.28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8">
        <v>230121</v>
      </c>
      <c r="F41" s="8">
        <v>375557</v>
      </c>
      <c r="G41" s="8">
        <v>189</v>
      </c>
      <c r="H41" s="9" t="s">
        <v>46</v>
      </c>
      <c r="I41" s="10">
        <v>0</v>
      </c>
      <c r="J41" s="9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8"/>
      <c r="H42" s="9"/>
      <c r="I42" s="10">
        <v>0.75</v>
      </c>
      <c r="J42" s="9"/>
      <c r="K42" s="224">
        <f>N42-I42</f>
        <v>-0.75</v>
      </c>
      <c r="L42" s="225">
        <f>O42-I42</f>
        <v>5.12</v>
      </c>
      <c r="M42" s="3"/>
      <c r="N42" s="108"/>
      <c r="O42" s="108">
        <v>5.87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8">
        <v>227917</v>
      </c>
      <c r="F43" s="8">
        <v>371356</v>
      </c>
      <c r="G43" s="8"/>
      <c r="H43" s="9"/>
      <c r="I43" s="10">
        <v>0.34</v>
      </c>
      <c r="J43" s="9"/>
      <c r="K43" s="224">
        <f>N43-I43</f>
        <v>-0.34</v>
      </c>
      <c r="L43" s="225">
        <f>O43-I43</f>
        <v>43.61</v>
      </c>
      <c r="N43" s="133"/>
      <c r="O43" s="131">
        <v>43.95</v>
      </c>
    </row>
    <row r="44" spans="1:15" ht="14.5" thickBot="1" x14ac:dyDescent="0.35">
      <c r="A44" s="32">
        <v>40</v>
      </c>
      <c r="B44" s="27" t="s">
        <v>260</v>
      </c>
      <c r="C44" s="27" t="s">
        <v>43</v>
      </c>
      <c r="D44" s="49" t="s">
        <v>26</v>
      </c>
      <c r="E44" s="9">
        <v>227970</v>
      </c>
      <c r="F44" s="9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5.13</v>
      </c>
      <c r="N44" s="134"/>
      <c r="O44" s="134">
        <v>5.33</v>
      </c>
    </row>
  </sheetData>
  <mergeCells count="19">
    <mergeCell ref="N3:O3"/>
    <mergeCell ref="K9:L9"/>
    <mergeCell ref="N9:O9"/>
    <mergeCell ref="K13:L13"/>
    <mergeCell ref="N13:O13"/>
    <mergeCell ref="N19:O19"/>
    <mergeCell ref="K24:L24"/>
    <mergeCell ref="N24:O24"/>
    <mergeCell ref="N31:O31"/>
    <mergeCell ref="K32:L32"/>
    <mergeCell ref="N32:O32"/>
    <mergeCell ref="K42:L42"/>
    <mergeCell ref="K43:L43"/>
    <mergeCell ref="N35:O35"/>
    <mergeCell ref="K39:L39"/>
    <mergeCell ref="N39:O39"/>
    <mergeCell ref="K40:L40"/>
    <mergeCell ref="K41:L41"/>
    <mergeCell ref="N41:O4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O44"/>
  <sheetViews>
    <sheetView workbookViewId="0">
      <selection activeCell="N35" sqref="N35:O35"/>
    </sheetView>
  </sheetViews>
  <sheetFormatPr baseColWidth="10" defaultColWidth="9.1796875" defaultRowHeight="12.5" x14ac:dyDescent="0.25"/>
  <cols>
    <col min="1" max="1" width="11.453125" customWidth="1"/>
    <col min="2" max="2" width="22.72656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285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11.33</v>
      </c>
      <c r="M5" s="5"/>
      <c r="N5" s="131"/>
      <c r="O5" s="131">
        <v>12.07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3.5599999999999996</v>
      </c>
      <c r="L6" s="52">
        <f>O6-I6</f>
        <v>-0.53</v>
      </c>
      <c r="M6" s="5"/>
      <c r="N6" s="51">
        <v>4.09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2.77</v>
      </c>
      <c r="L7" s="52">
        <f>O7-I7</f>
        <v>-0.46</v>
      </c>
      <c r="M7" s="5"/>
      <c r="N7" s="51">
        <v>3.23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8.5399999999999991</v>
      </c>
      <c r="M8" s="5"/>
      <c r="N8" s="131"/>
      <c r="O8" s="131">
        <v>9.2899999999999991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2.7600000000000002</v>
      </c>
      <c r="L10" s="52">
        <f>O10-I10</f>
        <v>-0.05</v>
      </c>
      <c r="M10" s="5"/>
      <c r="N10" s="131">
        <v>2.81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8.59</v>
      </c>
      <c r="M11" s="5"/>
      <c r="N11" s="131"/>
      <c r="O11" s="131">
        <v>9.2200000000000006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5.1899999999999995</v>
      </c>
      <c r="M12" s="5"/>
      <c r="N12" s="131"/>
      <c r="O12" s="131">
        <v>6.14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-0.41</v>
      </c>
      <c r="L14" s="52">
        <f>O14-I14</f>
        <v>11.09</v>
      </c>
      <c r="M14" s="5"/>
      <c r="N14" s="131"/>
      <c r="O14" s="131">
        <v>11.5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4.83</v>
      </c>
      <c r="L15" s="52">
        <f t="shared" ref="L15:L23" si="1">O15-I15</f>
        <v>-0.38</v>
      </c>
      <c r="M15" s="5"/>
      <c r="N15" s="135">
        <v>5.21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3.4499999999999997</v>
      </c>
      <c r="L16" s="52">
        <f t="shared" si="1"/>
        <v>-0.45</v>
      </c>
      <c r="M16" s="5"/>
      <c r="N16" s="108">
        <v>3.9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4.18</v>
      </c>
      <c r="L17" s="52">
        <f t="shared" si="1"/>
        <v>-0.49</v>
      </c>
      <c r="M17" s="5"/>
      <c r="N17" s="131">
        <v>4.67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 t="e">
        <f t="shared" si="0"/>
        <v>#VALUE!</v>
      </c>
      <c r="L18" s="52">
        <f t="shared" si="1"/>
        <v>-0.78</v>
      </c>
      <c r="M18" s="5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14.530000000000001</v>
      </c>
      <c r="L20" s="52">
        <f t="shared" si="1"/>
        <v>-0.6</v>
      </c>
      <c r="M20" s="5"/>
      <c r="N20" s="108">
        <v>15.13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0</v>
      </c>
      <c r="L21" s="52">
        <f t="shared" si="1"/>
        <v>2.77</v>
      </c>
      <c r="M21" s="5"/>
      <c r="N21" s="134"/>
      <c r="O21" s="131">
        <v>2.77</v>
      </c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10.37</v>
      </c>
      <c r="L22" s="52">
        <f t="shared" si="1"/>
        <v>-0.31</v>
      </c>
      <c r="M22" s="5"/>
      <c r="N22" s="131">
        <v>10.68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4.7600000000000007</v>
      </c>
      <c r="L23" s="52">
        <f t="shared" si="1"/>
        <v>-0.43</v>
      </c>
      <c r="M23" s="5"/>
      <c r="N23" s="131">
        <v>5.19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2.4899999999999998</v>
      </c>
      <c r="L25" s="52">
        <f t="shared" ref="L25:L30" si="3">O25-I25</f>
        <v>-0.79</v>
      </c>
      <c r="M25" s="3"/>
      <c r="N25" s="131">
        <v>3.28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6.75</v>
      </c>
      <c r="N26" s="131"/>
      <c r="O26" s="131">
        <v>7.7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2.58</v>
      </c>
      <c r="L27" s="52">
        <f t="shared" si="3"/>
        <v>-0.72</v>
      </c>
      <c r="M27" s="3"/>
      <c r="N27" s="131">
        <v>3.3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9.2200000000000006</v>
      </c>
      <c r="L28" s="52">
        <f t="shared" si="3"/>
        <v>0</v>
      </c>
      <c r="N28" s="131">
        <v>9.2200000000000006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6.49</v>
      </c>
      <c r="L29" s="52">
        <f t="shared" si="3"/>
        <v>-0.51</v>
      </c>
      <c r="M29" s="3"/>
      <c r="N29" s="131">
        <v>7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1.4000000000000001</v>
      </c>
      <c r="L30" s="52">
        <f t="shared" si="3"/>
        <v>-0.16</v>
      </c>
      <c r="N30" s="145">
        <v>1.56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1.8699999999999999</v>
      </c>
      <c r="L33" s="52">
        <f t="shared" ref="L33:L38" si="5">O33-I33</f>
        <v>-0.28000000000000003</v>
      </c>
      <c r="M33" s="3"/>
      <c r="N33" s="145">
        <v>2.15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3.7800000000000002</v>
      </c>
      <c r="L34" s="52">
        <f t="shared" si="5"/>
        <v>-0.37</v>
      </c>
      <c r="M34" s="3"/>
      <c r="N34" s="131">
        <v>4.1500000000000004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>
        <f t="shared" si="4"/>
        <v>4.8000000000000007</v>
      </c>
      <c r="L35" s="52">
        <f t="shared" si="5"/>
        <v>-0.6</v>
      </c>
      <c r="M35" s="3"/>
      <c r="N35" s="135">
        <v>5.4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10.94</v>
      </c>
      <c r="L36" s="52">
        <f t="shared" si="5"/>
        <v>-0.24</v>
      </c>
      <c r="M36" s="3"/>
      <c r="N36" s="131">
        <v>11.18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 t="e">
        <f>N37-I37</f>
        <v>#VALUE!</v>
      </c>
      <c r="L37" s="52">
        <f t="shared" si="5"/>
        <v>-0.78</v>
      </c>
      <c r="M37" s="3"/>
      <c r="N37" s="134" t="s">
        <v>286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3.2399999999999998</v>
      </c>
      <c r="L38" s="52">
        <f t="shared" si="5"/>
        <v>-0.45</v>
      </c>
      <c r="N38" s="131">
        <v>3.69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8">
        <v>230506</v>
      </c>
      <c r="F40" s="8">
        <v>374383</v>
      </c>
      <c r="G40" s="8">
        <v>195</v>
      </c>
      <c r="H40" s="9" t="s">
        <v>46</v>
      </c>
      <c r="I40" s="10">
        <v>0.3</v>
      </c>
      <c r="J40" s="9" t="s">
        <v>46</v>
      </c>
      <c r="K40" s="224">
        <f>N40-I40</f>
        <v>2.9000000000000004</v>
      </c>
      <c r="L40" s="225">
        <f>O40-I40</f>
        <v>-0.3</v>
      </c>
      <c r="N40" s="131">
        <v>3.2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8">
        <v>230121</v>
      </c>
      <c r="F41" s="8">
        <v>375557</v>
      </c>
      <c r="G41" s="8">
        <v>189</v>
      </c>
      <c r="H41" s="9" t="s">
        <v>46</v>
      </c>
      <c r="I41" s="10">
        <v>0</v>
      </c>
      <c r="J41" s="9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8"/>
      <c r="H42" s="9"/>
      <c r="I42" s="10">
        <v>0.75</v>
      </c>
      <c r="J42" s="9"/>
      <c r="K42" s="224">
        <f>N42-I42</f>
        <v>-0.75</v>
      </c>
      <c r="L42" s="225">
        <f>O42-I42</f>
        <v>4.97</v>
      </c>
      <c r="M42" s="3"/>
      <c r="N42" s="108"/>
      <c r="O42" s="108">
        <v>5.72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8">
        <v>227917</v>
      </c>
      <c r="F43" s="8">
        <v>371356</v>
      </c>
      <c r="G43" s="8"/>
      <c r="H43" s="9"/>
      <c r="I43" s="10">
        <v>0.34</v>
      </c>
      <c r="J43" s="9"/>
      <c r="K43" s="224">
        <f>N43-I43</f>
        <v>24.74</v>
      </c>
      <c r="L43" s="225">
        <f>O43-I43</f>
        <v>-0.34</v>
      </c>
      <c r="N43" s="133">
        <v>25.08</v>
      </c>
      <c r="O43" s="131"/>
    </row>
    <row r="44" spans="1:15" ht="14.5" thickBot="1" x14ac:dyDescent="0.35">
      <c r="A44" s="32">
        <v>40</v>
      </c>
      <c r="B44" s="27" t="s">
        <v>260</v>
      </c>
      <c r="C44" s="27" t="s">
        <v>43</v>
      </c>
      <c r="D44" s="49" t="s">
        <v>26</v>
      </c>
      <c r="E44" s="9">
        <v>227970</v>
      </c>
      <c r="F44" s="9">
        <v>374756</v>
      </c>
      <c r="G44" s="27"/>
      <c r="H44" s="27"/>
      <c r="I44" s="64">
        <v>0.2</v>
      </c>
      <c r="J44" s="27"/>
      <c r="K44" s="39">
        <f>N44-I44</f>
        <v>3.27</v>
      </c>
      <c r="L44" s="52">
        <f>O44-I44</f>
        <v>-0.2</v>
      </c>
      <c r="N44" s="134">
        <v>3.47</v>
      </c>
      <c r="O44" s="134"/>
    </row>
  </sheetData>
  <mergeCells count="18">
    <mergeCell ref="N3:O3"/>
    <mergeCell ref="K9:L9"/>
    <mergeCell ref="N9:O9"/>
    <mergeCell ref="K13:L13"/>
    <mergeCell ref="N13:O13"/>
    <mergeCell ref="N19:O19"/>
    <mergeCell ref="K43:L43"/>
    <mergeCell ref="K39:L39"/>
    <mergeCell ref="N39:O39"/>
    <mergeCell ref="K40:L40"/>
    <mergeCell ref="K41:L41"/>
    <mergeCell ref="K42:L42"/>
    <mergeCell ref="N32:O32"/>
    <mergeCell ref="N41:O41"/>
    <mergeCell ref="K24:L24"/>
    <mergeCell ref="N24:O24"/>
    <mergeCell ref="N31:O31"/>
    <mergeCell ref="K32:L3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O44"/>
  <sheetViews>
    <sheetView zoomScale="80" zoomScaleNormal="80" workbookViewId="0">
      <selection activeCell="O44" sqref="A1:O44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287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11.07</v>
      </c>
      <c r="M5" s="5"/>
      <c r="N5" s="131"/>
      <c r="O5" s="131">
        <v>11.81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3.67</v>
      </c>
      <c r="L6" s="52">
        <f>O6-I6</f>
        <v>-0.53</v>
      </c>
      <c r="M6" s="5"/>
      <c r="N6" s="51">
        <v>4.2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2.64</v>
      </c>
      <c r="L7" s="52">
        <f>O7-I7</f>
        <v>-0.46</v>
      </c>
      <c r="M7" s="5"/>
      <c r="N7" s="51">
        <v>3.1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9</v>
      </c>
      <c r="M8" s="5"/>
      <c r="N8" s="131"/>
      <c r="O8" s="131">
        <v>9.75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2.3200000000000003</v>
      </c>
      <c r="L10" s="52">
        <f>O10-I10</f>
        <v>-0.05</v>
      </c>
      <c r="M10" s="5"/>
      <c r="N10" s="131">
        <v>2.37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8.86</v>
      </c>
      <c r="M11" s="5"/>
      <c r="N11" s="131"/>
      <c r="O11" s="131">
        <v>9.49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5.09</v>
      </c>
      <c r="M12" s="5"/>
      <c r="N12" s="131"/>
      <c r="O12" s="131">
        <v>6.04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5.3</v>
      </c>
      <c r="L14" s="52">
        <f>O14-I14</f>
        <v>-0.41</v>
      </c>
      <c r="M14" s="5"/>
      <c r="N14" s="131">
        <v>5.71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4.24</v>
      </c>
      <c r="L15" s="52">
        <f t="shared" ref="L15:L23" si="1">O15-I15</f>
        <v>-0.38</v>
      </c>
      <c r="M15" s="5"/>
      <c r="N15" s="135">
        <v>4.62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3.3099999999999996</v>
      </c>
      <c r="L16" s="52">
        <f t="shared" si="1"/>
        <v>-0.45</v>
      </c>
      <c r="M16" s="5"/>
      <c r="N16" s="108">
        <v>3.76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4.12</v>
      </c>
      <c r="L17" s="52">
        <f t="shared" si="1"/>
        <v>-0.49</v>
      </c>
      <c r="M17" s="5"/>
      <c r="N17" s="131">
        <v>4.6100000000000003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4.2699999999999996</v>
      </c>
      <c r="L18" s="52">
        <f t="shared" si="1"/>
        <v>-0.78</v>
      </c>
      <c r="M18" s="5"/>
      <c r="N18" s="145">
        <v>5.05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14.39</v>
      </c>
      <c r="L20" s="52">
        <f t="shared" si="1"/>
        <v>-0.6</v>
      </c>
      <c r="M20" s="5"/>
      <c r="N20" s="108">
        <v>14.99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2.4500000000000002</v>
      </c>
      <c r="L21" s="52">
        <f t="shared" si="1"/>
        <v>0</v>
      </c>
      <c r="M21" s="5"/>
      <c r="N21" s="134">
        <v>2.4500000000000002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10.28</v>
      </c>
      <c r="L22" s="52">
        <f t="shared" si="1"/>
        <v>-0.31</v>
      </c>
      <c r="M22" s="5"/>
      <c r="N22" s="131">
        <v>10.59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4.6500000000000004</v>
      </c>
      <c r="L23" s="52">
        <f t="shared" si="1"/>
        <v>-0.43</v>
      </c>
      <c r="M23" s="5"/>
      <c r="N23" s="131">
        <v>5.08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2.36</v>
      </c>
      <c r="L25" s="52">
        <f t="shared" ref="L25:L30" si="3">O25-I25</f>
        <v>-0.79</v>
      </c>
      <c r="M25" s="3"/>
      <c r="N25" s="131">
        <v>3.15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-0.95</v>
      </c>
      <c r="L26" s="52">
        <f t="shared" si="3"/>
        <v>7.839999999999999</v>
      </c>
      <c r="N26" s="131"/>
      <c r="O26" s="131">
        <v>8.7899999999999991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2.4800000000000004</v>
      </c>
      <c r="L27" s="52">
        <f t="shared" si="3"/>
        <v>-0.72</v>
      </c>
      <c r="M27" s="3"/>
      <c r="N27" s="131">
        <v>3.2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9.02</v>
      </c>
      <c r="L28" s="52">
        <f t="shared" si="3"/>
        <v>0</v>
      </c>
      <c r="N28" s="131">
        <v>9.02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>
        <f t="shared" si="2"/>
        <v>6.2</v>
      </c>
      <c r="L29" s="52">
        <f t="shared" si="3"/>
        <v>-0.51</v>
      </c>
      <c r="M29" s="3"/>
      <c r="N29" s="131">
        <v>6.71</v>
      </c>
      <c r="O29" s="131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1.1700000000000002</v>
      </c>
      <c r="L30" s="52">
        <f t="shared" si="3"/>
        <v>-0.16</v>
      </c>
      <c r="N30" s="145">
        <v>1.33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1.7899999999999998</v>
      </c>
      <c r="L33" s="52">
        <f t="shared" ref="L33:L38" si="5">O33-I33</f>
        <v>-0.28000000000000003</v>
      </c>
      <c r="M33" s="3"/>
      <c r="N33" s="145">
        <v>2.0699999999999998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3.36</v>
      </c>
      <c r="L34" s="52">
        <f t="shared" si="5"/>
        <v>-0.37</v>
      </c>
      <c r="M34" s="3"/>
      <c r="N34" s="131">
        <v>3.73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5" t="s">
        <v>288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10.89</v>
      </c>
      <c r="L36" s="52">
        <f t="shared" si="5"/>
        <v>-0.24</v>
      </c>
      <c r="M36" s="3"/>
      <c r="N36" s="131">
        <v>11.13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7.999999999999996E-2</v>
      </c>
      <c r="L37" s="52">
        <f t="shared" si="5"/>
        <v>-0.78</v>
      </c>
      <c r="M37" s="3"/>
      <c r="N37" s="134">
        <v>0.86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3.5999999999999996</v>
      </c>
      <c r="L38" s="52">
        <f t="shared" si="5"/>
        <v>-0.45</v>
      </c>
      <c r="N38" s="131">
        <v>4.05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8">
        <v>230506</v>
      </c>
      <c r="F40" s="8">
        <v>374383</v>
      </c>
      <c r="G40" s="8">
        <v>195</v>
      </c>
      <c r="H40" s="9" t="s">
        <v>46</v>
      </c>
      <c r="I40" s="10">
        <v>0.3</v>
      </c>
      <c r="J40" s="9" t="s">
        <v>46</v>
      </c>
      <c r="K40" s="224">
        <f>N40-I40</f>
        <v>3.6</v>
      </c>
      <c r="L40" s="225">
        <f>O40-I40</f>
        <v>-0.3</v>
      </c>
      <c r="N40" s="131">
        <v>3.9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8">
        <v>230121</v>
      </c>
      <c r="F41" s="8">
        <v>375557</v>
      </c>
      <c r="G41" s="8">
        <v>189</v>
      </c>
      <c r="H41" s="9" t="s">
        <v>46</v>
      </c>
      <c r="I41" s="10">
        <v>0</v>
      </c>
      <c r="J41" s="9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8"/>
      <c r="H42" s="9"/>
      <c r="I42" s="10">
        <v>0.75</v>
      </c>
      <c r="J42" s="9"/>
      <c r="K42" s="224">
        <f>N42-I42</f>
        <v>-0.75</v>
      </c>
      <c r="L42" s="225">
        <f>O42-I42</f>
        <v>5.0599999999999996</v>
      </c>
      <c r="M42" s="3"/>
      <c r="N42" s="108"/>
      <c r="O42" s="108">
        <v>5.81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8">
        <v>227917</v>
      </c>
      <c r="F43" s="8">
        <v>371356</v>
      </c>
      <c r="G43" s="8"/>
      <c r="H43" s="9"/>
      <c r="I43" s="10">
        <v>0.34</v>
      </c>
      <c r="J43" s="9"/>
      <c r="K43" s="224">
        <f>N43-I43</f>
        <v>-0.34</v>
      </c>
      <c r="L43" s="225">
        <f>O43-I43</f>
        <v>26.73</v>
      </c>
      <c r="N43" s="133"/>
      <c r="O43" s="131">
        <v>27.07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9">
        <v>227970</v>
      </c>
      <c r="F44" s="9">
        <v>374756</v>
      </c>
      <c r="G44" s="27"/>
      <c r="H44" s="27"/>
      <c r="I44" s="64">
        <v>0.2</v>
      </c>
      <c r="J44" s="27"/>
      <c r="K44" s="39">
        <f>N44-I44</f>
        <v>4.6099999999999994</v>
      </c>
      <c r="L44" s="52">
        <f>O44-I44</f>
        <v>-0.2</v>
      </c>
      <c r="N44" s="133">
        <v>4.8099999999999996</v>
      </c>
      <c r="O44" s="131"/>
    </row>
  </sheetData>
  <mergeCells count="18">
    <mergeCell ref="K43:L43"/>
    <mergeCell ref="K39:L39"/>
    <mergeCell ref="N39:O39"/>
    <mergeCell ref="K40:L40"/>
    <mergeCell ref="K41:L41"/>
    <mergeCell ref="N41:O41"/>
    <mergeCell ref="K42:L42"/>
    <mergeCell ref="N19:O19"/>
    <mergeCell ref="K24:L24"/>
    <mergeCell ref="N24:O24"/>
    <mergeCell ref="N31:O31"/>
    <mergeCell ref="K32:L32"/>
    <mergeCell ref="N32:O32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O44"/>
  <sheetViews>
    <sheetView topLeftCell="A2" zoomScale="80" zoomScaleNormal="80" workbookViewId="0">
      <selection activeCell="O45" sqref="O45"/>
    </sheetView>
  </sheetViews>
  <sheetFormatPr baseColWidth="10" defaultColWidth="9.1796875" defaultRowHeight="12.5" x14ac:dyDescent="0.25"/>
  <cols>
    <col min="1" max="1" width="11.453125" customWidth="1"/>
    <col min="2" max="2" width="40.1796875" bestFit="1" customWidth="1"/>
    <col min="3" max="3" width="14.1796875" bestFit="1" customWidth="1"/>
    <col min="4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289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28" t="s">
        <v>6</v>
      </c>
      <c r="B4" s="29" t="s">
        <v>7</v>
      </c>
      <c r="C4" s="29" t="s">
        <v>2</v>
      </c>
      <c r="D4" s="29" t="s">
        <v>0</v>
      </c>
      <c r="E4" s="29" t="s">
        <v>8</v>
      </c>
      <c r="F4" s="29" t="s">
        <v>9</v>
      </c>
      <c r="G4" s="29" t="s">
        <v>10</v>
      </c>
      <c r="H4" s="34" t="s">
        <v>45</v>
      </c>
      <c r="I4" s="29" t="s">
        <v>1</v>
      </c>
      <c r="J4" s="29" t="s">
        <v>3</v>
      </c>
      <c r="K4" s="29" t="s">
        <v>4</v>
      </c>
      <c r="L4" s="30" t="s">
        <v>5</v>
      </c>
      <c r="M4" s="5"/>
      <c r="N4" s="28" t="s">
        <v>12</v>
      </c>
      <c r="O4" s="30" t="s">
        <v>13</v>
      </c>
    </row>
    <row r="5" spans="1:15" ht="13" thickBot="1" x14ac:dyDescent="0.3">
      <c r="A5" s="19">
        <v>1</v>
      </c>
      <c r="B5" s="20" t="s">
        <v>16</v>
      </c>
      <c r="C5" s="21" t="s">
        <v>24</v>
      </c>
      <c r="D5" s="20" t="s">
        <v>26</v>
      </c>
      <c r="E5" s="22">
        <v>228433</v>
      </c>
      <c r="F5" s="22">
        <v>374731</v>
      </c>
      <c r="G5" s="22">
        <v>176</v>
      </c>
      <c r="H5" s="23">
        <v>8</v>
      </c>
      <c r="I5" s="24">
        <v>0.74</v>
      </c>
      <c r="J5" s="23"/>
      <c r="K5" s="39">
        <f>N5-I5</f>
        <v>-0.74</v>
      </c>
      <c r="L5" s="52">
        <f>O5-I5</f>
        <v>14.54</v>
      </c>
      <c r="M5" s="5"/>
      <c r="N5" s="131"/>
      <c r="O5" s="131">
        <v>15.28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8">
        <v>228410</v>
      </c>
      <c r="F6" s="8">
        <v>374618</v>
      </c>
      <c r="G6" s="8">
        <v>169</v>
      </c>
      <c r="H6" s="9">
        <v>10</v>
      </c>
      <c r="I6" s="10">
        <v>0.53</v>
      </c>
      <c r="J6" s="9"/>
      <c r="K6" s="39">
        <f>N6-I6</f>
        <v>13.25</v>
      </c>
      <c r="L6" s="52">
        <f>O6-I6</f>
        <v>-0.53</v>
      </c>
      <c r="M6" s="5"/>
      <c r="N6" s="51">
        <v>13.78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8">
        <v>228332</v>
      </c>
      <c r="F7" s="8">
        <v>373697</v>
      </c>
      <c r="G7" s="8">
        <v>165</v>
      </c>
      <c r="H7" s="9">
        <v>8</v>
      </c>
      <c r="I7" s="10">
        <v>0.46</v>
      </c>
      <c r="J7" s="9"/>
      <c r="K7" s="39">
        <f>N7-I7</f>
        <v>2.97</v>
      </c>
      <c r="L7" s="52">
        <f>O7-I7</f>
        <v>-0.46</v>
      </c>
      <c r="M7" s="5"/>
      <c r="N7" s="51">
        <v>3.43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8">
        <v>228311</v>
      </c>
      <c r="F8" s="8">
        <v>373468</v>
      </c>
      <c r="G8" s="8">
        <v>164</v>
      </c>
      <c r="H8" s="9">
        <v>10</v>
      </c>
      <c r="I8" s="10">
        <v>0.75</v>
      </c>
      <c r="J8" s="9"/>
      <c r="K8" s="39">
        <f>N8-I8</f>
        <v>-0.75</v>
      </c>
      <c r="L8" s="52">
        <f>O8-I8</f>
        <v>8.99</v>
      </c>
      <c r="M8" s="5"/>
      <c r="N8" s="131"/>
      <c r="O8" s="131">
        <v>9.74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8">
        <v>229011</v>
      </c>
      <c r="F9" s="8">
        <v>372774</v>
      </c>
      <c r="G9" s="8">
        <v>171</v>
      </c>
      <c r="H9" s="9">
        <v>10</v>
      </c>
      <c r="I9" s="10">
        <v>0.21</v>
      </c>
      <c r="J9" s="9"/>
      <c r="K9" s="224" t="s">
        <v>87</v>
      </c>
      <c r="L9" s="225"/>
      <c r="M9" s="5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8">
        <v>228975</v>
      </c>
      <c r="F10" s="8">
        <v>372676</v>
      </c>
      <c r="G10" s="8">
        <v>178</v>
      </c>
      <c r="H10" s="9">
        <v>6</v>
      </c>
      <c r="I10" s="10">
        <v>0.05</v>
      </c>
      <c r="J10" s="9"/>
      <c r="K10" s="39">
        <f>N10-I10</f>
        <v>3.12</v>
      </c>
      <c r="L10" s="52">
        <f>O10-I10</f>
        <v>-0.05</v>
      </c>
      <c r="M10" s="5"/>
      <c r="N10" s="131">
        <v>3.17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8">
        <v>228362</v>
      </c>
      <c r="F11" s="8">
        <v>374622</v>
      </c>
      <c r="G11" s="8">
        <v>176</v>
      </c>
      <c r="H11" s="9">
        <v>8</v>
      </c>
      <c r="I11" s="10">
        <v>0.63</v>
      </c>
      <c r="J11" s="9"/>
      <c r="K11" s="52">
        <f>N11-I11</f>
        <v>-0.63</v>
      </c>
      <c r="L11" s="52">
        <f>O11-I11</f>
        <v>9.3699999999999992</v>
      </c>
      <c r="M11" s="5"/>
      <c r="N11" s="131"/>
      <c r="O11" s="131">
        <v>10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8">
        <v>228388</v>
      </c>
      <c r="F12" s="8">
        <v>374670</v>
      </c>
      <c r="G12" s="40">
        <v>178</v>
      </c>
      <c r="H12" s="9">
        <v>8</v>
      </c>
      <c r="I12" s="10">
        <v>0.95</v>
      </c>
      <c r="J12" s="9"/>
      <c r="K12" s="52">
        <f>N12-I12</f>
        <v>-0.95</v>
      </c>
      <c r="L12" s="52">
        <f>O12-I12</f>
        <v>9.0100000000000016</v>
      </c>
      <c r="M12" s="5"/>
      <c r="N12" s="131"/>
      <c r="O12" s="131">
        <v>9.9600000000000009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8">
        <v>228558</v>
      </c>
      <c r="F13" s="8">
        <v>373122</v>
      </c>
      <c r="G13" s="8">
        <v>149</v>
      </c>
      <c r="H13" s="26" t="s">
        <v>46</v>
      </c>
      <c r="I13" s="35"/>
      <c r="J13" s="9"/>
      <c r="K13" s="192" t="s">
        <v>73</v>
      </c>
      <c r="L13" s="193"/>
      <c r="M13" s="5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8">
        <v>229344</v>
      </c>
      <c r="F14" s="8">
        <v>372629</v>
      </c>
      <c r="G14" s="8">
        <v>169</v>
      </c>
      <c r="H14" s="9">
        <v>6</v>
      </c>
      <c r="I14" s="10">
        <v>0.41</v>
      </c>
      <c r="J14" s="9"/>
      <c r="K14" s="39">
        <f t="shared" ref="K14:K23" si="0">N14-I14</f>
        <v>5.13</v>
      </c>
      <c r="L14" s="52">
        <f>O14-I14</f>
        <v>-0.41</v>
      </c>
      <c r="M14" s="5"/>
      <c r="N14" s="131">
        <v>5.54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8">
        <v>229365</v>
      </c>
      <c r="F15" s="8">
        <v>372649</v>
      </c>
      <c r="G15" s="8">
        <v>170</v>
      </c>
      <c r="H15" s="9">
        <v>8</v>
      </c>
      <c r="I15" s="10">
        <v>0.38</v>
      </c>
      <c r="J15" s="9"/>
      <c r="K15" s="39">
        <f t="shared" si="0"/>
        <v>5.57</v>
      </c>
      <c r="L15" s="52">
        <f t="shared" ref="L15:L23" si="1">O15-I15</f>
        <v>-0.38</v>
      </c>
      <c r="M15" s="5"/>
      <c r="N15" s="135">
        <v>5.95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8">
        <v>230039</v>
      </c>
      <c r="F16" s="8">
        <v>373297</v>
      </c>
      <c r="G16" s="8">
        <v>177</v>
      </c>
      <c r="H16" s="26" t="s">
        <v>46</v>
      </c>
      <c r="I16" s="10">
        <v>0.45</v>
      </c>
      <c r="J16" s="9"/>
      <c r="K16" s="39">
        <f t="shared" si="0"/>
        <v>4.2299999999999995</v>
      </c>
      <c r="L16" s="52">
        <f t="shared" si="1"/>
        <v>-0.45</v>
      </c>
      <c r="M16" s="5"/>
      <c r="N16" s="108">
        <v>4.68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9">
        <v>230068</v>
      </c>
      <c r="F17" s="9">
        <v>373331</v>
      </c>
      <c r="G17" s="8">
        <v>178</v>
      </c>
      <c r="H17" s="26" t="s">
        <v>46</v>
      </c>
      <c r="I17" s="26">
        <v>0.49</v>
      </c>
      <c r="J17" s="9"/>
      <c r="K17" s="39">
        <f t="shared" si="0"/>
        <v>4.79</v>
      </c>
      <c r="L17" s="52">
        <f t="shared" si="1"/>
        <v>-0.49</v>
      </c>
      <c r="M17" s="5"/>
      <c r="N17" s="131">
        <v>5.28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9">
        <v>228808</v>
      </c>
      <c r="F18" s="9">
        <v>372154</v>
      </c>
      <c r="G18" s="9">
        <v>172</v>
      </c>
      <c r="H18" s="26" t="s">
        <v>46</v>
      </c>
      <c r="I18" s="9">
        <v>0.78</v>
      </c>
      <c r="J18" s="9"/>
      <c r="K18" s="39">
        <f t="shared" si="0"/>
        <v>5.92</v>
      </c>
      <c r="L18" s="52">
        <f t="shared" si="1"/>
        <v>-0.78</v>
      </c>
      <c r="M18" s="5"/>
      <c r="N18" s="145">
        <v>6.7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8">
        <v>371804</v>
      </c>
      <c r="G19" s="9">
        <v>175</v>
      </c>
      <c r="H19" s="26" t="s">
        <v>46</v>
      </c>
      <c r="I19" s="10">
        <v>0.53</v>
      </c>
      <c r="J19" s="9"/>
      <c r="K19" s="39" t="e">
        <f t="shared" si="0"/>
        <v>#VALUE!</v>
      </c>
      <c r="L19" s="52">
        <f t="shared" si="1"/>
        <v>-0.53</v>
      </c>
      <c r="M19" s="5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9">
        <v>226508</v>
      </c>
      <c r="F20" s="9">
        <v>370899</v>
      </c>
      <c r="G20" s="9">
        <v>153</v>
      </c>
      <c r="H20" s="26" t="s">
        <v>46</v>
      </c>
      <c r="I20" s="9">
        <v>0.6</v>
      </c>
      <c r="J20" s="9"/>
      <c r="K20" s="39">
        <f t="shared" si="0"/>
        <v>14.64</v>
      </c>
      <c r="L20" s="52">
        <f t="shared" si="1"/>
        <v>-0.6</v>
      </c>
      <c r="M20" s="5"/>
      <c r="N20" s="108">
        <v>15.24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9">
        <v>226538</v>
      </c>
      <c r="F21" s="9">
        <v>370372</v>
      </c>
      <c r="G21" s="9">
        <v>163</v>
      </c>
      <c r="H21" s="9">
        <v>6</v>
      </c>
      <c r="I21" s="9">
        <v>0</v>
      </c>
      <c r="J21" s="9">
        <v>25</v>
      </c>
      <c r="K21" s="39">
        <f t="shared" si="0"/>
        <v>3.5</v>
      </c>
      <c r="L21" s="52">
        <f t="shared" si="1"/>
        <v>0</v>
      </c>
      <c r="M21" s="5"/>
      <c r="N21" s="134">
        <v>3.5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9">
        <v>227916</v>
      </c>
      <c r="F22" s="9">
        <v>371351</v>
      </c>
      <c r="G22" s="9">
        <v>184</v>
      </c>
      <c r="H22" s="9">
        <v>8</v>
      </c>
      <c r="I22" s="9">
        <v>0.31</v>
      </c>
      <c r="J22" s="9"/>
      <c r="K22" s="39">
        <f t="shared" si="0"/>
        <v>10.639999999999999</v>
      </c>
      <c r="L22" s="52">
        <f t="shared" si="1"/>
        <v>-0.31</v>
      </c>
      <c r="M22" s="5"/>
      <c r="N22" s="131">
        <v>10.95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9">
        <v>227137</v>
      </c>
      <c r="F23" s="9">
        <v>372659</v>
      </c>
      <c r="G23" s="9">
        <v>175</v>
      </c>
      <c r="H23" s="26" t="s">
        <v>46</v>
      </c>
      <c r="I23" s="9">
        <v>0.43</v>
      </c>
      <c r="J23" s="9"/>
      <c r="K23" s="39">
        <f t="shared" si="0"/>
        <v>6.62</v>
      </c>
      <c r="L23" s="52">
        <f t="shared" si="1"/>
        <v>-0.43</v>
      </c>
      <c r="M23" s="5"/>
      <c r="N23" s="131">
        <v>7.05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9">
        <v>227239</v>
      </c>
      <c r="F24" s="9">
        <v>372760</v>
      </c>
      <c r="G24" s="9">
        <v>178</v>
      </c>
      <c r="H24" s="26" t="s">
        <v>46</v>
      </c>
      <c r="I24" s="26"/>
      <c r="J24" s="9">
        <v>28</v>
      </c>
      <c r="K24" s="192" t="s">
        <v>73</v>
      </c>
      <c r="L24" s="193"/>
      <c r="M24" s="5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9">
        <v>228001</v>
      </c>
      <c r="F25" s="9">
        <v>374482</v>
      </c>
      <c r="G25" s="9">
        <v>163</v>
      </c>
      <c r="H25" s="26" t="s">
        <v>46</v>
      </c>
      <c r="I25" s="9">
        <v>0.79</v>
      </c>
      <c r="J25" s="9"/>
      <c r="K25" s="39">
        <f t="shared" ref="K25:K30" si="2">N25-I25</f>
        <v>3.04</v>
      </c>
      <c r="L25" s="52">
        <f t="shared" ref="L25:L30" si="3">O25-I25</f>
        <v>-0.79</v>
      </c>
      <c r="M25" s="3"/>
      <c r="N25" s="131">
        <v>3.83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9">
        <v>227968</v>
      </c>
      <c r="F26" s="9">
        <v>374756</v>
      </c>
      <c r="G26" s="9">
        <v>178</v>
      </c>
      <c r="H26" s="9">
        <v>8</v>
      </c>
      <c r="I26" s="9">
        <v>0.95</v>
      </c>
      <c r="J26" s="9"/>
      <c r="K26" s="39">
        <f t="shared" si="2"/>
        <v>3.76</v>
      </c>
      <c r="L26" s="52">
        <f t="shared" si="3"/>
        <v>-0.95</v>
      </c>
      <c r="N26" s="131">
        <v>4.71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9">
        <v>230129</v>
      </c>
      <c r="F27" s="9">
        <v>373872</v>
      </c>
      <c r="G27" s="51">
        <v>183</v>
      </c>
      <c r="H27" s="26" t="s">
        <v>46</v>
      </c>
      <c r="I27" s="9">
        <v>0.72</v>
      </c>
      <c r="J27" s="9"/>
      <c r="K27" s="39">
        <f t="shared" si="2"/>
        <v>3.2300000000000004</v>
      </c>
      <c r="L27" s="52">
        <f t="shared" si="3"/>
        <v>-0.72</v>
      </c>
      <c r="M27" s="3"/>
      <c r="N27" s="131">
        <v>3.95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9">
        <v>226896</v>
      </c>
      <c r="F28" s="9">
        <v>371931</v>
      </c>
      <c r="G28" s="9">
        <v>154</v>
      </c>
      <c r="H28" s="26" t="s">
        <v>46</v>
      </c>
      <c r="I28" s="9">
        <v>0</v>
      </c>
      <c r="J28" s="9">
        <v>32</v>
      </c>
      <c r="K28" s="39">
        <f t="shared" si="2"/>
        <v>9.5299999999999994</v>
      </c>
      <c r="L28" s="52">
        <f t="shared" si="3"/>
        <v>0</v>
      </c>
      <c r="N28" s="131">
        <v>9.5299999999999994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9">
        <v>226897</v>
      </c>
      <c r="F29" s="9">
        <v>371914</v>
      </c>
      <c r="G29" s="9">
        <v>153</v>
      </c>
      <c r="H29" s="26" t="s">
        <v>46</v>
      </c>
      <c r="I29" s="9">
        <v>0.51</v>
      </c>
      <c r="J29" s="9">
        <v>11</v>
      </c>
      <c r="K29" s="39" t="e">
        <f t="shared" si="2"/>
        <v>#VALUE!</v>
      </c>
      <c r="L29" s="52">
        <f t="shared" si="3"/>
        <v>-0.51</v>
      </c>
      <c r="M29" s="3"/>
      <c r="N29" s="218" t="s">
        <v>290</v>
      </c>
      <c r="O29" s="219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9">
        <v>230865</v>
      </c>
      <c r="F30" s="9">
        <v>374057</v>
      </c>
      <c r="G30" s="9">
        <v>188</v>
      </c>
      <c r="H30" s="26" t="s">
        <v>46</v>
      </c>
      <c r="I30" s="9">
        <v>0.16</v>
      </c>
      <c r="J30" s="26" t="s">
        <v>46</v>
      </c>
      <c r="K30" s="39">
        <f t="shared" si="2"/>
        <v>1.59</v>
      </c>
      <c r="L30" s="52">
        <f t="shared" si="3"/>
        <v>-0.16</v>
      </c>
      <c r="N30" s="145">
        <v>1.75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9">
        <v>377094</v>
      </c>
      <c r="G31" s="9">
        <v>152</v>
      </c>
      <c r="H31" s="26" t="s">
        <v>46</v>
      </c>
      <c r="I31" s="9">
        <v>0.47</v>
      </c>
      <c r="J31" s="9">
        <v>10</v>
      </c>
      <c r="K31" s="39" t="e">
        <f>#REF!-I31</f>
        <v>#REF!</v>
      </c>
      <c r="L31" s="52" t="e">
        <f>N31-I31</f>
        <v>#VALUE!</v>
      </c>
      <c r="M31" s="3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9">
        <v>233542</v>
      </c>
      <c r="F32" s="9">
        <v>376630</v>
      </c>
      <c r="G32" s="9">
        <v>165</v>
      </c>
      <c r="H32" s="26" t="s">
        <v>46</v>
      </c>
      <c r="I32" s="9">
        <v>0.27</v>
      </c>
      <c r="J32" s="9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9">
        <v>234045</v>
      </c>
      <c r="F33" s="9">
        <v>378793</v>
      </c>
      <c r="G33" s="9">
        <v>127</v>
      </c>
      <c r="H33" s="26" t="s">
        <v>46</v>
      </c>
      <c r="I33" s="9">
        <v>0.28000000000000003</v>
      </c>
      <c r="J33" s="26" t="s">
        <v>46</v>
      </c>
      <c r="K33" s="39">
        <f t="shared" ref="K33:K38" si="4">N33-I33</f>
        <v>1.9999999999999998</v>
      </c>
      <c r="L33" s="52">
        <f t="shared" ref="L33:L38" si="5">O33-I33</f>
        <v>-0.28000000000000003</v>
      </c>
      <c r="M33" s="3"/>
      <c r="N33" s="145">
        <v>2.2799999999999998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9">
        <v>233269</v>
      </c>
      <c r="F34" s="9">
        <v>379859</v>
      </c>
      <c r="G34" s="9">
        <v>133</v>
      </c>
      <c r="H34" s="26" t="s">
        <v>46</v>
      </c>
      <c r="I34" s="9">
        <v>0.37</v>
      </c>
      <c r="J34" s="26" t="s">
        <v>46</v>
      </c>
      <c r="K34" s="39">
        <f t="shared" si="4"/>
        <v>3.92</v>
      </c>
      <c r="L34" s="52">
        <f t="shared" si="5"/>
        <v>-0.37</v>
      </c>
      <c r="M34" s="3"/>
      <c r="N34" s="131">
        <v>4.29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9">
        <v>231370</v>
      </c>
      <c r="F35" s="9">
        <v>376354</v>
      </c>
      <c r="G35" s="9">
        <v>152</v>
      </c>
      <c r="H35" s="26" t="s">
        <v>46</v>
      </c>
      <c r="I35" s="9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3"/>
      <c r="N35" s="135" t="s">
        <v>288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9">
        <v>230325</v>
      </c>
      <c r="F36" s="9">
        <v>376380</v>
      </c>
      <c r="G36" s="9">
        <v>173</v>
      </c>
      <c r="H36" s="9">
        <v>6</v>
      </c>
      <c r="I36" s="9">
        <v>0.24</v>
      </c>
      <c r="J36" s="26" t="s">
        <v>46</v>
      </c>
      <c r="K36" s="39">
        <f t="shared" si="4"/>
        <v>11.33</v>
      </c>
      <c r="L36" s="52">
        <f t="shared" si="5"/>
        <v>-0.24</v>
      </c>
      <c r="M36" s="3"/>
      <c r="N36" s="131">
        <v>11.57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9">
        <v>227193</v>
      </c>
      <c r="F37" s="9">
        <v>373134</v>
      </c>
      <c r="G37" s="9">
        <v>167</v>
      </c>
      <c r="H37" s="26" t="s">
        <v>46</v>
      </c>
      <c r="I37" s="9">
        <v>0.78</v>
      </c>
      <c r="J37" s="26" t="s">
        <v>46</v>
      </c>
      <c r="K37" s="39">
        <f>N37-I37</f>
        <v>1.1199999999999999</v>
      </c>
      <c r="L37" s="52">
        <f t="shared" si="5"/>
        <v>-0.78</v>
      </c>
      <c r="M37" s="3"/>
      <c r="N37" s="134">
        <v>1.9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5.33</v>
      </c>
      <c r="L38" s="52">
        <f t="shared" si="5"/>
        <v>-0.45</v>
      </c>
      <c r="N38" s="131">
        <v>5.78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8">
        <v>230506</v>
      </c>
      <c r="F40" s="8">
        <v>374383</v>
      </c>
      <c r="G40" s="8">
        <v>195</v>
      </c>
      <c r="H40" s="9" t="s">
        <v>46</v>
      </c>
      <c r="I40" s="10">
        <v>0.3</v>
      </c>
      <c r="J40" s="9" t="s">
        <v>46</v>
      </c>
      <c r="K40" s="224">
        <f>N40-I40</f>
        <v>3.4000000000000004</v>
      </c>
      <c r="L40" s="225">
        <f>O40-I40</f>
        <v>-0.3</v>
      </c>
      <c r="N40" s="131">
        <v>3.7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8">
        <v>230121</v>
      </c>
      <c r="F41" s="8">
        <v>375557</v>
      </c>
      <c r="G41" s="8">
        <v>189</v>
      </c>
      <c r="H41" s="9" t="s">
        <v>46</v>
      </c>
      <c r="I41" s="10">
        <v>0</v>
      </c>
      <c r="J41" s="9" t="s">
        <v>46</v>
      </c>
      <c r="K41" s="224" t="s">
        <v>87</v>
      </c>
      <c r="L41" s="225"/>
      <c r="M41" s="3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8">
        <v>229350</v>
      </c>
      <c r="F42" s="8">
        <v>372636</v>
      </c>
      <c r="G42" s="8"/>
      <c r="H42" s="9"/>
      <c r="I42" s="10">
        <v>0.75</v>
      </c>
      <c r="J42" s="9"/>
      <c r="K42" s="224">
        <f>N42-I42</f>
        <v>-0.75</v>
      </c>
      <c r="L42" s="225">
        <f>O42-I42</f>
        <v>5.78</v>
      </c>
      <c r="M42" s="3"/>
      <c r="N42" s="108"/>
      <c r="O42" s="108">
        <v>6.53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8">
        <v>227917</v>
      </c>
      <c r="F43" s="8">
        <v>371356</v>
      </c>
      <c r="G43" s="8"/>
      <c r="H43" s="9"/>
      <c r="I43" s="10">
        <v>0.34</v>
      </c>
      <c r="J43" s="9"/>
      <c r="K43" s="224">
        <f>N43-I43</f>
        <v>-0.34</v>
      </c>
      <c r="L43" s="225">
        <f>O43-I43</f>
        <v>73.11</v>
      </c>
      <c r="N43" s="133"/>
      <c r="O43" s="131">
        <v>73.45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9">
        <v>227970</v>
      </c>
      <c r="F44" s="9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4.8499999999999996</v>
      </c>
      <c r="N44" s="133"/>
      <c r="O44" s="131">
        <v>5.05</v>
      </c>
    </row>
  </sheetData>
  <mergeCells count="19">
    <mergeCell ref="N3:O3"/>
    <mergeCell ref="K9:L9"/>
    <mergeCell ref="N9:O9"/>
    <mergeCell ref="K13:L13"/>
    <mergeCell ref="N13:O13"/>
    <mergeCell ref="N19:O19"/>
    <mergeCell ref="K24:L24"/>
    <mergeCell ref="N24:O24"/>
    <mergeCell ref="N31:O31"/>
    <mergeCell ref="K32:L32"/>
    <mergeCell ref="N32:O32"/>
    <mergeCell ref="K42:L42"/>
    <mergeCell ref="K43:L43"/>
    <mergeCell ref="N29:O29"/>
    <mergeCell ref="K39:L39"/>
    <mergeCell ref="N39:O39"/>
    <mergeCell ref="K40:L40"/>
    <mergeCell ref="K41:L41"/>
    <mergeCell ref="N41:O41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O44"/>
  <sheetViews>
    <sheetView topLeftCell="A5" workbookViewId="0">
      <selection sqref="A1:O44"/>
    </sheetView>
  </sheetViews>
  <sheetFormatPr baseColWidth="10" defaultColWidth="9.1796875" defaultRowHeight="12.5" x14ac:dyDescent="0.25"/>
  <cols>
    <col min="1" max="1" width="11.453125" customWidth="1"/>
    <col min="2" max="2" width="24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291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14.98</v>
      </c>
      <c r="M5" s="62"/>
      <c r="N5" s="131"/>
      <c r="O5" s="131">
        <v>15.72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13.07</v>
      </c>
      <c r="L6" s="52">
        <f>O6-I6</f>
        <v>-0.53</v>
      </c>
      <c r="M6" s="62"/>
      <c r="N6" s="51">
        <v>13.6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0.46</v>
      </c>
      <c r="J7" s="26"/>
      <c r="K7" s="39">
        <f>N7-I7</f>
        <v>3.14</v>
      </c>
      <c r="L7" s="52">
        <f>O7-I7</f>
        <v>-0.46</v>
      </c>
      <c r="M7" s="62"/>
      <c r="N7" s="51">
        <v>3.6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8.7799999999999994</v>
      </c>
      <c r="M8" s="62"/>
      <c r="N8" s="131"/>
      <c r="O8" s="131">
        <v>9.5299999999999994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3.5500000000000003</v>
      </c>
      <c r="L10" s="52">
        <f>O10-I10</f>
        <v>-0.05</v>
      </c>
      <c r="M10" s="62"/>
      <c r="N10" s="131">
        <v>3.6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4.83</v>
      </c>
      <c r="L11" s="52">
        <f>O11-I11</f>
        <v>-0.63</v>
      </c>
      <c r="M11" s="62"/>
      <c r="N11" s="131">
        <v>5.46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4.51</v>
      </c>
      <c r="L12" s="52">
        <f>O12-I12</f>
        <v>-0.95</v>
      </c>
      <c r="M12" s="62"/>
      <c r="N12" s="131">
        <v>5.46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10.09</v>
      </c>
      <c r="M14" s="62"/>
      <c r="N14" s="131"/>
      <c r="O14" s="131">
        <v>10.5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6.22</v>
      </c>
      <c r="L15" s="52">
        <f t="shared" ref="L15:L23" si="1">O15-I15</f>
        <v>-0.38</v>
      </c>
      <c r="M15" s="62"/>
      <c r="N15" s="135">
        <v>6.6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5.29</v>
      </c>
      <c r="L16" s="52">
        <f t="shared" si="1"/>
        <v>-0.45</v>
      </c>
      <c r="M16" s="62"/>
      <c r="N16" s="108">
        <v>5.74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5.25</v>
      </c>
      <c r="L17" s="52">
        <f t="shared" si="1"/>
        <v>-0.49</v>
      </c>
      <c r="M17" s="62"/>
      <c r="N17" s="131">
        <v>5.74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7</v>
      </c>
      <c r="L18" s="52">
        <f t="shared" si="1"/>
        <v>-0.78</v>
      </c>
      <c r="M18" s="62"/>
      <c r="N18" s="145">
        <v>7.78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11.9</v>
      </c>
      <c r="L20" s="52">
        <f t="shared" si="1"/>
        <v>-0.6</v>
      </c>
      <c r="M20" s="62"/>
      <c r="N20" s="108">
        <v>12.5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2.38</v>
      </c>
      <c r="L21" s="52">
        <f t="shared" si="1"/>
        <v>0</v>
      </c>
      <c r="M21" s="62"/>
      <c r="N21" s="134">
        <v>2.38</v>
      </c>
      <c r="O21" s="131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10.549999999999999</v>
      </c>
      <c r="L22" s="52">
        <f t="shared" si="1"/>
        <v>-0.31</v>
      </c>
      <c r="M22" s="62"/>
      <c r="N22" s="131">
        <v>10.86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7.82</v>
      </c>
      <c r="L23" s="52">
        <f t="shared" si="1"/>
        <v>-0.43</v>
      </c>
      <c r="M23" s="62"/>
      <c r="N23" s="131">
        <v>8.25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3.4799999999999995</v>
      </c>
      <c r="L25" s="52">
        <f t="shared" ref="L25:L30" si="3">O25-I25</f>
        <v>-0.79</v>
      </c>
      <c r="M25" s="96"/>
      <c r="N25" s="131">
        <v>4.2699999999999996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4.0599999999999996</v>
      </c>
      <c r="L26" s="52">
        <f t="shared" si="3"/>
        <v>-0.95</v>
      </c>
      <c r="N26" s="131">
        <v>5.01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4.1500000000000004</v>
      </c>
      <c r="L27" s="52">
        <f t="shared" si="3"/>
        <v>-0.72</v>
      </c>
      <c r="M27" s="96"/>
      <c r="N27" s="131">
        <v>4.87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9.67</v>
      </c>
      <c r="L28" s="52">
        <f t="shared" si="3"/>
        <v>0</v>
      </c>
      <c r="N28" s="131">
        <v>9.67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18" t="s">
        <v>290</v>
      </c>
      <c r="O29" s="219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6.08</v>
      </c>
      <c r="N30" s="145"/>
      <c r="O30" s="131">
        <v>6.24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3.3200000000000003</v>
      </c>
      <c r="L33" s="52">
        <f t="shared" ref="L33:L38" si="5">O33-I33</f>
        <v>-0.28000000000000003</v>
      </c>
      <c r="M33" s="96"/>
      <c r="N33" s="145">
        <v>3.6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4.59</v>
      </c>
      <c r="L34" s="52">
        <f t="shared" si="5"/>
        <v>-0.37</v>
      </c>
      <c r="M34" s="96"/>
      <c r="N34" s="131">
        <v>4.96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288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 t="shared" si="4"/>
        <v>11.64</v>
      </c>
      <c r="L36" s="52">
        <f t="shared" si="5"/>
        <v>-0.24</v>
      </c>
      <c r="M36" s="96"/>
      <c r="N36" s="131">
        <v>11.88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2.9699999999999998</v>
      </c>
      <c r="L37" s="52">
        <f t="shared" si="5"/>
        <v>-0.78</v>
      </c>
      <c r="M37" s="96"/>
      <c r="N37" s="134">
        <v>3.75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7.06</v>
      </c>
      <c r="L38" s="52">
        <f t="shared" si="5"/>
        <v>-0.45</v>
      </c>
      <c r="N38" s="131">
        <v>7.51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4.57</v>
      </c>
      <c r="L40" s="225">
        <f>O40-I40</f>
        <v>-0.3</v>
      </c>
      <c r="N40" s="131">
        <v>4.87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6.33</v>
      </c>
      <c r="M42" s="96"/>
      <c r="N42" s="108"/>
      <c r="O42" s="108">
        <v>7.08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42.089999999999996</v>
      </c>
      <c r="N43" s="133"/>
      <c r="O43" s="131">
        <v>42.43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5.05</v>
      </c>
      <c r="N44" s="133"/>
      <c r="O44" s="131">
        <v>5.25</v>
      </c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O44"/>
  <sheetViews>
    <sheetView topLeftCell="A5" workbookViewId="0">
      <selection activeCell="B35" sqref="B35:O35"/>
    </sheetView>
  </sheetViews>
  <sheetFormatPr baseColWidth="10" defaultColWidth="9.1796875" defaultRowHeight="12.5" x14ac:dyDescent="0.25"/>
  <cols>
    <col min="1" max="1" width="11.453125" customWidth="1"/>
    <col min="2" max="2" width="37.2695312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6.02</v>
      </c>
      <c r="L5" s="52">
        <f>O5-I5</f>
        <v>-0.74</v>
      </c>
      <c r="M5" s="62"/>
      <c r="N5" s="131">
        <v>6.76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5.87</v>
      </c>
      <c r="L6" s="52">
        <f>O6-I6</f>
        <v>-0.53</v>
      </c>
      <c r="M6" s="62"/>
      <c r="N6" s="51">
        <v>6.4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0.46</v>
      </c>
      <c r="J7" s="26"/>
      <c r="K7" s="39">
        <f>N7-I7</f>
        <v>-0.46</v>
      </c>
      <c r="L7" s="52">
        <f>O7-I7</f>
        <v>-0.46</v>
      </c>
      <c r="M7" s="62"/>
      <c r="N7" s="51"/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3.9800000000000004</v>
      </c>
      <c r="L8" s="52">
        <f>O8-I8</f>
        <v>-0.75</v>
      </c>
      <c r="M8" s="62"/>
      <c r="N8" s="51">
        <v>4.7300000000000004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4.58</v>
      </c>
      <c r="L10" s="52">
        <f>O10-I10</f>
        <v>-0.05</v>
      </c>
      <c r="M10" s="62"/>
      <c r="N10" s="131">
        <v>4.63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6.64</v>
      </c>
      <c r="L11" s="52">
        <f>O11-I11</f>
        <v>-0.63</v>
      </c>
      <c r="M11" s="62"/>
      <c r="N11" s="131">
        <v>7.27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6.31</v>
      </c>
      <c r="L12" s="52">
        <f>O12-I12</f>
        <v>-0.95</v>
      </c>
      <c r="M12" s="62"/>
      <c r="N12" s="131">
        <v>7.26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12.44</v>
      </c>
      <c r="M14" s="62"/>
      <c r="N14" s="131"/>
      <c r="O14" s="131">
        <v>12.85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7.8</v>
      </c>
      <c r="L15" s="52">
        <f t="shared" ref="L15:L23" si="1">O15-I15</f>
        <v>-0.38</v>
      </c>
      <c r="M15" s="62"/>
      <c r="N15" s="135">
        <v>8.18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7.1499999999999995</v>
      </c>
      <c r="L16" s="52">
        <f t="shared" si="1"/>
        <v>-0.45</v>
      </c>
      <c r="M16" s="62"/>
      <c r="N16" s="108">
        <v>7.6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-0.49</v>
      </c>
      <c r="L17" s="52">
        <f t="shared" si="1"/>
        <v>-0.49</v>
      </c>
      <c r="M17" s="62"/>
      <c r="N17" s="131"/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10.32</v>
      </c>
      <c r="L18" s="52">
        <f t="shared" si="1"/>
        <v>-0.78</v>
      </c>
      <c r="M18" s="62"/>
      <c r="N18" s="145">
        <v>11.1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15.410000000000002</v>
      </c>
      <c r="L20" s="52">
        <f t="shared" si="1"/>
        <v>-0.6</v>
      </c>
      <c r="M20" s="62"/>
      <c r="N20" s="108">
        <v>16.010000000000002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0</v>
      </c>
      <c r="L21" s="52">
        <f t="shared" si="1"/>
        <v>6.65</v>
      </c>
      <c r="M21" s="62"/>
      <c r="N21" s="134"/>
      <c r="O21" s="134">
        <v>6.65</v>
      </c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11.51</v>
      </c>
      <c r="L22" s="52">
        <f t="shared" si="1"/>
        <v>-0.31</v>
      </c>
      <c r="M22" s="62"/>
      <c r="N22" s="131">
        <v>11.82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9.11</v>
      </c>
      <c r="L23" s="52">
        <f t="shared" si="1"/>
        <v>-0.43</v>
      </c>
      <c r="M23" s="62"/>
      <c r="N23" s="131">
        <v>9.5399999999999991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4.1399999999999997</v>
      </c>
      <c r="L25" s="52">
        <f t="shared" ref="L25:L30" si="3">O25-I25</f>
        <v>-0.79</v>
      </c>
      <c r="M25" s="96"/>
      <c r="N25" s="131">
        <v>4.93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4.4799999999999995</v>
      </c>
      <c r="L26" s="52">
        <f t="shared" si="3"/>
        <v>-0.95</v>
      </c>
      <c r="N26" s="131">
        <v>5.43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5.4</v>
      </c>
      <c r="L27" s="52">
        <f t="shared" si="3"/>
        <v>-0.72</v>
      </c>
      <c r="M27" s="96"/>
      <c r="N27" s="131">
        <v>6.12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10.6</v>
      </c>
      <c r="L28" s="52">
        <f t="shared" si="3"/>
        <v>0</v>
      </c>
      <c r="N28" s="131">
        <v>10.6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18" t="s">
        <v>290</v>
      </c>
      <c r="O29" s="219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3.48</v>
      </c>
      <c r="L30" s="52">
        <f t="shared" si="3"/>
        <v>-0.16</v>
      </c>
      <c r="N30" s="145">
        <v>3.64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4.87</v>
      </c>
      <c r="L33" s="52">
        <f t="shared" ref="L33:L38" si="5">O33-I33</f>
        <v>-0.28000000000000003</v>
      </c>
      <c r="M33" s="96"/>
      <c r="N33" s="145">
        <v>5.15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5.43</v>
      </c>
      <c r="L34" s="52">
        <f t="shared" si="5"/>
        <v>-0.37</v>
      </c>
      <c r="M34" s="96"/>
      <c r="N34" s="131">
        <v>5.8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288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 t="shared" si="4"/>
        <v>11.98</v>
      </c>
      <c r="L36" s="52">
        <f t="shared" si="5"/>
        <v>-0.24</v>
      </c>
      <c r="M36" s="96"/>
      <c r="N36" s="131">
        <v>12.22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-0.78</v>
      </c>
      <c r="L37" s="52">
        <f t="shared" si="5"/>
        <v>-0.78</v>
      </c>
      <c r="M37" s="96"/>
      <c r="N37" s="134"/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8.1900000000000013</v>
      </c>
      <c r="L38" s="52">
        <f t="shared" si="5"/>
        <v>-0.45</v>
      </c>
      <c r="N38" s="131">
        <v>8.64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5.94</v>
      </c>
      <c r="L40" s="225">
        <f>O40-I40</f>
        <v>-0.3</v>
      </c>
      <c r="N40" s="131">
        <v>6.24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7.99</v>
      </c>
      <c r="M42" s="96"/>
      <c r="N42" s="108"/>
      <c r="O42" s="108">
        <v>8.74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19.82</v>
      </c>
      <c r="N43" s="133"/>
      <c r="O43" s="131">
        <v>20.16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5.62</v>
      </c>
      <c r="N44" s="133"/>
      <c r="O44" s="131">
        <v>5.82</v>
      </c>
    </row>
  </sheetData>
  <mergeCells count="19">
    <mergeCell ref="N3:O3"/>
    <mergeCell ref="K9:L9"/>
    <mergeCell ref="N9:O9"/>
    <mergeCell ref="K13:L13"/>
    <mergeCell ref="N13:O13"/>
    <mergeCell ref="N19:O19"/>
    <mergeCell ref="K24:L24"/>
    <mergeCell ref="N24:O24"/>
    <mergeCell ref="N29:O29"/>
    <mergeCell ref="N31:O31"/>
    <mergeCell ref="K32:L32"/>
    <mergeCell ref="N32:O32"/>
    <mergeCell ref="K43:L43"/>
    <mergeCell ref="K39:L39"/>
    <mergeCell ref="N39:O39"/>
    <mergeCell ref="K40:L40"/>
    <mergeCell ref="K41:L41"/>
    <mergeCell ref="N41:O41"/>
    <mergeCell ref="K42:L4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O44"/>
  <sheetViews>
    <sheetView topLeftCell="A10" workbookViewId="0">
      <selection activeCell="B35" sqref="B35:P35"/>
    </sheetView>
  </sheetViews>
  <sheetFormatPr baseColWidth="10" defaultColWidth="9.1796875" defaultRowHeight="12.5" x14ac:dyDescent="0.25"/>
  <cols>
    <col min="1" max="1" width="11.453125" customWidth="1"/>
    <col min="2" max="2" width="25.1796875" customWidth="1"/>
    <col min="3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12.379999999999999</v>
      </c>
      <c r="M5" s="62"/>
      <c r="N5" s="131"/>
      <c r="O5" s="131">
        <v>13.12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9.82</v>
      </c>
      <c r="L6" s="52">
        <f>O6-I6</f>
        <v>-0.53</v>
      </c>
      <c r="M6" s="62"/>
      <c r="N6" s="51">
        <v>10.35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0.46</v>
      </c>
      <c r="J7" s="26"/>
      <c r="K7" s="39">
        <f>N7-I7</f>
        <v>4.66</v>
      </c>
      <c r="L7" s="52">
        <f>O7-I7</f>
        <v>-0.46</v>
      </c>
      <c r="M7" s="62"/>
      <c r="N7" s="51">
        <v>5.12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15.17</v>
      </c>
      <c r="M8" s="62"/>
      <c r="N8" s="51"/>
      <c r="O8" s="131">
        <v>15.92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5.67</v>
      </c>
      <c r="L10" s="52">
        <f>O10-I10</f>
        <v>-0.05</v>
      </c>
      <c r="M10" s="62"/>
      <c r="N10" s="131">
        <v>5.72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8.7199999999999989</v>
      </c>
      <c r="M11" s="62"/>
      <c r="N11" s="131"/>
      <c r="O11" s="131">
        <v>9.35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11</v>
      </c>
      <c r="M12" s="62"/>
      <c r="N12" s="131"/>
      <c r="O12" s="131">
        <v>11.95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 t="e">
        <f t="shared" ref="K14:K23" si="0">N14-I14</f>
        <v>#VALUE!</v>
      </c>
      <c r="L14" s="52">
        <f>O14-I14</f>
        <v>-0.41</v>
      </c>
      <c r="M14" s="62"/>
      <c r="N14" s="131" t="s">
        <v>250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6.72</v>
      </c>
      <c r="L15" s="52">
        <f t="shared" ref="L15:L23" si="1">O15-I15</f>
        <v>-0.38</v>
      </c>
      <c r="M15" s="62"/>
      <c r="N15" s="135">
        <v>7.1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8.4700000000000006</v>
      </c>
      <c r="L16" s="52">
        <f t="shared" si="1"/>
        <v>-0.45</v>
      </c>
      <c r="M16" s="62"/>
      <c r="N16" s="108">
        <v>8.92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-0.49</v>
      </c>
      <c r="L17" s="52">
        <f t="shared" si="1"/>
        <v>-0.49</v>
      </c>
      <c r="M17" s="62"/>
      <c r="N17" s="131"/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13.530000000000001</v>
      </c>
      <c r="L18" s="52">
        <f t="shared" si="1"/>
        <v>-0.78</v>
      </c>
      <c r="M18" s="62"/>
      <c r="N18" s="145">
        <v>14.31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108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4.9000000000000004</v>
      </c>
      <c r="L21" s="52">
        <f t="shared" si="1"/>
        <v>0</v>
      </c>
      <c r="M21" s="62"/>
      <c r="N21" s="134">
        <v>4.9000000000000004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12.41</v>
      </c>
      <c r="L22" s="52">
        <f t="shared" si="1"/>
        <v>-0.31</v>
      </c>
      <c r="M22" s="62"/>
      <c r="N22" s="131">
        <v>12.72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9.4700000000000006</v>
      </c>
      <c r="L23" s="52">
        <f t="shared" si="1"/>
        <v>-0.43</v>
      </c>
      <c r="M23" s="62"/>
      <c r="N23" s="131">
        <v>9.9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4.4799999999999995</v>
      </c>
      <c r="L25" s="52">
        <f t="shared" ref="L25:L30" si="3">O25-I25</f>
        <v>-0.79</v>
      </c>
      <c r="M25" s="96"/>
      <c r="N25" s="131">
        <v>5.27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4.8999999999999995</v>
      </c>
      <c r="L26" s="52">
        <f t="shared" si="3"/>
        <v>-0.95</v>
      </c>
      <c r="N26" s="131">
        <v>5.85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6.41</v>
      </c>
      <c r="L27" s="52">
        <f t="shared" si="3"/>
        <v>-0.72</v>
      </c>
      <c r="M27" s="96"/>
      <c r="N27" s="131">
        <v>7.13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10.14</v>
      </c>
      <c r="L28" s="52">
        <f t="shared" si="3"/>
        <v>0</v>
      </c>
      <c r="N28" s="131">
        <v>10.14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18" t="s">
        <v>290</v>
      </c>
      <c r="O29" s="219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16.88</v>
      </c>
      <c r="N30" s="145"/>
      <c r="O30" s="131">
        <v>17.04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5.6</v>
      </c>
      <c r="L33" s="52">
        <f t="shared" ref="L33:L38" si="5">O33-I33</f>
        <v>-0.28000000000000003</v>
      </c>
      <c r="M33" s="96"/>
      <c r="N33" s="145">
        <v>5.88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5.83</v>
      </c>
      <c r="L34" s="52">
        <f t="shared" si="5"/>
        <v>-0.37</v>
      </c>
      <c r="M34" s="96"/>
      <c r="N34" s="131">
        <v>6.2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12.11</v>
      </c>
      <c r="L36" s="52">
        <f t="shared" ref="L36" si="6">O36-I36</f>
        <v>-0.24</v>
      </c>
      <c r="M36" s="96"/>
      <c r="N36" s="131">
        <v>12.35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7.5699999999999994</v>
      </c>
      <c r="L37" s="52">
        <f t="shared" si="5"/>
        <v>-0.78</v>
      </c>
      <c r="M37" s="96"/>
      <c r="N37" s="134">
        <v>8.35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8.91</v>
      </c>
      <c r="L38" s="52">
        <f t="shared" si="5"/>
        <v>-0.45</v>
      </c>
      <c r="N38" s="131">
        <v>9.36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-0.3</v>
      </c>
      <c r="L40" s="225">
        <f>O40-I40</f>
        <v>17.919999999999998</v>
      </c>
      <c r="N40" s="131"/>
      <c r="O40" s="133">
        <v>18.22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9.61</v>
      </c>
      <c r="M42" s="96"/>
      <c r="N42" s="108"/>
      <c r="O42" s="108">
        <v>10.36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25.18</v>
      </c>
      <c r="N43" s="133"/>
      <c r="O43" s="131">
        <v>25.52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6.02</v>
      </c>
      <c r="N44" s="133"/>
      <c r="O44" s="131">
        <v>6.22</v>
      </c>
    </row>
  </sheetData>
  <mergeCells count="19">
    <mergeCell ref="N3:O3"/>
    <mergeCell ref="K9:L9"/>
    <mergeCell ref="N9:O9"/>
    <mergeCell ref="K13:L13"/>
    <mergeCell ref="N13:O13"/>
    <mergeCell ref="N19:O19"/>
    <mergeCell ref="K24:L24"/>
    <mergeCell ref="N24:O24"/>
    <mergeCell ref="N29:O29"/>
    <mergeCell ref="N31:O31"/>
    <mergeCell ref="K32:L32"/>
    <mergeCell ref="N32:O32"/>
    <mergeCell ref="K43:L43"/>
    <mergeCell ref="K39:L39"/>
    <mergeCell ref="N39:O39"/>
    <mergeCell ref="K40:L40"/>
    <mergeCell ref="K41:L41"/>
    <mergeCell ref="N41:O41"/>
    <mergeCell ref="K42:L4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5BC09-FDD5-4C71-BECB-0003FEE677F3}">
  <dimension ref="A1:O44"/>
  <sheetViews>
    <sheetView topLeftCell="A10" workbookViewId="0">
      <selection activeCell="B35" sqref="B35:O35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14.82</v>
      </c>
      <c r="M5" s="62"/>
      <c r="N5" s="131"/>
      <c r="O5" s="131">
        <v>15.56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8.370000000000001</v>
      </c>
      <c r="L6" s="52">
        <f>O6-I6</f>
        <v>-0.53</v>
      </c>
      <c r="M6" s="62"/>
      <c r="N6" s="51">
        <v>8.9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0.46</v>
      </c>
      <c r="J7" s="26"/>
      <c r="K7" s="39">
        <f>N7-I7</f>
        <v>5.82</v>
      </c>
      <c r="L7" s="52">
        <f>O7-I7</f>
        <v>-0.46</v>
      </c>
      <c r="M7" s="62"/>
      <c r="N7" s="51">
        <v>6.28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14.28</v>
      </c>
      <c r="M8" s="62"/>
      <c r="N8" s="51"/>
      <c r="O8" s="131">
        <v>15.03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18" t="s">
        <v>87</v>
      </c>
      <c r="O9" s="219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7.54</v>
      </c>
      <c r="L10" s="52">
        <f>O10-I10</f>
        <v>-0.05</v>
      </c>
      <c r="M10" s="62"/>
      <c r="N10" s="131">
        <v>7.59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8.2099999999999991</v>
      </c>
      <c r="L11" s="52">
        <f>O11-I11</f>
        <v>-0.63</v>
      </c>
      <c r="M11" s="62"/>
      <c r="N11" s="131">
        <v>8.84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14.63</v>
      </c>
      <c r="M12" s="62"/>
      <c r="N12" s="131"/>
      <c r="O12" s="131">
        <v>15.58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18" t="s">
        <v>73</v>
      </c>
      <c r="O13" s="219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16.93</v>
      </c>
      <c r="M14" s="62"/>
      <c r="N14" s="131"/>
      <c r="O14" s="131">
        <v>17.34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11.819999999999999</v>
      </c>
      <c r="L15" s="52">
        <f t="shared" ref="L15:L23" si="1">O15-I15</f>
        <v>-0.38</v>
      </c>
      <c r="M15" s="62"/>
      <c r="N15" s="135">
        <v>12.2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10.89</v>
      </c>
      <c r="L16" s="52">
        <f t="shared" si="1"/>
        <v>-0.45</v>
      </c>
      <c r="M16" s="62"/>
      <c r="N16" s="108">
        <v>11.34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13</v>
      </c>
      <c r="L18" s="52">
        <f t="shared" si="1"/>
        <v>-0.78</v>
      </c>
      <c r="M18" s="62"/>
      <c r="N18" s="145">
        <v>13.78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18" t="s">
        <v>255</v>
      </c>
      <c r="O19" s="219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108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0</v>
      </c>
      <c r="L21" s="52">
        <f t="shared" si="1"/>
        <v>12.65</v>
      </c>
      <c r="M21" s="62"/>
      <c r="N21" s="134"/>
      <c r="O21" s="134">
        <v>12.65</v>
      </c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14.27</v>
      </c>
      <c r="L22" s="52">
        <f t="shared" si="1"/>
        <v>-0.31</v>
      </c>
      <c r="M22" s="62"/>
      <c r="N22" s="131">
        <v>14.58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9.9</v>
      </c>
      <c r="L23" s="52">
        <f t="shared" si="1"/>
        <v>-0.43</v>
      </c>
      <c r="M23" s="62"/>
      <c r="N23" s="131">
        <v>10.33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18" t="s">
        <v>130</v>
      </c>
      <c r="O24" s="219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5.96</v>
      </c>
      <c r="L25" s="52">
        <f t="shared" ref="L25:L30" si="3">O25-I25</f>
        <v>-0.79</v>
      </c>
      <c r="M25" s="96"/>
      <c r="N25" s="131">
        <v>6.75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5.51</v>
      </c>
      <c r="L26" s="52">
        <f t="shared" si="3"/>
        <v>-0.95</v>
      </c>
      <c r="N26" s="131">
        <v>6.46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8.6</v>
      </c>
      <c r="L27" s="52">
        <f t="shared" si="3"/>
        <v>-0.72</v>
      </c>
      <c r="M27" s="96"/>
      <c r="N27" s="131">
        <v>9.32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11.45</v>
      </c>
      <c r="L28" s="52">
        <f t="shared" si="3"/>
        <v>0</v>
      </c>
      <c r="N28" s="131">
        <v>11.45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18" t="s">
        <v>290</v>
      </c>
      <c r="O29" s="219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12.06</v>
      </c>
      <c r="N30" s="145"/>
      <c r="O30" s="131">
        <v>12.22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18" t="s">
        <v>258</v>
      </c>
      <c r="O31" s="219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18" t="s">
        <v>127</v>
      </c>
      <c r="O32" s="219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6.95</v>
      </c>
      <c r="L33" s="52">
        <f t="shared" ref="L33:L38" si="5">O33-I33</f>
        <v>-0.28000000000000003</v>
      </c>
      <c r="M33" s="96"/>
      <c r="N33" s="145">
        <v>7.23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7.28</v>
      </c>
      <c r="L34" s="52">
        <f t="shared" si="5"/>
        <v>-0.37</v>
      </c>
      <c r="M34" s="96"/>
      <c r="N34" s="131">
        <v>7.65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13.73</v>
      </c>
      <c r="M36" s="96"/>
      <c r="N36" s="131"/>
      <c r="O36" s="131">
        <v>13.97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8.76</v>
      </c>
      <c r="L37" s="52">
        <f t="shared" si="5"/>
        <v>-0.78</v>
      </c>
      <c r="M37" s="96"/>
      <c r="N37" s="134">
        <v>9.5399999999999991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10.58</v>
      </c>
      <c r="L38" s="52">
        <f t="shared" si="5"/>
        <v>-0.45</v>
      </c>
      <c r="N38" s="131">
        <v>11.03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18" t="s">
        <v>130</v>
      </c>
      <c r="O39" s="219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-0.3</v>
      </c>
      <c r="L40" s="225">
        <f>O40-I40</f>
        <v>21.86</v>
      </c>
      <c r="N40" s="131"/>
      <c r="O40" s="133">
        <v>22.16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12.15</v>
      </c>
      <c r="M42" s="96"/>
      <c r="N42" s="108"/>
      <c r="O42" s="108">
        <v>12.9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51.26</v>
      </c>
      <c r="N43" s="133"/>
      <c r="O43" s="131">
        <v>51.6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7.7</v>
      </c>
      <c r="N44" s="133"/>
      <c r="O44" s="131">
        <v>7.9</v>
      </c>
    </row>
  </sheetData>
  <mergeCells count="19">
    <mergeCell ref="N19:O19"/>
    <mergeCell ref="N3:O3"/>
    <mergeCell ref="K9:L9"/>
    <mergeCell ref="N9:O9"/>
    <mergeCell ref="K13:L13"/>
    <mergeCell ref="N13:O13"/>
    <mergeCell ref="K24:L24"/>
    <mergeCell ref="N24:O24"/>
    <mergeCell ref="N29:O29"/>
    <mergeCell ref="N31:O31"/>
    <mergeCell ref="K32:L32"/>
    <mergeCell ref="N32:O32"/>
    <mergeCell ref="K43:L43"/>
    <mergeCell ref="K39:L39"/>
    <mergeCell ref="N39:O39"/>
    <mergeCell ref="K40:L40"/>
    <mergeCell ref="K41:L41"/>
    <mergeCell ref="N41:O41"/>
    <mergeCell ref="K42:L4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4E0F-04A8-4E6C-95F3-AFE5D64BD424}">
  <dimension ref="A1:O44"/>
  <sheetViews>
    <sheetView workbookViewId="0">
      <selection activeCell="B35" sqref="B35:O35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14.25</v>
      </c>
      <c r="M5" s="62"/>
      <c r="N5" s="131"/>
      <c r="O5" s="131">
        <v>14.99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7.62</v>
      </c>
      <c r="L6" s="52">
        <f>O6-I6</f>
        <v>-0.53</v>
      </c>
      <c r="M6" s="62"/>
      <c r="N6" s="51">
        <v>8.15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3.9000000000000004</v>
      </c>
      <c r="L7" s="52">
        <f>O7-I7</f>
        <v>-0.75</v>
      </c>
      <c r="M7" s="62"/>
      <c r="N7" s="51">
        <v>4.6500000000000004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10.57</v>
      </c>
      <c r="M8" s="62"/>
      <c r="N8" s="51"/>
      <c r="O8" s="131">
        <v>11.32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6.8500000000000005</v>
      </c>
      <c r="L10" s="52">
        <f>O10-I10</f>
        <v>-0.05</v>
      </c>
      <c r="M10" s="62"/>
      <c r="N10" s="131">
        <v>6.9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7.3500000000000005</v>
      </c>
      <c r="L11" s="52">
        <f>O11-I11</f>
        <v>-0.63</v>
      </c>
      <c r="M11" s="62"/>
      <c r="N11" s="131">
        <v>7.98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13.13</v>
      </c>
      <c r="M12" s="62"/>
      <c r="N12" s="131"/>
      <c r="O12" s="131">
        <v>14.08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11.79</v>
      </c>
      <c r="M14" s="62"/>
      <c r="N14" s="131"/>
      <c r="O14" s="131">
        <v>12.2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</v>
      </c>
      <c r="L15" s="52">
        <f t="shared" ref="L15:L23" si="1">O15-I15</f>
        <v>-0.38</v>
      </c>
      <c r="M15" s="62"/>
      <c r="N15" s="135">
        <v>6.38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11.65</v>
      </c>
      <c r="L16" s="52">
        <f t="shared" si="1"/>
        <v>-0.45</v>
      </c>
      <c r="M16" s="62"/>
      <c r="N16" s="108">
        <v>12.1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108" t="s">
        <v>47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0</v>
      </c>
      <c r="L21" s="52">
        <f t="shared" si="1"/>
        <v>9.66</v>
      </c>
      <c r="M21" s="62"/>
      <c r="N21" s="134"/>
      <c r="O21" s="134">
        <v>9.66</v>
      </c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14.16</v>
      </c>
      <c r="L22" s="52">
        <f t="shared" si="1"/>
        <v>-0.31</v>
      </c>
      <c r="M22" s="62"/>
      <c r="N22" s="131">
        <v>14.47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8.7900000000000009</v>
      </c>
      <c r="L23" s="52">
        <f t="shared" si="1"/>
        <v>-0.43</v>
      </c>
      <c r="M23" s="62"/>
      <c r="N23" s="131">
        <v>9.2200000000000006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4.54</v>
      </c>
      <c r="L25" s="52">
        <f t="shared" ref="L25:L30" si="3">O25-I25</f>
        <v>-0.79</v>
      </c>
      <c r="M25" s="96"/>
      <c r="N25" s="131">
        <v>5.33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 t="e">
        <f t="shared" si="2"/>
        <v>#VALUE!</v>
      </c>
      <c r="L26" s="52">
        <f t="shared" si="3"/>
        <v>-0.95</v>
      </c>
      <c r="N26" s="131" t="s">
        <v>318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8.08</v>
      </c>
      <c r="L27" s="52">
        <f t="shared" si="3"/>
        <v>-0.72</v>
      </c>
      <c r="M27" s="96"/>
      <c r="N27" s="131">
        <v>8.8000000000000007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10.57</v>
      </c>
      <c r="L28" s="52">
        <f t="shared" si="3"/>
        <v>0</v>
      </c>
      <c r="N28" s="131">
        <v>10.57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5.54</v>
      </c>
      <c r="L30" s="52">
        <f t="shared" si="3"/>
        <v>-0.16</v>
      </c>
      <c r="N30" s="145">
        <v>5.7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14.89</v>
      </c>
      <c r="L33" s="52">
        <f t="shared" ref="L33:L38" si="5">O33-I33</f>
        <v>-0.28000000000000003</v>
      </c>
      <c r="M33" s="96"/>
      <c r="N33" s="145">
        <v>15.17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96"/>
      <c r="N34" s="131" t="s">
        <v>70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12.25</v>
      </c>
      <c r="L36" s="52">
        <f t="shared" si="5"/>
        <v>-0.24</v>
      </c>
      <c r="M36" s="96"/>
      <c r="N36" s="131">
        <v>12.49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9.7200000000000006</v>
      </c>
      <c r="L37" s="52">
        <f t="shared" si="5"/>
        <v>-0.78</v>
      </c>
      <c r="M37" s="96"/>
      <c r="N37" s="134">
        <v>10.5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13.31</v>
      </c>
      <c r="L38" s="52">
        <f t="shared" si="5"/>
        <v>-0.45</v>
      </c>
      <c r="N38" s="131">
        <v>13.76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-0.3</v>
      </c>
      <c r="L40" s="225">
        <f>O40-I40</f>
        <v>22.37</v>
      </c>
      <c r="N40" s="131"/>
      <c r="O40" s="133">
        <v>22.67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12.2</v>
      </c>
      <c r="M42" s="96"/>
      <c r="N42" s="108"/>
      <c r="O42" s="108">
        <v>12.95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23.66</v>
      </c>
      <c r="N43" s="133"/>
      <c r="O43" s="131">
        <v>24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6.26</v>
      </c>
      <c r="N44" s="133"/>
      <c r="O44" s="131">
        <v>6.46</v>
      </c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7248-D10B-4C91-BB27-67A8ADC5335D}">
  <dimension ref="A1:O44"/>
  <sheetViews>
    <sheetView topLeftCell="A7" workbookViewId="0">
      <selection activeCell="B37" sqref="B37:P37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 t="s">
        <v>319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11.64</v>
      </c>
      <c r="M5" s="62"/>
      <c r="N5" s="131"/>
      <c r="O5" s="131">
        <v>12.38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5.67</v>
      </c>
      <c r="L6" s="52">
        <f>O6-I6</f>
        <v>-0.53</v>
      </c>
      <c r="M6" s="62"/>
      <c r="N6" s="51">
        <v>6.2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2.85</v>
      </c>
      <c r="L7" s="52">
        <f>O7-I7</f>
        <v>-0.75</v>
      </c>
      <c r="M7" s="62"/>
      <c r="N7" s="51">
        <v>3.6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9.1</v>
      </c>
      <c r="M8" s="62"/>
      <c r="N8" s="51"/>
      <c r="O8" s="131">
        <v>9.85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4.05</v>
      </c>
      <c r="L10" s="52">
        <f>O10-I10</f>
        <v>-0.05</v>
      </c>
      <c r="M10" s="62"/>
      <c r="N10" s="131">
        <v>4.0999999999999996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4.7300000000000004</v>
      </c>
      <c r="L11" s="52">
        <f>O11-I11</f>
        <v>-0.63</v>
      </c>
      <c r="M11" s="62"/>
      <c r="N11" s="131">
        <v>5.36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9.620000000000001</v>
      </c>
      <c r="M12" s="62"/>
      <c r="N12" s="131"/>
      <c r="O12" s="131">
        <v>10.57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7.82</v>
      </c>
      <c r="L14" s="52">
        <f>O14-I14</f>
        <v>-0.41</v>
      </c>
      <c r="M14" s="62"/>
      <c r="N14" s="131">
        <v>8.23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7.8500000000000005</v>
      </c>
      <c r="L15" s="52">
        <f t="shared" ref="L15:L23" si="1">O15-I15</f>
        <v>-0.38</v>
      </c>
      <c r="M15" s="62"/>
      <c r="N15" s="135">
        <v>8.23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10.270000000000001</v>
      </c>
      <c r="L16" s="52">
        <f t="shared" si="1"/>
        <v>-0.45</v>
      </c>
      <c r="M16" s="62"/>
      <c r="N16" s="108">
        <v>10.72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15.1</v>
      </c>
      <c r="L20" s="52">
        <f t="shared" si="1"/>
        <v>-0.6</v>
      </c>
      <c r="M20" s="62"/>
      <c r="N20" s="108">
        <v>15.7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4.28</v>
      </c>
      <c r="L21" s="52">
        <f t="shared" si="1"/>
        <v>0</v>
      </c>
      <c r="M21" s="62"/>
      <c r="N21" s="134">
        <v>4.28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13.09</v>
      </c>
      <c r="L22" s="52">
        <f t="shared" si="1"/>
        <v>-0.31</v>
      </c>
      <c r="M22" s="62"/>
      <c r="N22" s="131">
        <v>13.4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3.81</v>
      </c>
      <c r="L23" s="52">
        <f t="shared" si="1"/>
        <v>-0.43</v>
      </c>
      <c r="M23" s="62"/>
      <c r="N23" s="131">
        <v>4.24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3.11</v>
      </c>
      <c r="L25" s="52">
        <f t="shared" ref="L25:L30" si="3">O25-I25</f>
        <v>-0.79</v>
      </c>
      <c r="M25" s="96"/>
      <c r="N25" s="131">
        <v>3.9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 t="e">
        <f t="shared" si="2"/>
        <v>#VALUE!</v>
      </c>
      <c r="L26" s="52">
        <f t="shared" si="3"/>
        <v>-0.95</v>
      </c>
      <c r="N26" s="131" t="s">
        <v>318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5.38</v>
      </c>
      <c r="L27" s="52">
        <f t="shared" si="3"/>
        <v>-0.72</v>
      </c>
      <c r="M27" s="96"/>
      <c r="N27" s="131">
        <v>6.1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9.6300000000000008</v>
      </c>
      <c r="L28" s="52">
        <f t="shared" si="3"/>
        <v>0</v>
      </c>
      <c r="N28" s="131">
        <v>9.6300000000000008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3.31</v>
      </c>
      <c r="L30" s="52">
        <f t="shared" si="3"/>
        <v>-0.16</v>
      </c>
      <c r="N30" s="145">
        <v>3.47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2.0199999999999996</v>
      </c>
      <c r="L33" s="52">
        <f t="shared" ref="L33:L38" si="5">O33-I33</f>
        <v>-0.28000000000000003</v>
      </c>
      <c r="M33" s="96"/>
      <c r="N33" s="145">
        <v>2.2999999999999998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6.33</v>
      </c>
      <c r="L34" s="52">
        <f t="shared" si="5"/>
        <v>-0.37</v>
      </c>
      <c r="M34" s="96"/>
      <c r="N34" s="131">
        <v>6.7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5.08</v>
      </c>
      <c r="L35" s="52">
        <f t="shared" si="5"/>
        <v>-0.6</v>
      </c>
      <c r="M35" s="96"/>
      <c r="N35" s="135">
        <v>5.68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11.56</v>
      </c>
      <c r="L36" s="52">
        <f t="shared" si="5"/>
        <v>-0.24</v>
      </c>
      <c r="M36" s="96"/>
      <c r="N36" s="131">
        <v>11.8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2.04</v>
      </c>
      <c r="L37" s="52">
        <f t="shared" si="5"/>
        <v>-0.78</v>
      </c>
      <c r="M37" s="96"/>
      <c r="N37" s="134">
        <v>2.82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7.8500000000000005</v>
      </c>
      <c r="L38" s="52">
        <f t="shared" si="5"/>
        <v>-0.45</v>
      </c>
      <c r="N38" s="131">
        <v>8.3000000000000007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5.41</v>
      </c>
      <c r="L40" s="225">
        <f>O40-I40</f>
        <v>-0.3</v>
      </c>
      <c r="N40" s="131">
        <v>5.71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7.57</v>
      </c>
      <c r="M42" s="96"/>
      <c r="N42" s="108"/>
      <c r="O42" s="108">
        <v>8.32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34.889999999999993</v>
      </c>
      <c r="N43" s="133"/>
      <c r="O43" s="131">
        <v>35.229999999999997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4.1399999999999997</v>
      </c>
      <c r="L44" s="52">
        <f>O44-I44</f>
        <v>-0.2</v>
      </c>
      <c r="N44" s="133">
        <v>4.34</v>
      </c>
      <c r="O44" s="131"/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E0FB-3377-4B1B-8D98-2D3D59D1CBC2}">
  <dimension ref="A1:O44"/>
  <sheetViews>
    <sheetView topLeftCell="A10" workbookViewId="0">
      <selection activeCell="B37" sqref="B37:P37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3.8599999999999994</v>
      </c>
      <c r="L5" s="52">
        <f>O5-I5</f>
        <v>-0.74</v>
      </c>
      <c r="M5" s="62"/>
      <c r="N5" s="131">
        <v>4.5999999999999996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3.7</v>
      </c>
      <c r="L6" s="52">
        <f>O6-I6</f>
        <v>-0.53</v>
      </c>
      <c r="M6" s="62"/>
      <c r="N6" s="51">
        <v>4.2300000000000004</v>
      </c>
      <c r="O6" s="131"/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2.76</v>
      </c>
      <c r="L7" s="52">
        <f>O7-I7</f>
        <v>-0.75</v>
      </c>
      <c r="M7" s="62"/>
      <c r="N7" s="51">
        <v>3.51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2.68</v>
      </c>
      <c r="L8" s="52">
        <f>O8-I8</f>
        <v>-0.75</v>
      </c>
      <c r="M8" s="62"/>
      <c r="N8" s="51">
        <v>3.43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2.4500000000000002</v>
      </c>
      <c r="L10" s="52">
        <f>O10-I10</f>
        <v>-0.05</v>
      </c>
      <c r="M10" s="62"/>
      <c r="N10" s="131">
        <v>2.5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4.07</v>
      </c>
      <c r="L11" s="52">
        <f>O11-I11</f>
        <v>-0.63</v>
      </c>
      <c r="M11" s="62"/>
      <c r="N11" s="131">
        <v>4.7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4.17</v>
      </c>
      <c r="L12" s="52">
        <f>O12-I12</f>
        <v>-0.95</v>
      </c>
      <c r="M12" s="62"/>
      <c r="N12" s="131">
        <v>5.12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4.6399999999999997</v>
      </c>
      <c r="L14" s="52">
        <f>O14-I14</f>
        <v>-0.41</v>
      </c>
      <c r="M14" s="62"/>
      <c r="N14" s="131">
        <v>5.05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5.0200000000000005</v>
      </c>
      <c r="L15" s="52">
        <f t="shared" ref="L15:L23" si="1">O15-I15</f>
        <v>-0.38</v>
      </c>
      <c r="M15" s="62"/>
      <c r="N15" s="135">
        <v>5.4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4.1899999999999995</v>
      </c>
      <c r="L16" s="52">
        <f t="shared" si="1"/>
        <v>-0.45</v>
      </c>
      <c r="M16" s="62"/>
      <c r="N16" s="108">
        <v>4.6399999999999997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5.12</v>
      </c>
      <c r="L17" s="52">
        <f t="shared" si="1"/>
        <v>-0.49</v>
      </c>
      <c r="M17" s="62"/>
      <c r="N17" s="108">
        <v>5.61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4.8199999999999994</v>
      </c>
      <c r="L18" s="52">
        <f t="shared" si="1"/>
        <v>-0.78</v>
      </c>
      <c r="M18" s="62"/>
      <c r="N18" s="145">
        <v>5.6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14.67</v>
      </c>
      <c r="L20" s="52">
        <f t="shared" si="1"/>
        <v>-0.6</v>
      </c>
      <c r="M20" s="62"/>
      <c r="N20" s="108">
        <v>15.27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1.8</v>
      </c>
      <c r="L21" s="52">
        <f t="shared" si="1"/>
        <v>0</v>
      </c>
      <c r="M21" s="62"/>
      <c r="N21" s="134">
        <v>1.8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11.03</v>
      </c>
      <c r="L22" s="52">
        <f t="shared" si="1"/>
        <v>-0.31</v>
      </c>
      <c r="M22" s="62"/>
      <c r="N22" s="131">
        <v>11.34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3.85</v>
      </c>
      <c r="L23" s="52">
        <f t="shared" si="1"/>
        <v>-0.43</v>
      </c>
      <c r="M23" s="62"/>
      <c r="N23" s="131">
        <v>4.28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2.4500000000000002</v>
      </c>
      <c r="L25" s="52">
        <f t="shared" ref="L25:L30" si="3">O25-I25</f>
        <v>-0.79</v>
      </c>
      <c r="M25" s="96"/>
      <c r="N25" s="131">
        <v>3.24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5.28</v>
      </c>
      <c r="N26" s="131"/>
      <c r="O26" s="131">
        <v>6.23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2.58</v>
      </c>
      <c r="L27" s="52">
        <f t="shared" si="3"/>
        <v>-0.72</v>
      </c>
      <c r="M27" s="96"/>
      <c r="N27" s="131">
        <v>3.3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9.15</v>
      </c>
      <c r="L28" s="52">
        <f t="shared" si="3"/>
        <v>0</v>
      </c>
      <c r="N28" s="131">
        <v>9.15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1.1900000000000002</v>
      </c>
      <c r="L30" s="52">
        <f t="shared" si="3"/>
        <v>-0.16</v>
      </c>
      <c r="N30" s="145">
        <v>1.35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1.65</v>
      </c>
      <c r="L33" s="52">
        <f t="shared" ref="L33:L38" si="5">O33-I33</f>
        <v>-0.28000000000000003</v>
      </c>
      <c r="M33" s="96"/>
      <c r="N33" s="145">
        <v>1.93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4.5199999999999996</v>
      </c>
      <c r="L34" s="52">
        <f t="shared" si="5"/>
        <v>-0.37</v>
      </c>
      <c r="M34" s="96"/>
      <c r="N34" s="131">
        <v>4.8899999999999997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4.74</v>
      </c>
      <c r="L35" s="52">
        <f t="shared" si="5"/>
        <v>-0.6</v>
      </c>
      <c r="M35" s="96"/>
      <c r="N35" s="135">
        <v>5.34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11.459999999999999</v>
      </c>
      <c r="M36" s="96"/>
      <c r="N36" s="131"/>
      <c r="O36" s="131">
        <v>11.7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0</v>
      </c>
      <c r="L37" s="52">
        <f t="shared" si="5"/>
        <v>-0.78</v>
      </c>
      <c r="M37" s="96"/>
      <c r="N37" s="134">
        <v>0.78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2.9099999999999997</v>
      </c>
      <c r="L38" s="52">
        <f t="shared" si="5"/>
        <v>-0.45</v>
      </c>
      <c r="N38" s="131">
        <v>3.36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2.64</v>
      </c>
      <c r="L40" s="225">
        <f>O40-I40</f>
        <v>-0.3</v>
      </c>
      <c r="N40" s="131">
        <v>2.94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5.21</v>
      </c>
      <c r="M42" s="96"/>
      <c r="N42" s="108"/>
      <c r="O42" s="108">
        <v>5.96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26.12</v>
      </c>
      <c r="N43" s="133"/>
      <c r="O43" s="131">
        <v>26.46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3.3699999999999997</v>
      </c>
      <c r="L44" s="52">
        <f>O44-I44</f>
        <v>-0.2</v>
      </c>
      <c r="N44" s="133">
        <v>3.57</v>
      </c>
      <c r="O44" s="131"/>
    </row>
  </sheetData>
  <mergeCells count="19">
    <mergeCell ref="N19:O19"/>
    <mergeCell ref="N3:O3"/>
    <mergeCell ref="K9:L9"/>
    <mergeCell ref="N9:O9"/>
    <mergeCell ref="K13:L13"/>
    <mergeCell ref="N13:O13"/>
    <mergeCell ref="K24:L24"/>
    <mergeCell ref="N24:O24"/>
    <mergeCell ref="N29:O29"/>
    <mergeCell ref="N31:O31"/>
    <mergeCell ref="K32:L32"/>
    <mergeCell ref="N32:O32"/>
    <mergeCell ref="K43:L43"/>
    <mergeCell ref="K39:L39"/>
    <mergeCell ref="N39:O39"/>
    <mergeCell ref="K40:L40"/>
    <mergeCell ref="K41:L41"/>
    <mergeCell ref="N41:O41"/>
    <mergeCell ref="K42:L4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E420-8F28-4B2A-A443-192EA260698C}">
  <dimension ref="A1:O44"/>
  <sheetViews>
    <sheetView topLeftCell="A15" workbookViewId="0">
      <selection activeCell="B28" sqref="B28:N28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320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16.25</v>
      </c>
      <c r="M5" s="62"/>
      <c r="N5" s="131"/>
      <c r="O5" s="131">
        <v>16.989999999999998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13.51</v>
      </c>
      <c r="L6" s="52">
        <f>O6-I6</f>
        <v>-0.53</v>
      </c>
      <c r="M6" s="62"/>
      <c r="N6" s="131">
        <v>14.04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2.66</v>
      </c>
      <c r="L7" s="52">
        <f>O7-I7</f>
        <v>-0.75</v>
      </c>
      <c r="M7" s="62"/>
      <c r="N7" s="51">
        <v>3.41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8.66</v>
      </c>
      <c r="M8" s="62"/>
      <c r="N8" s="51"/>
      <c r="O8" s="131">
        <v>9.41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1.1499999999999999</v>
      </c>
      <c r="L10" s="52">
        <f>O10-I10</f>
        <v>-0.05</v>
      </c>
      <c r="M10" s="62"/>
      <c r="N10" s="131">
        <v>1.2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3.7800000000000002</v>
      </c>
      <c r="L11" s="52">
        <f>O11-I11</f>
        <v>-0.63</v>
      </c>
      <c r="M11" s="62"/>
      <c r="N11" s="131">
        <v>4.41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8.25</v>
      </c>
      <c r="M12" s="62"/>
      <c r="N12" s="131"/>
      <c r="O12" s="131">
        <v>9.1999999999999993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7.33</v>
      </c>
      <c r="M14" s="62"/>
      <c r="N14" s="131"/>
      <c r="O14" s="131">
        <v>7.74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4.62</v>
      </c>
      <c r="L15" s="52">
        <f t="shared" ref="L15:L23" si="1">O15-I15</f>
        <v>-0.38</v>
      </c>
      <c r="M15" s="62"/>
      <c r="N15" s="135">
        <v>5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2.96</v>
      </c>
      <c r="L16" s="52">
        <f t="shared" si="1"/>
        <v>-0.45</v>
      </c>
      <c r="M16" s="62"/>
      <c r="N16" s="108">
        <v>3.41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3.71</v>
      </c>
      <c r="L17" s="52">
        <f t="shared" si="1"/>
        <v>-0.49</v>
      </c>
      <c r="M17" s="62"/>
      <c r="N17" s="108">
        <v>4.2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3.0999999999999996</v>
      </c>
      <c r="L18" s="52">
        <f t="shared" si="1"/>
        <v>-0.78</v>
      </c>
      <c r="M18" s="62"/>
      <c r="N18" s="145">
        <v>3.88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14.4</v>
      </c>
      <c r="L20" s="52">
        <f t="shared" si="1"/>
        <v>-0.6</v>
      </c>
      <c r="M20" s="62"/>
      <c r="N20" s="108">
        <v>15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1.1000000000000001</v>
      </c>
      <c r="L21" s="52">
        <f t="shared" si="1"/>
        <v>0</v>
      </c>
      <c r="M21" s="62"/>
      <c r="N21" s="134">
        <v>1.1000000000000001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9.43</v>
      </c>
      <c r="L22" s="52">
        <f t="shared" si="1"/>
        <v>-0.31</v>
      </c>
      <c r="M22" s="62"/>
      <c r="N22" s="131">
        <v>9.74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4.0500000000000007</v>
      </c>
      <c r="L23" s="52">
        <f t="shared" si="1"/>
        <v>-0.43</v>
      </c>
      <c r="M23" s="62"/>
      <c r="N23" s="131">
        <v>4.4800000000000004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2.2799999999999998</v>
      </c>
      <c r="L25" s="52">
        <f t="shared" ref="L25:L30" si="3">O25-I25</f>
        <v>-0.79</v>
      </c>
      <c r="M25" s="96"/>
      <c r="N25" s="131">
        <v>3.07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5.37</v>
      </c>
      <c r="N26" s="131"/>
      <c r="O26" s="131">
        <v>6.32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1.78</v>
      </c>
      <c r="L27" s="52">
        <f t="shared" si="3"/>
        <v>-0.72</v>
      </c>
      <c r="M27" s="96"/>
      <c r="N27" s="131">
        <v>2.5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9.1</v>
      </c>
      <c r="L28" s="52">
        <f t="shared" si="3"/>
        <v>0</v>
      </c>
      <c r="N28" s="131">
        <v>9.1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1.1600000000000001</v>
      </c>
      <c r="L30" s="52">
        <f t="shared" si="3"/>
        <v>-0.16</v>
      </c>
      <c r="N30" s="145">
        <v>1.32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3.6100000000000003</v>
      </c>
      <c r="L33" s="52">
        <f t="shared" ref="L33:L38" si="5">O33-I33</f>
        <v>-0.28000000000000003</v>
      </c>
      <c r="M33" s="96"/>
      <c r="N33" s="145">
        <v>3.89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1.4100000000000001</v>
      </c>
      <c r="L34" s="52">
        <f t="shared" si="5"/>
        <v>-0.37</v>
      </c>
      <c r="M34" s="96"/>
      <c r="N34" s="131">
        <v>1.78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4.5500000000000007</v>
      </c>
      <c r="L35" s="52">
        <f t="shared" si="5"/>
        <v>-0.6</v>
      </c>
      <c r="M35" s="96"/>
      <c r="N35" s="135">
        <v>5.15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10.65</v>
      </c>
      <c r="L36" s="52">
        <f t="shared" si="5"/>
        <v>-0.24</v>
      </c>
      <c r="M36" s="96"/>
      <c r="N36" s="131">
        <v>10.89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0</v>
      </c>
      <c r="L37" s="52">
        <f t="shared" si="5"/>
        <v>-0.78</v>
      </c>
      <c r="M37" s="96"/>
      <c r="N37" s="134">
        <v>0.78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2.76</v>
      </c>
      <c r="L38" s="52">
        <f t="shared" si="5"/>
        <v>-0.45</v>
      </c>
      <c r="N38" s="131">
        <v>3.21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2.4400000000000004</v>
      </c>
      <c r="L40" s="225">
        <f>O40-I40</f>
        <v>-0.3</v>
      </c>
      <c r="N40" s="131">
        <v>2.74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3.95</v>
      </c>
      <c r="L42" s="225">
        <f>O42-I42</f>
        <v>-0.75</v>
      </c>
      <c r="M42" s="96"/>
      <c r="N42" s="108">
        <v>4.7</v>
      </c>
      <c r="O42" s="108"/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25</v>
      </c>
      <c r="N43" s="133"/>
      <c r="O43" s="131">
        <v>25.34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3.3499999999999996</v>
      </c>
      <c r="L44" s="52">
        <f>O44-I44</f>
        <v>-0.2</v>
      </c>
      <c r="N44" s="133">
        <v>3.55</v>
      </c>
      <c r="O44" s="131"/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D2AC-2D96-4BC0-8CC7-4C59C0CD544D}">
  <dimension ref="A1:O44"/>
  <sheetViews>
    <sheetView workbookViewId="0">
      <selection activeCell="B18" sqref="B18:N18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321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18.010000000000002</v>
      </c>
      <c r="M5" s="62"/>
      <c r="N5" s="131"/>
      <c r="O5" s="131">
        <v>18.75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13.33</v>
      </c>
      <c r="L6" s="52">
        <f>O6-I6</f>
        <v>-0.53</v>
      </c>
      <c r="M6" s="62"/>
      <c r="N6" s="131">
        <v>13.86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2.82</v>
      </c>
      <c r="L7" s="52">
        <f>O7-I7</f>
        <v>-0.75</v>
      </c>
      <c r="M7" s="62"/>
      <c r="N7" s="51">
        <v>3.57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9.39</v>
      </c>
      <c r="M8" s="62"/>
      <c r="N8" s="51"/>
      <c r="O8" s="131">
        <v>10.14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2.73</v>
      </c>
      <c r="L10" s="52">
        <f>O10-I10</f>
        <v>-0.05</v>
      </c>
      <c r="M10" s="62"/>
      <c r="N10" s="131">
        <v>2.78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4.71</v>
      </c>
      <c r="L11" s="52">
        <f>O11-I11</f>
        <v>-0.63</v>
      </c>
      <c r="M11" s="62"/>
      <c r="N11" s="131">
        <v>5.34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9.81</v>
      </c>
      <c r="M12" s="62"/>
      <c r="N12" s="131"/>
      <c r="O12" s="131">
        <v>10.76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4.5599999999999996</v>
      </c>
      <c r="L14" s="52">
        <f>O14-I14</f>
        <v>-0.41</v>
      </c>
      <c r="M14" s="62"/>
      <c r="N14" s="131">
        <v>4.97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4.9000000000000004</v>
      </c>
      <c r="L15" s="52">
        <f t="shared" ref="L15:L23" si="1">O15-I15</f>
        <v>-0.38</v>
      </c>
      <c r="M15" s="62"/>
      <c r="N15" s="135">
        <v>5.28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3.58</v>
      </c>
      <c r="L16" s="52">
        <f t="shared" si="1"/>
        <v>-0.45</v>
      </c>
      <c r="M16" s="62"/>
      <c r="N16" s="108">
        <v>4.03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4.2699999999999996</v>
      </c>
      <c r="L17" s="52">
        <f t="shared" si="1"/>
        <v>-0.49</v>
      </c>
      <c r="M17" s="62"/>
      <c r="N17" s="108">
        <v>4.76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14.57</v>
      </c>
      <c r="L20" s="52">
        <f t="shared" si="1"/>
        <v>-0.6</v>
      </c>
      <c r="M20" s="62"/>
      <c r="N20" s="108">
        <v>15.17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1.38</v>
      </c>
      <c r="L21" s="52">
        <f t="shared" si="1"/>
        <v>0</v>
      </c>
      <c r="M21" s="62"/>
      <c r="N21" s="134">
        <v>1.38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10.379999999999999</v>
      </c>
      <c r="L22" s="52">
        <f t="shared" si="1"/>
        <v>-0.31</v>
      </c>
      <c r="M22" s="62"/>
      <c r="N22" s="131">
        <v>10.69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5.6400000000000006</v>
      </c>
      <c r="L23" s="52">
        <f t="shared" si="1"/>
        <v>-0.43</v>
      </c>
      <c r="M23" s="62"/>
      <c r="N23" s="131">
        <v>6.07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2.77</v>
      </c>
      <c r="L25" s="52">
        <f t="shared" ref="L25:L30" si="3">O25-I25</f>
        <v>-0.79</v>
      </c>
      <c r="M25" s="96"/>
      <c r="N25" s="131">
        <v>3.56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5.93</v>
      </c>
      <c r="N26" s="131"/>
      <c r="O26" s="131">
        <v>6.88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2.63</v>
      </c>
      <c r="L27" s="52">
        <f t="shared" si="3"/>
        <v>-0.72</v>
      </c>
      <c r="M27" s="96"/>
      <c r="N27" s="131">
        <v>3.35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9.2799999999999994</v>
      </c>
      <c r="L28" s="52">
        <f t="shared" si="3"/>
        <v>0</v>
      </c>
      <c r="N28" s="131">
        <v>9.2799999999999994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1.4100000000000001</v>
      </c>
      <c r="L30" s="52">
        <f t="shared" si="3"/>
        <v>-0.16</v>
      </c>
      <c r="N30" s="145">
        <v>1.57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1.8</v>
      </c>
      <c r="L33" s="52">
        <f t="shared" ref="L33:L38" si="5">O33-I33</f>
        <v>-0.28000000000000003</v>
      </c>
      <c r="M33" s="96"/>
      <c r="N33" s="145">
        <v>2.08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3.71</v>
      </c>
      <c r="L34" s="52">
        <f t="shared" si="5"/>
        <v>-0.37</v>
      </c>
      <c r="M34" s="96"/>
      <c r="N34" s="131">
        <v>4.08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4.7600000000000007</v>
      </c>
      <c r="L35" s="52">
        <f t="shared" si="5"/>
        <v>-0.6</v>
      </c>
      <c r="M35" s="96"/>
      <c r="N35" s="135">
        <v>5.36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11.2</v>
      </c>
      <c r="L36" s="52">
        <f t="shared" si="5"/>
        <v>-0.24</v>
      </c>
      <c r="M36" s="96"/>
      <c r="N36" s="131">
        <v>11.44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0.6399999999999999</v>
      </c>
      <c r="L37" s="52">
        <f t="shared" si="5"/>
        <v>-0.78</v>
      </c>
      <c r="M37" s="96"/>
      <c r="N37" s="134">
        <v>1.42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4.2</v>
      </c>
      <c r="L38" s="52">
        <f t="shared" si="5"/>
        <v>-0.45</v>
      </c>
      <c r="N38" s="131">
        <v>4.6500000000000004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3</v>
      </c>
      <c r="L40" s="225">
        <f>O40-I40</f>
        <v>-0.3</v>
      </c>
      <c r="N40" s="131">
        <v>3.3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4.55</v>
      </c>
      <c r="L42" s="225">
        <f>O42-I42</f>
        <v>-0.75</v>
      </c>
      <c r="M42" s="96"/>
      <c r="N42" s="108">
        <v>5.3</v>
      </c>
      <c r="O42" s="108"/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26.8</v>
      </c>
      <c r="N43" s="133"/>
      <c r="O43" s="131">
        <v>27.14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3.6199999999999997</v>
      </c>
      <c r="L44" s="52">
        <f>O44-I44</f>
        <v>-0.2</v>
      </c>
      <c r="N44" s="133">
        <v>3.82</v>
      </c>
      <c r="O44" s="131"/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99706-905A-48EC-A016-2208D8EED776}">
  <dimension ref="A1:O44"/>
  <sheetViews>
    <sheetView topLeftCell="A11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322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10.77</v>
      </c>
      <c r="M5" s="62"/>
      <c r="N5" s="131"/>
      <c r="O5" s="131">
        <v>11.51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6.1</v>
      </c>
      <c r="L6" s="52">
        <f>O6-I6</f>
        <v>-0.53</v>
      </c>
      <c r="M6" s="62"/>
      <c r="N6" s="131">
        <v>6.63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2.81</v>
      </c>
      <c r="L7" s="52">
        <f>O7-I7</f>
        <v>-0.75</v>
      </c>
      <c r="M7" s="62"/>
      <c r="N7" s="51">
        <v>3.56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9.6300000000000008</v>
      </c>
      <c r="M8" s="62"/>
      <c r="N8" s="51"/>
      <c r="O8" s="131">
        <v>10.38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2.73</v>
      </c>
      <c r="L10" s="52">
        <f>O10-I10</f>
        <v>-0.05</v>
      </c>
      <c r="M10" s="62"/>
      <c r="N10" s="131">
        <v>2.78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4.51</v>
      </c>
      <c r="L11" s="52">
        <f>O11-I11</f>
        <v>-0.63</v>
      </c>
      <c r="M11" s="62"/>
      <c r="N11" s="131">
        <v>5.14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9.84</v>
      </c>
      <c r="M12" s="62"/>
      <c r="N12" s="131"/>
      <c r="O12" s="131">
        <v>10.79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8.15</v>
      </c>
      <c r="M14" s="62"/>
      <c r="N14" s="131"/>
      <c r="O14" s="131">
        <v>8.56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5.16</v>
      </c>
      <c r="L15" s="52">
        <f t="shared" ref="L15:L23" si="1">O15-I15</f>
        <v>-0.38</v>
      </c>
      <c r="M15" s="62"/>
      <c r="N15" s="135">
        <v>5.54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4.17</v>
      </c>
      <c r="L16" s="52">
        <f t="shared" si="1"/>
        <v>-0.45</v>
      </c>
      <c r="M16" s="62"/>
      <c r="N16" s="108">
        <v>4.62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4.74</v>
      </c>
      <c r="L17" s="52">
        <f t="shared" si="1"/>
        <v>-0.49</v>
      </c>
      <c r="M17" s="62"/>
      <c r="N17" s="108">
        <v>5.23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6.18</v>
      </c>
      <c r="L18" s="52">
        <f t="shared" si="1"/>
        <v>-0.78</v>
      </c>
      <c r="M18" s="62"/>
      <c r="N18" s="145">
        <v>6.96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14.77</v>
      </c>
      <c r="L20" s="52">
        <f t="shared" si="1"/>
        <v>-0.6</v>
      </c>
      <c r="M20" s="62"/>
      <c r="N20" s="108">
        <v>15.37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2.67</v>
      </c>
      <c r="L21" s="52">
        <f t="shared" si="1"/>
        <v>0</v>
      </c>
      <c r="M21" s="62"/>
      <c r="N21" s="134">
        <v>2.67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10.51</v>
      </c>
      <c r="L22" s="52">
        <f t="shared" si="1"/>
        <v>-0.31</v>
      </c>
      <c r="M22" s="62"/>
      <c r="N22" s="131">
        <v>10.82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</v>
      </c>
      <c r="L23" s="52">
        <f t="shared" si="1"/>
        <v>-0.43</v>
      </c>
      <c r="M23" s="62"/>
      <c r="N23" s="131">
        <v>5.43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2.61</v>
      </c>
      <c r="L25" s="52">
        <f t="shared" ref="L25:L30" si="3">O25-I25</f>
        <v>-0.79</v>
      </c>
      <c r="M25" s="96"/>
      <c r="N25" s="131">
        <v>3.4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6.21</v>
      </c>
      <c r="N26" s="131"/>
      <c r="O26" s="131">
        <v>7.16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2.75</v>
      </c>
      <c r="L27" s="52">
        <f t="shared" si="3"/>
        <v>-0.72</v>
      </c>
      <c r="M27" s="96"/>
      <c r="N27" s="131">
        <v>3.47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9.1</v>
      </c>
      <c r="L28" s="52">
        <f t="shared" si="3"/>
        <v>0</v>
      </c>
      <c r="N28" s="131">
        <v>9.1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1.49</v>
      </c>
      <c r="L30" s="52">
        <f t="shared" si="3"/>
        <v>-0.16</v>
      </c>
      <c r="N30" s="145">
        <v>1.65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1.8499999999999999</v>
      </c>
      <c r="L33" s="52">
        <f t="shared" ref="L33:L38" si="5">O33-I33</f>
        <v>-0.28000000000000003</v>
      </c>
      <c r="M33" s="96"/>
      <c r="N33" s="145">
        <v>2.13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3.7800000000000002</v>
      </c>
      <c r="L34" s="52">
        <f t="shared" si="5"/>
        <v>-0.37</v>
      </c>
      <c r="M34" s="96"/>
      <c r="N34" s="131">
        <v>4.1500000000000004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4.8900000000000006</v>
      </c>
      <c r="L35" s="52">
        <f t="shared" si="5"/>
        <v>-0.6</v>
      </c>
      <c r="M35" s="96"/>
      <c r="N35" s="135">
        <v>5.49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11.25</v>
      </c>
      <c r="L36" s="52">
        <f t="shared" si="5"/>
        <v>-0.24</v>
      </c>
      <c r="M36" s="96"/>
      <c r="N36" s="131">
        <v>11.49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0.69</v>
      </c>
      <c r="L37" s="52">
        <f t="shared" si="5"/>
        <v>-0.78</v>
      </c>
      <c r="M37" s="96"/>
      <c r="N37" s="134">
        <v>1.47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4.58</v>
      </c>
      <c r="L38" s="52">
        <f t="shared" si="5"/>
        <v>-0.45</v>
      </c>
      <c r="N38" s="131">
        <v>5.03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3.06</v>
      </c>
      <c r="L40" s="225">
        <f>O40-I40</f>
        <v>-0.3</v>
      </c>
      <c r="N40" s="131">
        <v>3.36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4.22</v>
      </c>
      <c r="L42" s="225">
        <f>O42-I42</f>
        <v>-0.75</v>
      </c>
      <c r="M42" s="96"/>
      <c r="N42" s="108">
        <v>4.97</v>
      </c>
      <c r="O42" s="108"/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27.27</v>
      </c>
      <c r="N43" s="133"/>
      <c r="O43" s="131">
        <v>27.61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3.54</v>
      </c>
      <c r="L44" s="52">
        <f>O44-I44</f>
        <v>-0.2</v>
      </c>
      <c r="N44" s="133">
        <v>3.74</v>
      </c>
      <c r="O44" s="131"/>
    </row>
  </sheetData>
  <mergeCells count="19">
    <mergeCell ref="N19:O19"/>
    <mergeCell ref="N3:O3"/>
    <mergeCell ref="K9:L9"/>
    <mergeCell ref="N9:O9"/>
    <mergeCell ref="K13:L13"/>
    <mergeCell ref="N13:O13"/>
    <mergeCell ref="K24:L24"/>
    <mergeCell ref="N24:O24"/>
    <mergeCell ref="N29:O29"/>
    <mergeCell ref="N31:O31"/>
    <mergeCell ref="K32:L32"/>
    <mergeCell ref="N32:O32"/>
    <mergeCell ref="K43:L43"/>
    <mergeCell ref="K39:L39"/>
    <mergeCell ref="N39:O39"/>
    <mergeCell ref="K40:L40"/>
    <mergeCell ref="K41:L41"/>
    <mergeCell ref="N41:O41"/>
    <mergeCell ref="K42:L4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68607-D418-41A2-A2F8-E5F97689BEEF}">
  <dimension ref="A1:O44"/>
  <sheetViews>
    <sheetView topLeftCell="C17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323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/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4.08</v>
      </c>
      <c r="L5" s="52">
        <f>O5-I5</f>
        <v>-0.74</v>
      </c>
      <c r="M5" s="62"/>
      <c r="N5" s="131">
        <v>4.82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3.67</v>
      </c>
      <c r="L6" s="52">
        <f>O6-I6</f>
        <v>-0.53</v>
      </c>
      <c r="M6" s="62"/>
      <c r="N6" s="131">
        <v>4.2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2.95</v>
      </c>
      <c r="L7" s="52">
        <f>O7-I7</f>
        <v>-0.75</v>
      </c>
      <c r="M7" s="62"/>
      <c r="N7" s="51">
        <v>3.7</v>
      </c>
      <c r="O7" s="131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2.68</v>
      </c>
      <c r="L8" s="52">
        <f>O8-I8</f>
        <v>-0.75</v>
      </c>
      <c r="M8" s="62"/>
      <c r="N8" s="51">
        <v>3.43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2.4300000000000002</v>
      </c>
      <c r="L10" s="52">
        <f>O10-I10</f>
        <v>-0.05</v>
      </c>
      <c r="M10" s="62"/>
      <c r="N10" s="131">
        <v>2.48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5.72</v>
      </c>
      <c r="L11" s="52">
        <f>O11-I11</f>
        <v>-0.63</v>
      </c>
      <c r="M11" s="62"/>
      <c r="N11" s="131">
        <v>6.35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4.6499999999999995</v>
      </c>
      <c r="L12" s="52">
        <f>O12-I12</f>
        <v>-0.95</v>
      </c>
      <c r="M12" s="62"/>
      <c r="N12" s="131">
        <v>5.6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7.3</v>
      </c>
      <c r="M14" s="62"/>
      <c r="N14" s="131"/>
      <c r="O14" s="131">
        <v>7.71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4.6000000000000005</v>
      </c>
      <c r="L15" s="52">
        <f t="shared" ref="L15:L23" si="1">O15-I15</f>
        <v>-0.38</v>
      </c>
      <c r="M15" s="62"/>
      <c r="N15" s="135">
        <v>4.9800000000000004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3.3899999999999997</v>
      </c>
      <c r="L16" s="52">
        <f t="shared" si="1"/>
        <v>-0.45</v>
      </c>
      <c r="M16" s="62"/>
      <c r="N16" s="108">
        <v>3.84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4.3199999999999994</v>
      </c>
      <c r="L17" s="52">
        <f t="shared" si="1"/>
        <v>-0.49</v>
      </c>
      <c r="M17" s="62"/>
      <c r="N17" s="108">
        <v>4.8099999999999996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4.05</v>
      </c>
      <c r="L18" s="52">
        <f t="shared" si="1"/>
        <v>-0.78</v>
      </c>
      <c r="M18" s="62"/>
      <c r="N18" s="145">
        <v>4.83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>
        <f t="shared" si="0"/>
        <v>14.47</v>
      </c>
      <c r="L20" s="52">
        <f t="shared" si="1"/>
        <v>-0.6</v>
      </c>
      <c r="M20" s="62"/>
      <c r="N20" s="108">
        <v>15.07</v>
      </c>
      <c r="O20" s="131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1.47</v>
      </c>
      <c r="L21" s="52">
        <f t="shared" si="1"/>
        <v>0</v>
      </c>
      <c r="M21" s="62"/>
      <c r="N21" s="134">
        <v>1.47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10.11</v>
      </c>
      <c r="L22" s="52">
        <f t="shared" si="1"/>
        <v>-0.31</v>
      </c>
      <c r="M22" s="62"/>
      <c r="N22" s="131">
        <v>10.42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4.82</v>
      </c>
      <c r="L23" s="52">
        <f t="shared" si="1"/>
        <v>-0.43</v>
      </c>
      <c r="M23" s="62"/>
      <c r="N23" s="131">
        <v>5.25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2.31</v>
      </c>
      <c r="L25" s="52">
        <f t="shared" ref="L25:L30" si="3">O25-I25</f>
        <v>-0.79</v>
      </c>
      <c r="M25" s="96"/>
      <c r="N25" s="131">
        <v>3.1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2.8899999999999997</v>
      </c>
      <c r="L26" s="52">
        <f t="shared" si="3"/>
        <v>-0.95</v>
      </c>
      <c r="N26" s="131">
        <v>3.84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2.2800000000000002</v>
      </c>
      <c r="L27" s="52">
        <f t="shared" si="3"/>
        <v>-0.72</v>
      </c>
      <c r="M27" s="96"/>
      <c r="N27" s="131">
        <v>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9.09</v>
      </c>
      <c r="L28" s="52">
        <f t="shared" si="3"/>
        <v>0</v>
      </c>
      <c r="N28" s="131">
        <v>9.09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1.24</v>
      </c>
      <c r="L30" s="52">
        <f t="shared" si="3"/>
        <v>-0.16</v>
      </c>
      <c r="N30" s="145">
        <v>1.4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1.54</v>
      </c>
      <c r="L33" s="52">
        <f t="shared" ref="L33:L38" si="5">O33-I33</f>
        <v>-0.28000000000000003</v>
      </c>
      <c r="M33" s="96"/>
      <c r="N33" s="145">
        <v>1.82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3.4099999999999997</v>
      </c>
      <c r="L34" s="52">
        <f t="shared" si="5"/>
        <v>-0.37</v>
      </c>
      <c r="M34" s="96"/>
      <c r="N34" s="131">
        <v>3.78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4.6000000000000005</v>
      </c>
      <c r="L35" s="52">
        <f t="shared" si="5"/>
        <v>-0.6</v>
      </c>
      <c r="M35" s="96"/>
      <c r="N35" s="135">
        <v>5.2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11.299999999999999</v>
      </c>
      <c r="M36" s="96"/>
      <c r="N36" s="131"/>
      <c r="O36" s="131">
        <v>11.54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-0.29000000000000004</v>
      </c>
      <c r="L37" s="52">
        <f t="shared" si="5"/>
        <v>-0.78</v>
      </c>
      <c r="M37" s="96"/>
      <c r="N37" s="134">
        <v>0.49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3.55</v>
      </c>
      <c r="L38" s="52">
        <f t="shared" si="5"/>
        <v>-0.45</v>
      </c>
      <c r="N38" s="131">
        <v>4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2.1500000000000004</v>
      </c>
      <c r="L40" s="225">
        <f>O40-I40</f>
        <v>-0.3</v>
      </c>
      <c r="N40" s="131">
        <v>2.4500000000000002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-0.75</v>
      </c>
      <c r="L42" s="225">
        <f>O42-I42</f>
        <v>5.15</v>
      </c>
      <c r="M42" s="96"/>
      <c r="N42" s="108"/>
      <c r="O42" s="108">
        <v>5.9</v>
      </c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-0.34</v>
      </c>
      <c r="L43" s="225">
        <f>O43-I43</f>
        <v>26.78</v>
      </c>
      <c r="N43" s="133"/>
      <c r="O43" s="131">
        <v>27.12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3.8</v>
      </c>
      <c r="N44" s="133"/>
      <c r="O44" s="131">
        <v>4</v>
      </c>
    </row>
  </sheetData>
  <mergeCells count="19">
    <mergeCell ref="K43:L43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EAF28-D1C6-423E-B583-BADB622A7B47}">
  <dimension ref="A1:O44"/>
  <sheetViews>
    <sheetView topLeftCell="A6" workbookViewId="0">
      <selection activeCell="B20" sqref="B20:O20"/>
    </sheetView>
  </sheetViews>
  <sheetFormatPr baseColWidth="10" defaultRowHeight="12.5" x14ac:dyDescent="0.25"/>
  <cols>
    <col min="2" max="2" width="39.453125" bestFit="1" customWidth="1"/>
    <col min="14" max="14" width="15.1796875" customWidth="1"/>
    <col min="15" max="15" width="17.72656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324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13.299999999999999</v>
      </c>
      <c r="M5" s="62"/>
      <c r="N5" s="131"/>
      <c r="O5" s="131">
        <v>14.04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0.53</v>
      </c>
      <c r="J6" s="26"/>
      <c r="K6" s="39">
        <f>N6-I6</f>
        <v>4.3099999999999996</v>
      </c>
      <c r="L6" s="52">
        <f>O6-I6</f>
        <v>-0.53</v>
      </c>
      <c r="M6" s="62"/>
      <c r="N6" s="131">
        <v>4.84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 t="e">
        <f>N7-I7</f>
        <v>#VALUE!</v>
      </c>
      <c r="L7" s="52">
        <f>O7-I7</f>
        <v>-0.75</v>
      </c>
      <c r="M7" s="62"/>
      <c r="N7" s="234" t="s">
        <v>325</v>
      </c>
      <c r="O7" s="235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9.43</v>
      </c>
      <c r="M8" s="62"/>
      <c r="N8" s="51"/>
      <c r="O8" s="131">
        <v>10.18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2.8600000000000003</v>
      </c>
      <c r="L10" s="52">
        <f>O10-I10</f>
        <v>-0.05</v>
      </c>
      <c r="M10" s="62"/>
      <c r="N10" s="131">
        <v>2.91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9.58</v>
      </c>
      <c r="M11" s="62"/>
      <c r="N11" s="131"/>
      <c r="O11" s="131">
        <v>10.210000000000001</v>
      </c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6.6499999999999995</v>
      </c>
      <c r="M12" s="62"/>
      <c r="N12" s="131"/>
      <c r="O12" s="131">
        <v>7.6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4.38</v>
      </c>
      <c r="L14" s="52">
        <f>O14-I14</f>
        <v>-0.41</v>
      </c>
      <c r="M14" s="62"/>
      <c r="N14" s="131">
        <v>4.79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4.25</v>
      </c>
      <c r="L15" s="52">
        <f t="shared" ref="L15:L23" si="1">O15-I15</f>
        <v>-0.38</v>
      </c>
      <c r="M15" s="62"/>
      <c r="N15" s="135">
        <v>4.63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6.62</v>
      </c>
      <c r="L16" s="52">
        <f t="shared" si="1"/>
        <v>-0.45</v>
      </c>
      <c r="M16" s="62"/>
      <c r="N16" s="108">
        <v>7.07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7.2799999999999994</v>
      </c>
      <c r="L17" s="52">
        <f t="shared" si="1"/>
        <v>-0.49</v>
      </c>
      <c r="M17" s="62"/>
      <c r="N17" s="108">
        <v>7.77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4.7299999999999995</v>
      </c>
      <c r="L18" s="52">
        <f t="shared" si="1"/>
        <v>-0.78</v>
      </c>
      <c r="M18" s="62"/>
      <c r="N18" s="145">
        <v>5.51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09" t="s">
        <v>326</v>
      </c>
      <c r="O20" s="243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1.29</v>
      </c>
      <c r="L21" s="52">
        <f t="shared" si="1"/>
        <v>0</v>
      </c>
      <c r="M21" s="62"/>
      <c r="N21" s="134">
        <v>1.29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10.7</v>
      </c>
      <c r="L22" s="52">
        <f t="shared" si="1"/>
        <v>-0.31</v>
      </c>
      <c r="M22" s="62"/>
      <c r="N22" s="131">
        <v>11.01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5.3100000000000005</v>
      </c>
      <c r="L23" s="52">
        <f t="shared" si="1"/>
        <v>-0.43</v>
      </c>
      <c r="M23" s="62"/>
      <c r="N23" s="131">
        <v>5.74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2.87</v>
      </c>
      <c r="L25" s="52">
        <f t="shared" ref="L25:L30" si="3">O25-I25</f>
        <v>-0.79</v>
      </c>
      <c r="M25" s="96"/>
      <c r="N25" s="131">
        <v>3.66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2.79</v>
      </c>
      <c r="L26" s="52">
        <f t="shared" si="3"/>
        <v>-0.95</v>
      </c>
      <c r="N26" s="131">
        <v>3.74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2.5</v>
      </c>
      <c r="L27" s="52">
        <f t="shared" si="3"/>
        <v>-0.72</v>
      </c>
      <c r="M27" s="96"/>
      <c r="N27" s="131">
        <v>3.22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9.11</v>
      </c>
      <c r="L28" s="52">
        <f t="shared" si="3"/>
        <v>0</v>
      </c>
      <c r="N28" s="131">
        <v>9.11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1.58</v>
      </c>
      <c r="L30" s="52">
        <f t="shared" si="3"/>
        <v>-0.16</v>
      </c>
      <c r="N30" s="145">
        <v>1.74</v>
      </c>
      <c r="O30" s="131"/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1.9200000000000002</v>
      </c>
      <c r="L33" s="52">
        <f t="shared" ref="L33:L38" si="5">O33-I33</f>
        <v>-0.28000000000000003</v>
      </c>
      <c r="M33" s="96"/>
      <c r="N33" s="145">
        <v>2.2000000000000002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3.54</v>
      </c>
      <c r="L34" s="52">
        <f t="shared" si="5"/>
        <v>-0.37</v>
      </c>
      <c r="M34" s="96"/>
      <c r="N34" s="131">
        <v>3.91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4.9000000000000004</v>
      </c>
      <c r="L35" s="52">
        <f t="shared" si="5"/>
        <v>-0.6</v>
      </c>
      <c r="M35" s="96"/>
      <c r="N35" s="135">
        <v>5.5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11.25</v>
      </c>
      <c r="L36" s="52">
        <f t="shared" si="5"/>
        <v>-0.24</v>
      </c>
      <c r="M36" s="96"/>
      <c r="N36" s="131">
        <v>11.49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0.12</v>
      </c>
      <c r="L37" s="52">
        <f t="shared" si="5"/>
        <v>-0.78</v>
      </c>
      <c r="M37" s="96"/>
      <c r="N37" s="134">
        <v>0.9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4.25</v>
      </c>
      <c r="L38" s="52">
        <f t="shared" si="5"/>
        <v>-0.45</v>
      </c>
      <c r="N38" s="131">
        <v>4.7</v>
      </c>
      <c r="O38" s="159"/>
    </row>
    <row r="39" spans="1:15" x14ac:dyDescent="0.25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4.5" thickBot="1" x14ac:dyDescent="0.3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224">
        <f>N40-I40</f>
        <v>3.0100000000000002</v>
      </c>
      <c r="L40" s="225">
        <f>O40-I40</f>
        <v>-0.3</v>
      </c>
      <c r="N40" s="131">
        <v>3.31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4.5" thickBot="1" x14ac:dyDescent="0.35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224">
        <f>N42-I42</f>
        <v>3.8899999999999997</v>
      </c>
      <c r="L42" s="225">
        <f>O42-I42</f>
        <v>-0.75</v>
      </c>
      <c r="M42" s="96"/>
      <c r="N42" s="108">
        <v>4.6399999999999997</v>
      </c>
      <c r="O42" s="108"/>
    </row>
    <row r="43" spans="1:15" ht="14.5" thickBot="1" x14ac:dyDescent="0.35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224">
        <f>N43-I43</f>
        <v>25.57</v>
      </c>
      <c r="L43" s="225">
        <f>O43-I43</f>
        <v>-0.34</v>
      </c>
      <c r="N43" s="133">
        <v>25.91</v>
      </c>
      <c r="O43" s="131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3.5799999999999996</v>
      </c>
      <c r="L44" s="52">
        <f>O44-I44</f>
        <v>-0.2</v>
      </c>
      <c r="N44" s="133">
        <v>3.78</v>
      </c>
      <c r="O44" s="131"/>
    </row>
  </sheetData>
  <mergeCells count="21">
    <mergeCell ref="N3:O3"/>
    <mergeCell ref="K9:L9"/>
    <mergeCell ref="N9:O9"/>
    <mergeCell ref="K13:L13"/>
    <mergeCell ref="N13:O13"/>
    <mergeCell ref="K43:L43"/>
    <mergeCell ref="N7:O7"/>
    <mergeCell ref="N20:O20"/>
    <mergeCell ref="K39:L39"/>
    <mergeCell ref="N39:O39"/>
    <mergeCell ref="K40:L40"/>
    <mergeCell ref="K41:L41"/>
    <mergeCell ref="N41:O41"/>
    <mergeCell ref="K42:L42"/>
    <mergeCell ref="K24:L24"/>
    <mergeCell ref="N24:O24"/>
    <mergeCell ref="N29:O29"/>
    <mergeCell ref="N31:O31"/>
    <mergeCell ref="K32:L32"/>
    <mergeCell ref="N32:O32"/>
    <mergeCell ref="N19:O19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40AED-E18A-4AC3-821B-88203C51CB68}">
  <dimension ref="A1:O44"/>
  <sheetViews>
    <sheetView workbookViewId="0">
      <selection activeCell="A7" sqref="A7:XFD7"/>
    </sheetView>
  </sheetViews>
  <sheetFormatPr baseColWidth="10" defaultRowHeight="12.5" x14ac:dyDescent="0.25"/>
  <cols>
    <col min="1" max="1" width="14.7265625" customWidth="1"/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327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5.63</v>
      </c>
      <c r="L5" s="52">
        <f>O5-I5</f>
        <v>-0.74</v>
      </c>
      <c r="M5" s="62"/>
      <c r="N5" s="131">
        <v>6.37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4.4800000000000004</v>
      </c>
      <c r="L6" s="52">
        <f>O6-I6</f>
        <v>-0.34</v>
      </c>
      <c r="M6" s="62"/>
      <c r="N6" s="131">
        <v>4.82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 t="e">
        <f>N7-I7</f>
        <v>#VALUE!</v>
      </c>
      <c r="L7" s="52">
        <f>O7-I7</f>
        <v>-0.75</v>
      </c>
      <c r="M7" s="62"/>
      <c r="N7" s="234" t="s">
        <v>325</v>
      </c>
      <c r="O7" s="235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2.81</v>
      </c>
      <c r="L8" s="52">
        <f>O8-I8</f>
        <v>-0.75</v>
      </c>
      <c r="M8" s="62"/>
      <c r="N8" s="51">
        <v>3.56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3.39</v>
      </c>
      <c r="L10" s="52">
        <f>O10-I10</f>
        <v>-0.05</v>
      </c>
      <c r="M10" s="62"/>
      <c r="N10" s="131">
        <v>3.44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4.8500000000000005</v>
      </c>
      <c r="L11" s="52">
        <f>O11-I11</f>
        <v>-0.63</v>
      </c>
      <c r="M11" s="62"/>
      <c r="N11" s="131">
        <v>5.48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5.25</v>
      </c>
      <c r="L12" s="52">
        <f>O12-I12</f>
        <v>-0.95</v>
      </c>
      <c r="M12" s="62"/>
      <c r="N12" s="131">
        <v>6.2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5.52</v>
      </c>
      <c r="L14" s="52">
        <f>O14-I14</f>
        <v>-0.41</v>
      </c>
      <c r="M14" s="62"/>
      <c r="N14" s="131">
        <v>5.93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5.98</v>
      </c>
      <c r="L15" s="52">
        <f t="shared" ref="L15:L23" si="1">O15-I15</f>
        <v>-0.38</v>
      </c>
      <c r="M15" s="62"/>
      <c r="N15" s="135">
        <v>6.36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4.5999999999999996</v>
      </c>
      <c r="L16" s="52">
        <f t="shared" si="1"/>
        <v>-0.45</v>
      </c>
      <c r="M16" s="62"/>
      <c r="N16" s="108">
        <v>5.05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5.08</v>
      </c>
      <c r="L17" s="52">
        <f t="shared" si="1"/>
        <v>-0.49</v>
      </c>
      <c r="M17" s="62"/>
      <c r="N17" s="108">
        <v>5.57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6.89</v>
      </c>
      <c r="L18" s="52">
        <f t="shared" si="1"/>
        <v>-0.78</v>
      </c>
      <c r="M18" s="62"/>
      <c r="N18" s="145">
        <v>7.67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09" t="s">
        <v>326</v>
      </c>
      <c r="O20" s="243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1.87</v>
      </c>
      <c r="L21" s="52">
        <f t="shared" si="1"/>
        <v>0</v>
      </c>
      <c r="M21" s="62"/>
      <c r="N21" s="134">
        <v>1.87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10.36</v>
      </c>
      <c r="L22" s="52">
        <f t="shared" si="1"/>
        <v>-0.31</v>
      </c>
      <c r="M22" s="62"/>
      <c r="N22" s="131">
        <v>10.67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6.67</v>
      </c>
      <c r="L23" s="52">
        <f t="shared" si="1"/>
        <v>-0.43</v>
      </c>
      <c r="M23" s="62"/>
      <c r="N23" s="131">
        <v>7.1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3.45</v>
      </c>
      <c r="L25" s="52">
        <f t="shared" ref="L25:L30" si="3">O25-I25</f>
        <v>-0.79</v>
      </c>
      <c r="M25" s="96"/>
      <c r="N25" s="131">
        <v>4.24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3.2800000000000002</v>
      </c>
      <c r="L26" s="52">
        <f t="shared" si="3"/>
        <v>-0.95</v>
      </c>
      <c r="N26" s="131">
        <v>4.2300000000000004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3.5200000000000005</v>
      </c>
      <c r="L27" s="52">
        <f t="shared" si="3"/>
        <v>-0.72</v>
      </c>
      <c r="M27" s="96"/>
      <c r="N27" s="131">
        <v>4.24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9.49</v>
      </c>
      <c r="L28" s="52">
        <f t="shared" si="3"/>
        <v>0</v>
      </c>
      <c r="N28" s="131">
        <v>9.49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10.79</v>
      </c>
      <c r="N30" s="145"/>
      <c r="O30" s="131">
        <v>10.95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1.97</v>
      </c>
      <c r="L33" s="52">
        <f t="shared" ref="L33:L38" si="5">O33-I33</f>
        <v>-0.28000000000000003</v>
      </c>
      <c r="M33" s="96"/>
      <c r="N33" s="145">
        <v>2.25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3.55</v>
      </c>
      <c r="L34" s="52">
        <f t="shared" si="5"/>
        <v>-0.37</v>
      </c>
      <c r="M34" s="96"/>
      <c r="N34" s="131">
        <v>3.92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4.5</v>
      </c>
      <c r="L35" s="52">
        <f t="shared" si="5"/>
        <v>-0.6</v>
      </c>
      <c r="M35" s="96"/>
      <c r="N35" s="135">
        <v>5.0999999999999996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11.97</v>
      </c>
      <c r="M36" s="96"/>
      <c r="N36" s="131"/>
      <c r="O36" s="131">
        <v>12.21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1.4600000000000002</v>
      </c>
      <c r="L37" s="52">
        <f t="shared" si="5"/>
        <v>-0.78</v>
      </c>
      <c r="M37" s="96"/>
      <c r="N37" s="134">
        <v>2.2400000000000002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6.38</v>
      </c>
      <c r="L38" s="52">
        <f t="shared" si="5"/>
        <v>-0.45</v>
      </c>
      <c r="N38" s="131">
        <v>6.83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3.66</v>
      </c>
      <c r="L40" s="52">
        <f t="shared" ref="L40" si="7">O40-I40</f>
        <v>-0.3</v>
      </c>
      <c r="N40" s="131">
        <v>3.96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39">
        <f t="shared" ref="K42" si="8">N42-I42</f>
        <v>6.26</v>
      </c>
      <c r="L42" s="52">
        <f t="shared" ref="L42" si="9">O42-I42</f>
        <v>-0.75</v>
      </c>
      <c r="M42" s="96"/>
      <c r="N42" s="108">
        <v>7.01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39">
        <f t="shared" ref="K43" si="10">N43-I43</f>
        <v>-0.34</v>
      </c>
      <c r="L43" s="52">
        <f t="shared" ref="L43" si="11">O43-I43</f>
        <v>43.91</v>
      </c>
      <c r="N43" s="133"/>
      <c r="O43" s="131">
        <v>44.25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3.61</v>
      </c>
      <c r="L44" s="52">
        <f>O44-I44</f>
        <v>-0.2</v>
      </c>
      <c r="N44" s="133">
        <v>3.81</v>
      </c>
      <c r="O44" s="131"/>
    </row>
  </sheetData>
  <mergeCells count="18">
    <mergeCell ref="N31:O31"/>
    <mergeCell ref="N39:O39"/>
    <mergeCell ref="K41:L41"/>
    <mergeCell ref="N41:O41"/>
    <mergeCell ref="N3:O3"/>
    <mergeCell ref="N7:O7"/>
    <mergeCell ref="K9:L9"/>
    <mergeCell ref="N9:O9"/>
    <mergeCell ref="K13:L13"/>
    <mergeCell ref="N13:O13"/>
    <mergeCell ref="N19:O19"/>
    <mergeCell ref="N20:O20"/>
    <mergeCell ref="K32:L32"/>
    <mergeCell ref="N32:O32"/>
    <mergeCell ref="K39:L39"/>
    <mergeCell ref="K24:L24"/>
    <mergeCell ref="N24:O24"/>
    <mergeCell ref="N29:O29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4624-7E67-442B-B070-7A439CB1BEEE}">
  <dimension ref="A1:O44"/>
  <sheetViews>
    <sheetView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15</v>
      </c>
      <c r="M5" s="62"/>
      <c r="N5" s="131"/>
      <c r="O5" s="131">
        <v>15.74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0.34</v>
      </c>
      <c r="J6" s="26"/>
      <c r="K6" s="39">
        <f>N6-I6</f>
        <v>5.46</v>
      </c>
      <c r="L6" s="52">
        <f>O6-I6</f>
        <v>-0.34</v>
      </c>
      <c r="M6" s="62"/>
      <c r="N6" s="131">
        <v>5.8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3.3899999999999997</v>
      </c>
      <c r="L7" s="52">
        <f>O7-I7</f>
        <v>-0.75</v>
      </c>
      <c r="M7" s="62"/>
      <c r="N7" s="184">
        <v>4.1399999999999997</v>
      </c>
      <c r="O7" s="185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10.45</v>
      </c>
      <c r="M8" s="62"/>
      <c r="N8" s="51"/>
      <c r="O8" s="131">
        <v>11.2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4.1100000000000003</v>
      </c>
      <c r="L10" s="52">
        <f>O10-I10</f>
        <v>-0.05</v>
      </c>
      <c r="M10" s="62"/>
      <c r="N10" s="131">
        <v>4.16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5.12</v>
      </c>
      <c r="L11" s="52">
        <f>O11-I11</f>
        <v>-0.63</v>
      </c>
      <c r="M11" s="62"/>
      <c r="N11" s="131">
        <v>5.75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10.770000000000001</v>
      </c>
      <c r="M12" s="62"/>
      <c r="N12" s="131"/>
      <c r="O12" s="131">
        <v>11.72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6.6899999999999995</v>
      </c>
      <c r="L14" s="52">
        <f>O14-I14</f>
        <v>-0.41</v>
      </c>
      <c r="M14" s="62"/>
      <c r="N14" s="131">
        <v>7.1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7.07</v>
      </c>
      <c r="L15" s="52">
        <f t="shared" ref="L15:L23" si="1">O15-I15</f>
        <v>-0.38</v>
      </c>
      <c r="M15" s="62"/>
      <c r="N15" s="135">
        <v>7.45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6.31</v>
      </c>
      <c r="L16" s="52">
        <f t="shared" si="1"/>
        <v>-0.45</v>
      </c>
      <c r="M16" s="62"/>
      <c r="N16" s="108">
        <v>6.76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8.91</v>
      </c>
      <c r="L18" s="52">
        <f t="shared" si="1"/>
        <v>-0.78</v>
      </c>
      <c r="M18" s="62"/>
      <c r="N18" s="145">
        <v>9.69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09" t="s">
        <v>326</v>
      </c>
      <c r="O20" s="243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3.04</v>
      </c>
      <c r="L21" s="52">
        <f t="shared" si="1"/>
        <v>0</v>
      </c>
      <c r="M21" s="62"/>
      <c r="N21" s="134">
        <v>3.04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11.11</v>
      </c>
      <c r="L22" s="52">
        <f t="shared" si="1"/>
        <v>-0.31</v>
      </c>
      <c r="M22" s="62"/>
      <c r="N22" s="131">
        <v>11.42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8.25</v>
      </c>
      <c r="L23" s="52">
        <f t="shared" si="1"/>
        <v>-0.43</v>
      </c>
      <c r="M23" s="62"/>
      <c r="N23" s="131">
        <v>8.68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3.76</v>
      </c>
      <c r="L25" s="52">
        <f t="shared" ref="L25:L30" si="3">O25-I25</f>
        <v>-0.79</v>
      </c>
      <c r="M25" s="96"/>
      <c r="N25" s="131">
        <v>4.55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8.2800000000000011</v>
      </c>
      <c r="N26" s="131"/>
      <c r="O26" s="131">
        <v>9.23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4.95</v>
      </c>
      <c r="L27" s="52">
        <f t="shared" si="3"/>
        <v>-0.72</v>
      </c>
      <c r="M27" s="96"/>
      <c r="N27" s="131">
        <v>5.67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9.8699999999999992</v>
      </c>
      <c r="L28" s="52">
        <f t="shared" si="3"/>
        <v>0</v>
      </c>
      <c r="N28" s="131">
        <v>9.8699999999999992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7.62</v>
      </c>
      <c r="N30" s="145"/>
      <c r="O30" s="131">
        <v>7.78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4.25</v>
      </c>
      <c r="L33" s="52">
        <f t="shared" ref="L33:L38" si="5">O33-I33</f>
        <v>-0.28000000000000003</v>
      </c>
      <c r="M33" s="96"/>
      <c r="N33" s="145">
        <v>4.53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</v>
      </c>
      <c r="L34" s="52">
        <f t="shared" si="5"/>
        <v>-0.37</v>
      </c>
      <c r="M34" s="96"/>
      <c r="N34" s="131">
        <v>5.37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4.1100000000000003</v>
      </c>
      <c r="L35" s="52">
        <f t="shared" si="5"/>
        <v>-0.6</v>
      </c>
      <c r="M35" s="96"/>
      <c r="N35" s="135">
        <v>4.71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11.879999999999999</v>
      </c>
      <c r="L36" s="52">
        <f t="shared" si="5"/>
        <v>-0.24</v>
      </c>
      <c r="M36" s="96"/>
      <c r="N36" s="131">
        <v>12.12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4.38</v>
      </c>
      <c r="L37" s="52">
        <f t="shared" si="5"/>
        <v>-0.78</v>
      </c>
      <c r="M37" s="96"/>
      <c r="N37" s="134">
        <v>5.16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7.72</v>
      </c>
      <c r="L38" s="52">
        <f t="shared" si="5"/>
        <v>-0.45</v>
      </c>
      <c r="N38" s="131">
        <v>8.17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20.8</v>
      </c>
      <c r="N40" s="131"/>
      <c r="O40" s="133">
        <v>21.1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7.3000000000000007</v>
      </c>
      <c r="M42" s="96"/>
      <c r="N42" s="108"/>
      <c r="O42" s="108">
        <v>8.0500000000000007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26.080000000000002</v>
      </c>
      <c r="N43" s="133"/>
      <c r="O43" s="131">
        <v>26.42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7.09</v>
      </c>
      <c r="N44" s="133"/>
      <c r="O44" s="131">
        <v>7.29</v>
      </c>
    </row>
  </sheetData>
  <mergeCells count="17">
    <mergeCell ref="N31:O31"/>
    <mergeCell ref="N3:O3"/>
    <mergeCell ref="K9:L9"/>
    <mergeCell ref="N9:O9"/>
    <mergeCell ref="K13:L13"/>
    <mergeCell ref="N13:O13"/>
    <mergeCell ref="N19:O19"/>
    <mergeCell ref="N20:O20"/>
    <mergeCell ref="K24:L24"/>
    <mergeCell ref="N24:O24"/>
    <mergeCell ref="N29:O29"/>
    <mergeCell ref="K32:L32"/>
    <mergeCell ref="N32:O32"/>
    <mergeCell ref="K39:L39"/>
    <mergeCell ref="N39:O39"/>
    <mergeCell ref="K41:L41"/>
    <mergeCell ref="N41:O4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794E-5F1C-4864-B57D-4CC4D2E512A0}">
  <dimension ref="A1:O44"/>
  <sheetViews>
    <sheetView topLeftCell="A8" zoomScale="70" zoomScaleNormal="70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20">
        <v>228433</v>
      </c>
      <c r="F5" s="20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18.16</v>
      </c>
      <c r="M5" s="62"/>
      <c r="N5" s="131"/>
      <c r="O5" s="131">
        <v>18.899999999999999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8">
        <v>228410</v>
      </c>
      <c r="F6" s="18">
        <v>374618</v>
      </c>
      <c r="G6" s="18">
        <v>169</v>
      </c>
      <c r="H6" s="26">
        <v>10</v>
      </c>
      <c r="I6" s="35">
        <v>0.34</v>
      </c>
      <c r="J6" s="26"/>
      <c r="K6" s="39">
        <f>N6-I6</f>
        <v>12.36</v>
      </c>
      <c r="L6" s="52">
        <f>O6-I6</f>
        <v>-0.34</v>
      </c>
      <c r="M6" s="62"/>
      <c r="N6" s="131">
        <v>12.7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8">
        <v>228332</v>
      </c>
      <c r="F7" s="18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4.59</v>
      </c>
      <c r="L7" s="52">
        <f>O7-I7</f>
        <v>-0.75</v>
      </c>
      <c r="M7" s="62"/>
      <c r="N7" s="184">
        <v>5.34</v>
      </c>
      <c r="O7" s="185"/>
    </row>
    <row r="8" spans="1:15" x14ac:dyDescent="0.25">
      <c r="A8" s="31">
        <v>4</v>
      </c>
      <c r="B8" s="18" t="s">
        <v>19</v>
      </c>
      <c r="C8" s="26" t="s">
        <v>24</v>
      </c>
      <c r="D8" s="18" t="s">
        <v>26</v>
      </c>
      <c r="E8" s="18">
        <v>228311</v>
      </c>
      <c r="F8" s="18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12.73</v>
      </c>
      <c r="M8" s="62"/>
      <c r="N8" s="51"/>
      <c r="O8" s="131">
        <v>13.48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8">
        <v>229011</v>
      </c>
      <c r="F9" s="18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8">
        <v>228975</v>
      </c>
      <c r="F10" s="18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5.6800000000000006</v>
      </c>
      <c r="L10" s="52">
        <f>O10-I10</f>
        <v>-0.05</v>
      </c>
      <c r="M10" s="62"/>
      <c r="N10" s="131">
        <v>5.73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8">
        <v>228362</v>
      </c>
      <c r="F11" s="18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5.6000000000000005</v>
      </c>
      <c r="L11" s="52">
        <f>O11-I11</f>
        <v>-0.63</v>
      </c>
      <c r="M11" s="62"/>
      <c r="N11" s="131">
        <v>6.23</v>
      </c>
      <c r="O11" s="131"/>
    </row>
    <row r="12" spans="1:15" x14ac:dyDescent="0.25">
      <c r="A12" s="31">
        <v>8</v>
      </c>
      <c r="B12" s="18" t="s">
        <v>20</v>
      </c>
      <c r="C12" s="26" t="s">
        <v>24</v>
      </c>
      <c r="D12" s="18" t="s">
        <v>26</v>
      </c>
      <c r="E12" s="18">
        <v>228388</v>
      </c>
      <c r="F12" s="18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10.75</v>
      </c>
      <c r="M12" s="62"/>
      <c r="N12" s="131"/>
      <c r="O12" s="131">
        <v>11.7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8">
        <v>228558</v>
      </c>
      <c r="F13" s="18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8">
        <v>229344</v>
      </c>
      <c r="F14" s="18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13.9</v>
      </c>
      <c r="M14" s="62"/>
      <c r="N14" s="131"/>
      <c r="O14" s="131">
        <v>14.31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8">
        <v>229365</v>
      </c>
      <c r="F15" s="18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9.02</v>
      </c>
      <c r="L15" s="52">
        <f t="shared" ref="L15:L23" si="1">O15-I15</f>
        <v>-0.38</v>
      </c>
      <c r="M15" s="62"/>
      <c r="N15" s="135">
        <v>9.4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8">
        <v>230039</v>
      </c>
      <c r="F16" s="18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7.71</v>
      </c>
      <c r="L16" s="52">
        <f t="shared" si="1"/>
        <v>-0.45</v>
      </c>
      <c r="M16" s="62"/>
      <c r="N16" s="108">
        <v>8.16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26">
        <v>230068</v>
      </c>
      <c r="F17" s="26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26">
        <v>228808</v>
      </c>
      <c r="F18" s="26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12.07</v>
      </c>
      <c r="L18" s="52">
        <f t="shared" si="1"/>
        <v>-0.78</v>
      </c>
      <c r="M18" s="62"/>
      <c r="N18" s="145">
        <v>12.85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8">
        <v>228215</v>
      </c>
      <c r="F19" s="18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26">
        <v>226508</v>
      </c>
      <c r="F20" s="26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26">
        <v>226538</v>
      </c>
      <c r="F21" s="26">
        <v>370372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4.0999999999999996</v>
      </c>
      <c r="L21" s="52">
        <f t="shared" si="1"/>
        <v>0</v>
      </c>
      <c r="M21" s="62"/>
      <c r="N21" s="134">
        <v>4.0999999999999996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26">
        <v>227916</v>
      </c>
      <c r="F22" s="26">
        <v>371351</v>
      </c>
      <c r="G22" s="26">
        <v>184</v>
      </c>
      <c r="H22" s="26">
        <v>8</v>
      </c>
      <c r="I22" s="26">
        <v>0.31</v>
      </c>
      <c r="J22" s="26"/>
      <c r="K22" s="39">
        <f t="shared" si="0"/>
        <v>11.93</v>
      </c>
      <c r="L22" s="52">
        <f t="shared" si="1"/>
        <v>-0.31</v>
      </c>
      <c r="M22" s="62"/>
      <c r="N22" s="131">
        <v>12.24</v>
      </c>
      <c r="O22" s="131"/>
    </row>
    <row r="23" spans="1:15" x14ac:dyDescent="0.25">
      <c r="A23" s="31">
        <v>19</v>
      </c>
      <c r="B23" s="26" t="s">
        <v>60</v>
      </c>
      <c r="C23" s="26" t="s">
        <v>42</v>
      </c>
      <c r="D23" s="18" t="s">
        <v>44</v>
      </c>
      <c r="E23" s="26">
        <v>227137</v>
      </c>
      <c r="F23" s="26">
        <v>372659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8.75</v>
      </c>
      <c r="L23" s="52">
        <f t="shared" si="1"/>
        <v>-0.43</v>
      </c>
      <c r="M23" s="62"/>
      <c r="N23" s="131">
        <v>9.18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26">
        <v>227239</v>
      </c>
      <c r="F24" s="26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26">
        <v>228001</v>
      </c>
      <c r="F25" s="26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4.1500000000000004</v>
      </c>
      <c r="L25" s="52">
        <f t="shared" ref="L25:L30" si="3">O25-I25</f>
        <v>-0.79</v>
      </c>
      <c r="M25" s="96"/>
      <c r="N25" s="131">
        <v>4.9400000000000004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26">
        <v>227968</v>
      </c>
      <c r="F26" s="26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6.96</v>
      </c>
      <c r="N26" s="131"/>
      <c r="O26" s="131">
        <v>7.91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26">
        <v>230129</v>
      </c>
      <c r="F27" s="26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6.0200000000000005</v>
      </c>
      <c r="L27" s="52">
        <f t="shared" si="3"/>
        <v>-0.72</v>
      </c>
      <c r="M27" s="96"/>
      <c r="N27" s="131">
        <v>6.74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26">
        <v>226896</v>
      </c>
      <c r="F28" s="26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10.119999999999999</v>
      </c>
      <c r="L28" s="52">
        <f t="shared" si="3"/>
        <v>0</v>
      </c>
      <c r="N28" s="131">
        <v>10.119999999999999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26">
        <v>226897</v>
      </c>
      <c r="F29" s="26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26">
        <v>230865</v>
      </c>
      <c r="F30" s="26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11.47</v>
      </c>
      <c r="N30" s="145"/>
      <c r="O30" s="131">
        <v>11.63</v>
      </c>
    </row>
    <row r="31" spans="1:15" x14ac:dyDescent="0.25">
      <c r="A31" s="31">
        <v>27</v>
      </c>
      <c r="B31" s="26" t="s">
        <v>63</v>
      </c>
      <c r="C31" s="26" t="s">
        <v>66</v>
      </c>
      <c r="D31" s="18" t="s">
        <v>44</v>
      </c>
      <c r="E31" s="26">
        <v>233304</v>
      </c>
      <c r="F31" s="26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26">
        <v>233542</v>
      </c>
      <c r="F32" s="26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26">
        <v>234045</v>
      </c>
      <c r="F33" s="26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5.0999999999999996</v>
      </c>
      <c r="L33" s="52">
        <f t="shared" ref="L33:L38" si="5">O33-I33</f>
        <v>-0.28000000000000003</v>
      </c>
      <c r="M33" s="96"/>
      <c r="N33" s="145">
        <v>5.38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26">
        <v>233269</v>
      </c>
      <c r="F34" s="26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5.4399999999999995</v>
      </c>
      <c r="L34" s="52">
        <f t="shared" si="5"/>
        <v>-0.37</v>
      </c>
      <c r="M34" s="96"/>
      <c r="N34" s="131">
        <v>5.81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26">
        <v>231370</v>
      </c>
      <c r="F35" s="26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26">
        <v>230325</v>
      </c>
      <c r="F36" s="26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12.59</v>
      </c>
      <c r="M36" s="96"/>
      <c r="N36" s="131"/>
      <c r="O36" s="131">
        <v>12.83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26">
        <v>227193</v>
      </c>
      <c r="F37" s="26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6.52</v>
      </c>
      <c r="L37" s="52">
        <f t="shared" si="5"/>
        <v>-0.78</v>
      </c>
      <c r="M37" s="96"/>
      <c r="N37" s="134">
        <v>7.3</v>
      </c>
      <c r="O37" s="131"/>
    </row>
    <row r="38" spans="1:15" ht="14" x14ac:dyDescent="0.3">
      <c r="A38" s="31">
        <v>34</v>
      </c>
      <c r="B38" s="26" t="s">
        <v>81</v>
      </c>
      <c r="C38" s="26" t="s">
        <v>43</v>
      </c>
      <c r="D38" s="18" t="s">
        <v>26</v>
      </c>
      <c r="E38" s="26">
        <v>227196</v>
      </c>
      <c r="F38" s="26">
        <v>374931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8.34</v>
      </c>
      <c r="L38" s="52">
        <f t="shared" si="5"/>
        <v>-0.45</v>
      </c>
      <c r="N38" s="131">
        <v>8.7899999999999991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26">
        <v>230121</v>
      </c>
      <c r="F39" s="26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x14ac:dyDescent="0.25">
      <c r="A40" s="31">
        <v>36</v>
      </c>
      <c r="B40" s="18" t="s">
        <v>90</v>
      </c>
      <c r="C40" s="26" t="s">
        <v>43</v>
      </c>
      <c r="D40" s="18" t="s">
        <v>26</v>
      </c>
      <c r="E40" s="18">
        <v>230506</v>
      </c>
      <c r="F40" s="18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15.919999999999998</v>
      </c>
      <c r="N40" s="131"/>
      <c r="O40" s="133">
        <v>16.22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8">
        <v>230121</v>
      </c>
      <c r="F41" s="18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8">
        <v>229350</v>
      </c>
      <c r="F42" s="18">
        <v>372636</v>
      </c>
      <c r="G42" s="18"/>
      <c r="H42" s="26"/>
      <c r="I42" s="35">
        <v>0.75</v>
      </c>
      <c r="J42" s="26"/>
      <c r="K42" s="39">
        <f t="shared" ref="K42:K43" si="8">N42-I42</f>
        <v>9.35</v>
      </c>
      <c r="L42" s="52">
        <f t="shared" ref="L42:L43" si="9">O42-I42</f>
        <v>-0.75</v>
      </c>
      <c r="M42" s="96"/>
      <c r="N42" s="108">
        <v>10.1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8">
        <v>227917</v>
      </c>
      <c r="F43" s="18">
        <v>371356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31.46</v>
      </c>
      <c r="N43" s="133"/>
      <c r="O43" s="131">
        <v>31.8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26">
        <v>227970</v>
      </c>
      <c r="F44" s="26">
        <v>374756</v>
      </c>
      <c r="G44" s="27"/>
      <c r="H44" s="27"/>
      <c r="I44" s="64">
        <v>0.2</v>
      </c>
      <c r="J44" s="27"/>
      <c r="K44" s="39">
        <f>N44-I44</f>
        <v>4.9799999999999995</v>
      </c>
      <c r="L44" s="52">
        <f>O44-I44</f>
        <v>-0.2</v>
      </c>
      <c r="N44" s="133">
        <v>5.18</v>
      </c>
      <c r="O44" s="131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82DD-AA3B-4AA0-AF6D-EFEEA1D10F6D}">
  <dimension ref="A1:O44"/>
  <sheetViews>
    <sheetView topLeftCell="A5" workbookViewId="0">
      <selection sqref="A1:O44"/>
    </sheetView>
  </sheetViews>
  <sheetFormatPr baseColWidth="10" defaultRowHeight="12.5" x14ac:dyDescent="0.25"/>
  <cols>
    <col min="2" max="2" width="39.45312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328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18.360000000000003</v>
      </c>
      <c r="M5" s="62"/>
      <c r="N5" s="131"/>
      <c r="O5" s="131">
        <v>19.100000000000001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13.82</v>
      </c>
      <c r="L6" s="52">
        <f>O6-I6</f>
        <v>-0.34</v>
      </c>
      <c r="M6" s="62"/>
      <c r="N6" s="131">
        <v>14.16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4.8499999999999996</v>
      </c>
      <c r="L7" s="52">
        <f>O7-I7</f>
        <v>-0.75</v>
      </c>
      <c r="M7" s="62"/>
      <c r="N7" s="184">
        <v>5.6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4.71</v>
      </c>
      <c r="L8" s="52">
        <f>O8-I8</f>
        <v>-0.75</v>
      </c>
      <c r="M8" s="62"/>
      <c r="N8" s="51">
        <v>5.46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6.09</v>
      </c>
      <c r="L10" s="52">
        <f>O10-I10</f>
        <v>-0.05</v>
      </c>
      <c r="M10" s="62"/>
      <c r="N10" s="131">
        <v>6.14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6.48</v>
      </c>
      <c r="L11" s="52">
        <f>O11-I11</f>
        <v>-0.63</v>
      </c>
      <c r="M11" s="62"/>
      <c r="N11" s="131">
        <v>7.11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11.190000000000001</v>
      </c>
      <c r="L12" s="52">
        <f>O12-I12</f>
        <v>-0.95</v>
      </c>
      <c r="M12" s="62"/>
      <c r="N12" s="131">
        <v>12.14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9.74</v>
      </c>
      <c r="M14" s="62"/>
      <c r="N14" s="131"/>
      <c r="O14" s="131">
        <v>10.15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9.1399999999999988</v>
      </c>
      <c r="L15" s="52">
        <f t="shared" ref="L15:L23" si="1">O15-I15</f>
        <v>-0.38</v>
      </c>
      <c r="M15" s="62"/>
      <c r="N15" s="135">
        <v>9.52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9.2000000000000011</v>
      </c>
      <c r="L16" s="52">
        <f t="shared" si="1"/>
        <v>-0.45</v>
      </c>
      <c r="M16" s="62"/>
      <c r="N16" s="108">
        <v>9.65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12.07</v>
      </c>
      <c r="L18" s="52">
        <f t="shared" si="1"/>
        <v>-0.78</v>
      </c>
      <c r="M18" s="62"/>
      <c r="N18" s="145">
        <v>12.85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4.82</v>
      </c>
      <c r="L21" s="52">
        <f t="shared" si="1"/>
        <v>0</v>
      </c>
      <c r="M21" s="62"/>
      <c r="N21" s="134">
        <v>4.82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12.69</v>
      </c>
      <c r="L22" s="52">
        <f t="shared" si="1"/>
        <v>-0.31</v>
      </c>
      <c r="M22" s="62"/>
      <c r="N22" s="131">
        <v>13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9.08</v>
      </c>
      <c r="L23" s="52">
        <f t="shared" si="1"/>
        <v>-0.43</v>
      </c>
      <c r="M23" s="62"/>
      <c r="N23" s="131">
        <v>9.51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4.47</v>
      </c>
      <c r="L25" s="52">
        <f t="shared" ref="L25:L30" si="3">O25-I25</f>
        <v>-0.79</v>
      </c>
      <c r="M25" s="96"/>
      <c r="N25" s="131">
        <v>5.26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7.53</v>
      </c>
      <c r="N26" s="131"/>
      <c r="O26" s="131">
        <v>8.48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7.2600000000000007</v>
      </c>
      <c r="L27" s="52">
        <f t="shared" si="3"/>
        <v>-0.72</v>
      </c>
      <c r="M27" s="96"/>
      <c r="N27" s="131">
        <v>7.98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 t="e">
        <f t="shared" si="2"/>
        <v>#VALUE!</v>
      </c>
      <c r="L28" s="52">
        <f t="shared" si="3"/>
        <v>0</v>
      </c>
      <c r="N28" s="131" t="s">
        <v>330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11.74</v>
      </c>
      <c r="N30" s="145"/>
      <c r="O30" s="131">
        <v>11.9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5.52</v>
      </c>
      <c r="L33" s="52">
        <f t="shared" ref="L33:L38" si="5">O33-I33</f>
        <v>-0.28000000000000003</v>
      </c>
      <c r="M33" s="96"/>
      <c r="N33" s="145">
        <v>5.8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5.83</v>
      </c>
      <c r="L34" s="52">
        <f t="shared" si="5"/>
        <v>-0.37</v>
      </c>
      <c r="M34" s="96"/>
      <c r="N34" s="131">
        <v>6.2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12.2</v>
      </c>
      <c r="L36" s="52">
        <f t="shared" si="5"/>
        <v>-0.24</v>
      </c>
      <c r="M36" s="96"/>
      <c r="N36" s="131">
        <v>12.44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7.88</v>
      </c>
      <c r="L37" s="52">
        <f t="shared" si="5"/>
        <v>-0.78</v>
      </c>
      <c r="M37" s="96"/>
      <c r="N37" s="134">
        <v>8.66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9.4</v>
      </c>
      <c r="L38" s="52">
        <f t="shared" si="5"/>
        <v>-0.45</v>
      </c>
      <c r="N38" s="131">
        <v>9.85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25.759999999999998</v>
      </c>
      <c r="N40" s="131"/>
      <c r="O40" s="133">
        <v>26.06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10.4</v>
      </c>
      <c r="L42" s="52">
        <f t="shared" ref="L42:L43" si="9">O42-I42</f>
        <v>-0.75</v>
      </c>
      <c r="M42" s="96"/>
      <c r="N42" s="108">
        <v>11.15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37.54</v>
      </c>
      <c r="N43" s="133"/>
      <c r="O43" s="131">
        <v>37.880000000000003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5.34</v>
      </c>
      <c r="L44" s="52">
        <f>O44-I44</f>
        <v>-0.2</v>
      </c>
      <c r="N44" s="133">
        <v>5.54</v>
      </c>
      <c r="O44" s="131"/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85E7E-9A80-407A-9887-25CEF9B47256}">
  <dimension ref="A1:O44"/>
  <sheetViews>
    <sheetView workbookViewId="0">
      <selection activeCell="O44" sqref="A1:O44"/>
    </sheetView>
  </sheetViews>
  <sheetFormatPr baseColWidth="10" defaultRowHeight="12.5" x14ac:dyDescent="0.25"/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331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12.209999999999999</v>
      </c>
      <c r="M5" s="62"/>
      <c r="N5" s="131"/>
      <c r="O5" s="131">
        <v>12.95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9.31</v>
      </c>
      <c r="L6" s="52">
        <f>O6-I6</f>
        <v>-0.34</v>
      </c>
      <c r="M6" s="62"/>
      <c r="N6" s="131">
        <v>9.65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4.4400000000000004</v>
      </c>
      <c r="L7" s="52">
        <f>O7-I7</f>
        <v>-0.75</v>
      </c>
      <c r="M7" s="62"/>
      <c r="N7" s="184">
        <v>5.19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12.47</v>
      </c>
      <c r="M8" s="62"/>
      <c r="N8" s="51"/>
      <c r="O8" s="131">
        <v>13.22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6.38</v>
      </c>
      <c r="L10" s="52">
        <f>O10-I10</f>
        <v>-0.05</v>
      </c>
      <c r="M10" s="62"/>
      <c r="N10" s="131">
        <v>6.43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20.12</v>
      </c>
      <c r="M11" s="62"/>
      <c r="N11" s="131"/>
      <c r="O11" s="131">
        <v>20.75</v>
      </c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9.9500000000000011</v>
      </c>
      <c r="L12" s="52">
        <f>O12-I12</f>
        <v>-0.95</v>
      </c>
      <c r="M12" s="62"/>
      <c r="N12" s="131">
        <v>10.9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11.14</v>
      </c>
      <c r="L14" s="52">
        <f>O14-I14</f>
        <v>-0.41</v>
      </c>
      <c r="M14" s="62"/>
      <c r="N14" s="131">
        <v>11.55</v>
      </c>
      <c r="O14" s="131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11.319999999999999</v>
      </c>
      <c r="L15" s="52">
        <f t="shared" ref="L15:L23" si="1">O15-I15</f>
        <v>-0.38</v>
      </c>
      <c r="M15" s="62"/>
      <c r="N15" s="135">
        <v>11.7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11.25</v>
      </c>
      <c r="L16" s="52">
        <f t="shared" si="1"/>
        <v>-0.45</v>
      </c>
      <c r="M16" s="62"/>
      <c r="N16" s="108">
        <v>11.7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12.07</v>
      </c>
      <c r="L18" s="52">
        <f t="shared" si="1"/>
        <v>-0.78</v>
      </c>
      <c r="M18" s="62"/>
      <c r="N18" s="145">
        <v>12.85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5.77</v>
      </c>
      <c r="L21" s="52">
        <f t="shared" si="1"/>
        <v>0</v>
      </c>
      <c r="M21" s="62"/>
      <c r="N21" s="134">
        <v>5.77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13.61</v>
      </c>
      <c r="L22" s="52">
        <f t="shared" si="1"/>
        <v>-0.31</v>
      </c>
      <c r="M22" s="62"/>
      <c r="N22" s="131">
        <v>13.92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9.33</v>
      </c>
      <c r="L23" s="52">
        <f t="shared" si="1"/>
        <v>-0.43</v>
      </c>
      <c r="M23" s="62"/>
      <c r="N23" s="131">
        <v>9.76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5.05</v>
      </c>
      <c r="L25" s="52">
        <f t="shared" ref="L25:L30" si="3">O25-I25</f>
        <v>-0.79</v>
      </c>
      <c r="M25" s="96"/>
      <c r="N25" s="131">
        <v>5.84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9.0400000000000009</v>
      </c>
      <c r="N26" s="131"/>
      <c r="O26" s="131">
        <v>9.99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4.7600000000000007</v>
      </c>
      <c r="L27" s="52">
        <f t="shared" si="3"/>
        <v>-0.72</v>
      </c>
      <c r="M27" s="96"/>
      <c r="N27" s="131">
        <v>5.48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10.47</v>
      </c>
      <c r="L28" s="52">
        <f t="shared" si="3"/>
        <v>0</v>
      </c>
      <c r="N28" s="131">
        <v>10.47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5.28</v>
      </c>
      <c r="L30" s="52">
        <f t="shared" si="3"/>
        <v>-0.16</v>
      </c>
      <c r="N30" s="145">
        <v>5.44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6</v>
      </c>
      <c r="L33" s="52">
        <f t="shared" ref="L33:L38" si="5">O33-I33</f>
        <v>-0.28000000000000003</v>
      </c>
      <c r="M33" s="96"/>
      <c r="N33" s="145">
        <v>6.28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6.33</v>
      </c>
      <c r="L34" s="52">
        <f t="shared" si="5"/>
        <v>-0.37</v>
      </c>
      <c r="M34" s="96"/>
      <c r="N34" s="131">
        <v>6.7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12.76</v>
      </c>
      <c r="M36" s="96"/>
      <c r="N36" s="131"/>
      <c r="O36" s="131">
        <v>13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8.76</v>
      </c>
      <c r="L37" s="52">
        <f t="shared" si="5"/>
        <v>-0.78</v>
      </c>
      <c r="M37" s="96"/>
      <c r="N37" s="134">
        <v>9.5399999999999991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9.8500000000000014</v>
      </c>
      <c r="L38" s="52">
        <f t="shared" si="5"/>
        <v>-0.45</v>
      </c>
      <c r="N38" s="131">
        <v>10.3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19.45</v>
      </c>
      <c r="N40" s="131"/>
      <c r="O40" s="133">
        <v>19.75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11.42</v>
      </c>
      <c r="M42" s="96"/>
      <c r="N42" s="108"/>
      <c r="O42" s="108">
        <v>12.17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32.229999999999997</v>
      </c>
      <c r="N43" s="133"/>
      <c r="O43" s="131">
        <v>32.57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7.8500000000000005</v>
      </c>
      <c r="N44" s="133"/>
      <c r="O44" s="131">
        <v>8.0500000000000007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2B414-DE00-4D2C-81DA-6FB72A187485}">
  <dimension ref="A1:O44"/>
  <sheetViews>
    <sheetView topLeftCell="A7" workbookViewId="0">
      <selection activeCell="N36" sqref="N36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332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12.4</v>
      </c>
      <c r="M5" s="62"/>
      <c r="N5" s="131"/>
      <c r="O5" s="131">
        <v>13.14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10.26</v>
      </c>
      <c r="L6" s="52">
        <f>O6-I6</f>
        <v>-0.34</v>
      </c>
      <c r="M6" s="62"/>
      <c r="N6" s="131">
        <v>10.6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4.43</v>
      </c>
      <c r="L7" s="52">
        <f>O7-I7</f>
        <v>-0.75</v>
      </c>
      <c r="M7" s="62"/>
      <c r="N7" s="184">
        <v>5.18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13.35</v>
      </c>
      <c r="M8" s="62"/>
      <c r="N8" s="51"/>
      <c r="O8" s="131">
        <v>14.1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6.55</v>
      </c>
      <c r="L10" s="52">
        <f>O10-I10</f>
        <v>-0.05</v>
      </c>
      <c r="M10" s="62"/>
      <c r="N10" s="131">
        <v>6.6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6.67</v>
      </c>
      <c r="L11" s="52">
        <f>O11-I11</f>
        <v>-0.63</v>
      </c>
      <c r="M11" s="62"/>
      <c r="N11" s="131">
        <v>7.3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12.770000000000001</v>
      </c>
      <c r="M12" s="62"/>
      <c r="N12" s="131"/>
      <c r="O12" s="131">
        <v>13.72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18.97</v>
      </c>
      <c r="M14" s="62"/>
      <c r="N14" s="131"/>
      <c r="O14" s="131">
        <v>19.38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11.78</v>
      </c>
      <c r="L15" s="52">
        <f t="shared" ref="L15:L23" si="1">O15-I15</f>
        <v>-0.38</v>
      </c>
      <c r="M15" s="62"/>
      <c r="N15" s="135">
        <v>12.16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11.89</v>
      </c>
      <c r="L16" s="52">
        <f t="shared" si="1"/>
        <v>-0.45</v>
      </c>
      <c r="M16" s="62"/>
      <c r="N16" s="108">
        <v>12.34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12.520000000000001</v>
      </c>
      <c r="L18" s="52">
        <f t="shared" si="1"/>
        <v>-0.78</v>
      </c>
      <c r="M18" s="62"/>
      <c r="N18" s="145">
        <v>13.3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6.26</v>
      </c>
      <c r="L21" s="52">
        <f t="shared" si="1"/>
        <v>0</v>
      </c>
      <c r="M21" s="62"/>
      <c r="N21" s="134">
        <v>6.26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12.94</v>
      </c>
      <c r="L22" s="52">
        <f t="shared" si="1"/>
        <v>-0.31</v>
      </c>
      <c r="M22" s="62"/>
      <c r="N22" s="131">
        <v>13.25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7.34</v>
      </c>
      <c r="L23" s="52">
        <f t="shared" si="1"/>
        <v>-0.43</v>
      </c>
      <c r="M23" s="62"/>
      <c r="N23" s="131">
        <v>7.77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4.9799999999999995</v>
      </c>
      <c r="L25" s="52">
        <f t="shared" ref="L25:L30" si="3">O25-I25</f>
        <v>-0.79</v>
      </c>
      <c r="M25" s="96"/>
      <c r="N25" s="131">
        <v>5.77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8.23</v>
      </c>
      <c r="N26" s="131"/>
      <c r="O26" s="131">
        <v>9.18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8.18</v>
      </c>
      <c r="L27" s="52">
        <f t="shared" si="3"/>
        <v>-0.72</v>
      </c>
      <c r="M27" s="96"/>
      <c r="N27" s="131">
        <v>8.9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10.58</v>
      </c>
      <c r="L28" s="52">
        <f t="shared" si="3"/>
        <v>0</v>
      </c>
      <c r="N28" s="131">
        <v>10.58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5.79</v>
      </c>
      <c r="L30" s="52">
        <f t="shared" si="3"/>
        <v>-0.16</v>
      </c>
      <c r="N30" s="145">
        <v>5.95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6.08</v>
      </c>
      <c r="L33" s="52">
        <f t="shared" ref="L33:L38" si="5">O33-I33</f>
        <v>-0.28000000000000003</v>
      </c>
      <c r="M33" s="96"/>
      <c r="N33" s="145">
        <v>6.36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96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12.29</v>
      </c>
      <c r="L36" s="52">
        <f t="shared" si="5"/>
        <v>-0.24</v>
      </c>
      <c r="M36" s="96"/>
      <c r="N36" s="131">
        <v>12.53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2.3600000000000003</v>
      </c>
      <c r="L37" s="52">
        <f t="shared" si="5"/>
        <v>-0.78</v>
      </c>
      <c r="M37" s="96"/>
      <c r="N37" s="134">
        <v>3.14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10.31</v>
      </c>
      <c r="L38" s="52">
        <f t="shared" si="5"/>
        <v>-0.45</v>
      </c>
      <c r="N38" s="131">
        <v>10.76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7.97</v>
      </c>
      <c r="L40" s="52">
        <f t="shared" ref="L40" si="7">O40-I40</f>
        <v>-0.3</v>
      </c>
      <c r="N40" s="131">
        <v>8.27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12.1</v>
      </c>
      <c r="M42" s="96"/>
      <c r="N42" s="108"/>
      <c r="O42" s="108">
        <v>12.85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26.85</v>
      </c>
      <c r="N43" s="133"/>
      <c r="O43" s="131">
        <v>27.19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6.1099999999999994</v>
      </c>
      <c r="L44" s="52">
        <f>O44-I44</f>
        <v>-0.2</v>
      </c>
      <c r="N44" s="133">
        <v>6.31</v>
      </c>
      <c r="O44" s="131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1482-8270-4104-89D6-5F7B4538B201}">
  <dimension ref="A1:O44"/>
  <sheetViews>
    <sheetView workbookViewId="0">
      <selection activeCell="B36" sqref="B36:O36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332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8.73</v>
      </c>
      <c r="M5" s="62"/>
      <c r="N5" s="131"/>
      <c r="O5" s="131">
        <v>9.4700000000000006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5.12</v>
      </c>
      <c r="L6" s="52">
        <f>O6-I6</f>
        <v>-0.34</v>
      </c>
      <c r="M6" s="62"/>
      <c r="N6" s="131">
        <v>5.46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8.0399999999999991</v>
      </c>
      <c r="M7" s="62"/>
      <c r="N7" s="184"/>
      <c r="O7" s="185">
        <v>8.7899999999999991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9.9700000000000006</v>
      </c>
      <c r="M8" s="62"/>
      <c r="N8" s="51"/>
      <c r="O8" s="131">
        <v>10.72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4.41</v>
      </c>
      <c r="L10" s="52">
        <f>O10-I10</f>
        <v>-0.05</v>
      </c>
      <c r="M10" s="62"/>
      <c r="N10" s="131">
        <v>4.46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5.7700000000000005</v>
      </c>
      <c r="L11" s="52">
        <f>O11-I11</f>
        <v>-0.63</v>
      </c>
      <c r="M11" s="62"/>
      <c r="N11" s="131">
        <v>6.4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10.020000000000001</v>
      </c>
      <c r="M12" s="62"/>
      <c r="N12" s="131"/>
      <c r="O12" s="131">
        <v>10.97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16.64</v>
      </c>
      <c r="M14" s="62"/>
      <c r="N14" s="131"/>
      <c r="O14" s="136">
        <v>17.05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9.1999999999999993</v>
      </c>
      <c r="L15" s="52">
        <f t="shared" ref="L15:L23" si="1">O15-I15</f>
        <v>-0.38</v>
      </c>
      <c r="M15" s="62"/>
      <c r="N15" s="131">
        <v>9.58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10.97</v>
      </c>
      <c r="L16" s="52">
        <f t="shared" si="1"/>
        <v>-0.45</v>
      </c>
      <c r="M16" s="62"/>
      <c r="N16" s="108">
        <v>11.42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6.43</v>
      </c>
      <c r="L21" s="52">
        <f t="shared" si="1"/>
        <v>0</v>
      </c>
      <c r="M21" s="62"/>
      <c r="N21" s="134">
        <v>6.43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14.45</v>
      </c>
      <c r="L22" s="52">
        <f t="shared" si="1"/>
        <v>-0.31</v>
      </c>
      <c r="M22" s="62"/>
      <c r="N22" s="131">
        <v>14.76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5.37</v>
      </c>
      <c r="L23" s="52">
        <f t="shared" si="1"/>
        <v>-0.43</v>
      </c>
      <c r="M23" s="62"/>
      <c r="N23" s="131">
        <v>5.8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3.51</v>
      </c>
      <c r="L25" s="52">
        <f t="shared" ref="L25:L30" si="3">O25-I25</f>
        <v>-0.79</v>
      </c>
      <c r="M25" s="96"/>
      <c r="N25" s="131">
        <v>4.3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6.87</v>
      </c>
      <c r="N26" s="131"/>
      <c r="O26" s="131">
        <v>7.82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6.21</v>
      </c>
      <c r="L27" s="52">
        <f t="shared" si="3"/>
        <v>-0.72</v>
      </c>
      <c r="M27" s="96"/>
      <c r="N27" s="131">
        <v>6.93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10.07</v>
      </c>
      <c r="L28" s="52">
        <f t="shared" si="3"/>
        <v>0</v>
      </c>
      <c r="N28" s="131">
        <v>10.07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4.46</v>
      </c>
      <c r="L30" s="52">
        <f t="shared" si="3"/>
        <v>-0.16</v>
      </c>
      <c r="N30" s="145">
        <v>4.62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1.51</v>
      </c>
      <c r="L33" s="52">
        <f t="shared" ref="L33:L38" si="5">O33-I33</f>
        <v>-0.28000000000000003</v>
      </c>
      <c r="M33" s="96"/>
      <c r="N33" s="145">
        <v>1.79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6.08</v>
      </c>
      <c r="L34" s="52">
        <f t="shared" si="5"/>
        <v>-0.37</v>
      </c>
      <c r="M34" s="96"/>
      <c r="N34" s="131">
        <v>6.45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5.16</v>
      </c>
      <c r="L35" s="52">
        <f t="shared" si="5"/>
        <v>-0.6</v>
      </c>
      <c r="M35" s="96"/>
      <c r="N35" s="135">
        <v>5.76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12.37</v>
      </c>
      <c r="M36" s="96"/>
      <c r="N36" s="131"/>
      <c r="O36" s="131">
        <v>12.61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3.8499999999999996</v>
      </c>
      <c r="L37" s="52">
        <f t="shared" si="5"/>
        <v>-0.78</v>
      </c>
      <c r="M37" s="96"/>
      <c r="N37" s="134">
        <v>4.63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9.5400000000000009</v>
      </c>
      <c r="L38" s="52">
        <f t="shared" si="5"/>
        <v>-0.45</v>
      </c>
      <c r="N38" s="131">
        <v>9.99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5.33</v>
      </c>
      <c r="L40" s="52">
        <f t="shared" ref="L40" si="7">O40-I40</f>
        <v>-0.3</v>
      </c>
      <c r="N40" s="131">
        <v>5.63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9.17</v>
      </c>
      <c r="M42" s="96"/>
      <c r="N42" s="108"/>
      <c r="O42" s="108">
        <v>9.92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29.86</v>
      </c>
      <c r="N43" s="133"/>
      <c r="O43" s="131">
        <v>30.2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5.05</v>
      </c>
      <c r="L44" s="52">
        <f>O44-I44</f>
        <v>-0.2</v>
      </c>
      <c r="N44" s="133">
        <v>5.25</v>
      </c>
      <c r="O44" s="131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0D47A-CE1D-4E94-BEA2-58C086FAE2FD}">
  <dimension ref="A1:O44"/>
  <sheetViews>
    <sheetView workbookViewId="0">
      <selection activeCell="B18" sqref="B18:O18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333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7.6400000000000006</v>
      </c>
      <c r="M5" s="62"/>
      <c r="N5" s="131"/>
      <c r="O5" s="131">
        <v>8.3800000000000008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4.3500000000000005</v>
      </c>
      <c r="L6" s="52">
        <f>O6-I6</f>
        <v>-0.34</v>
      </c>
      <c r="M6" s="62"/>
      <c r="N6" s="131">
        <v>4.6900000000000004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8.1199999999999992</v>
      </c>
      <c r="M7" s="62"/>
      <c r="N7" s="184"/>
      <c r="O7" s="185">
        <v>8.8699999999999992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2.61</v>
      </c>
      <c r="L8" s="52">
        <f>O8-I8</f>
        <v>-0.75</v>
      </c>
      <c r="M8" s="62"/>
      <c r="N8" s="51">
        <v>3.36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3.1300000000000003</v>
      </c>
      <c r="L10" s="52">
        <f>O10-I10</f>
        <v>-0.05</v>
      </c>
      <c r="M10" s="62"/>
      <c r="N10" s="131">
        <v>3.18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5.65</v>
      </c>
      <c r="L11" s="52">
        <f>O11-I11</f>
        <v>-0.63</v>
      </c>
      <c r="M11" s="62"/>
      <c r="N11" s="131">
        <v>6.28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9.5500000000000007</v>
      </c>
      <c r="M12" s="62"/>
      <c r="N12" s="131"/>
      <c r="O12" s="131">
        <v>10.5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11.209999999999999</v>
      </c>
      <c r="M14" s="62"/>
      <c r="N14" s="131"/>
      <c r="O14" s="136">
        <v>11.62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6.61</v>
      </c>
      <c r="L15" s="52">
        <f t="shared" ref="L15:L23" si="1">O15-I15</f>
        <v>-0.38</v>
      </c>
      <c r="M15" s="62"/>
      <c r="N15" s="131">
        <v>6.99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7.88</v>
      </c>
      <c r="L16" s="52">
        <f t="shared" si="1"/>
        <v>-0.45</v>
      </c>
      <c r="M16" s="62"/>
      <c r="N16" s="108">
        <v>8.33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9.76</v>
      </c>
      <c r="L18" s="52">
        <f t="shared" si="1"/>
        <v>-0.78</v>
      </c>
      <c r="M18" s="62"/>
      <c r="N18" s="145">
        <v>10.54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5.42</v>
      </c>
      <c r="L21" s="52">
        <f t="shared" si="1"/>
        <v>0</v>
      </c>
      <c r="M21" s="62"/>
      <c r="N21" s="134">
        <v>5.42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13.36</v>
      </c>
      <c r="L22" s="52">
        <f t="shared" si="1"/>
        <v>-0.31</v>
      </c>
      <c r="M22" s="62"/>
      <c r="N22" s="131">
        <v>13.67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3.8799999999999994</v>
      </c>
      <c r="L23" s="52">
        <f t="shared" si="1"/>
        <v>-0.43</v>
      </c>
      <c r="M23" s="62"/>
      <c r="N23" s="131">
        <v>4.3099999999999996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2.87</v>
      </c>
      <c r="L25" s="52">
        <f t="shared" ref="L25:L30" si="3">O25-I25</f>
        <v>-0.79</v>
      </c>
      <c r="M25" s="96"/>
      <c r="N25" s="131">
        <v>3.66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5.37</v>
      </c>
      <c r="N26" s="131"/>
      <c r="O26" s="131">
        <v>6.32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4.6800000000000006</v>
      </c>
      <c r="L27" s="52">
        <f t="shared" si="3"/>
        <v>-0.72</v>
      </c>
      <c r="M27" s="96"/>
      <c r="N27" s="131">
        <v>5.4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0</v>
      </c>
      <c r="L28" s="52">
        <f t="shared" si="3"/>
        <v>0</v>
      </c>
      <c r="N28" s="131"/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3.1399999999999997</v>
      </c>
      <c r="L30" s="52">
        <f t="shared" si="3"/>
        <v>-0.16</v>
      </c>
      <c r="N30" s="145">
        <v>3.3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1.9200000000000002</v>
      </c>
      <c r="L33" s="52">
        <f t="shared" ref="L33:L38" si="5">O33-I33</f>
        <v>-0.28000000000000003</v>
      </c>
      <c r="M33" s="96"/>
      <c r="N33" s="145">
        <v>2.2000000000000002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5.62</v>
      </c>
      <c r="L34" s="52">
        <f t="shared" si="5"/>
        <v>-0.37</v>
      </c>
      <c r="M34" s="96"/>
      <c r="N34" s="131">
        <v>5.99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4.95</v>
      </c>
      <c r="L35" s="52">
        <f t="shared" si="5"/>
        <v>-0.6</v>
      </c>
      <c r="M35" s="96"/>
      <c r="N35" s="135">
        <v>5.55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12.26</v>
      </c>
      <c r="M36" s="96"/>
      <c r="N36" s="131"/>
      <c r="O36" s="131">
        <v>12.5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1.1599999999999999</v>
      </c>
      <c r="L37" s="52">
        <f t="shared" si="5"/>
        <v>-0.78</v>
      </c>
      <c r="M37" s="96"/>
      <c r="N37" s="134">
        <v>1.94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5.54</v>
      </c>
      <c r="L38" s="52">
        <f t="shared" si="5"/>
        <v>-0.45</v>
      </c>
      <c r="N38" s="131">
        <v>5.99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4.22</v>
      </c>
      <c r="L40" s="52">
        <f t="shared" ref="L40" si="7">O40-I40</f>
        <v>-0.3</v>
      </c>
      <c r="N40" s="131">
        <v>4.5199999999999996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6.3</v>
      </c>
      <c r="M42" s="96"/>
      <c r="N42" s="108"/>
      <c r="O42" s="108">
        <v>7.05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26.89</v>
      </c>
      <c r="N43" s="133"/>
      <c r="O43" s="131">
        <v>27.23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3.5999999999999996</v>
      </c>
      <c r="L44" s="52">
        <f>O44-I44</f>
        <v>-0.2</v>
      </c>
      <c r="N44" s="133">
        <v>3.8</v>
      </c>
      <c r="O44" s="131"/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A6E4-D666-48B1-BDFA-3F613E545DE6}">
  <dimension ref="A1:O44"/>
  <sheetViews>
    <sheetView topLeftCell="A4" workbookViewId="0">
      <selection activeCell="B18" sqref="B18:O18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334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5.52</v>
      </c>
      <c r="L5" s="52">
        <f>O5-I5</f>
        <v>-0.74</v>
      </c>
      <c r="M5" s="62"/>
      <c r="N5" s="131">
        <v>6.26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12.06</v>
      </c>
      <c r="L6" s="52">
        <f>O6-I6</f>
        <v>-0.34</v>
      </c>
      <c r="M6" s="62"/>
      <c r="N6" s="131">
        <v>12.4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3.59</v>
      </c>
      <c r="L7" s="52">
        <f>O7-I7</f>
        <v>-0.75</v>
      </c>
      <c r="M7" s="62"/>
      <c r="N7" s="184">
        <v>4.34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2.73</v>
      </c>
      <c r="L8" s="52">
        <f>O8-I8</f>
        <v>-0.75</v>
      </c>
      <c r="M8" s="62"/>
      <c r="N8" s="51">
        <v>3.48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3.5</v>
      </c>
      <c r="L10" s="52">
        <f>O10-I10</f>
        <v>-0.05</v>
      </c>
      <c r="M10" s="62"/>
      <c r="N10" s="131">
        <v>3.55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5.12</v>
      </c>
      <c r="L11" s="52">
        <f>O11-I11</f>
        <v>-0.63</v>
      </c>
      <c r="M11" s="62"/>
      <c r="N11" s="131">
        <v>5.75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5.76</v>
      </c>
      <c r="L12" s="52">
        <f>O12-I12</f>
        <v>-0.95</v>
      </c>
      <c r="M12" s="62"/>
      <c r="N12" s="131">
        <v>6.71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10.69</v>
      </c>
      <c r="M14" s="62"/>
      <c r="N14" s="131"/>
      <c r="O14" s="136">
        <v>11.1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6.41</v>
      </c>
      <c r="L15" s="52">
        <f t="shared" ref="L15:L23" si="1">O15-I15</f>
        <v>-0.38</v>
      </c>
      <c r="M15" s="62"/>
      <c r="N15" s="131">
        <v>6.79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5.6099999999999994</v>
      </c>
      <c r="L16" s="52">
        <f t="shared" si="1"/>
        <v>-0.45</v>
      </c>
      <c r="M16" s="62"/>
      <c r="N16" s="108">
        <v>6.06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8.74</v>
      </c>
      <c r="L18" s="52">
        <f t="shared" si="1"/>
        <v>-0.78</v>
      </c>
      <c r="M18" s="62"/>
      <c r="N18" s="145">
        <v>9.52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4.37</v>
      </c>
      <c r="L21" s="52">
        <f t="shared" si="1"/>
        <v>0</v>
      </c>
      <c r="M21" s="62"/>
      <c r="N21" s="134">
        <v>4.37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11.42</v>
      </c>
      <c r="L22" s="52">
        <f t="shared" si="1"/>
        <v>-0.31</v>
      </c>
      <c r="M22" s="62"/>
      <c r="N22" s="131">
        <v>11.73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6.17</v>
      </c>
      <c r="L23" s="52">
        <f t="shared" si="1"/>
        <v>-0.43</v>
      </c>
      <c r="M23" s="62"/>
      <c r="N23" s="131">
        <v>6.6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3.49</v>
      </c>
      <c r="L25" s="52">
        <f t="shared" ref="L25:L30" si="3">O25-I25</f>
        <v>-0.79</v>
      </c>
      <c r="M25" s="96"/>
      <c r="N25" s="131">
        <v>4.28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6.2299999999999995</v>
      </c>
      <c r="N26" s="131"/>
      <c r="O26" s="131">
        <v>7.18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4.9000000000000004</v>
      </c>
      <c r="L27" s="52">
        <f t="shared" si="3"/>
        <v>-0.72</v>
      </c>
      <c r="M27" s="96"/>
      <c r="N27" s="131">
        <v>5.62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9.8000000000000007</v>
      </c>
      <c r="L28" s="52">
        <f t="shared" si="3"/>
        <v>0</v>
      </c>
      <c r="N28" s="131">
        <v>9.8000000000000007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3.06</v>
      </c>
      <c r="L30" s="52">
        <f t="shared" si="3"/>
        <v>-0.16</v>
      </c>
      <c r="N30" s="145">
        <v>3.22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3.3499999999999996</v>
      </c>
      <c r="L33" s="52">
        <f t="shared" ref="L33:L38" si="5">O33-I33</f>
        <v>-0.28000000000000003</v>
      </c>
      <c r="M33" s="96"/>
      <c r="N33" s="145">
        <v>3.63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6.17</v>
      </c>
      <c r="L34" s="52">
        <f t="shared" si="5"/>
        <v>-0.37</v>
      </c>
      <c r="M34" s="96"/>
      <c r="N34" s="131">
        <v>6.54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5.2200000000000006</v>
      </c>
      <c r="L35" s="52">
        <f t="shared" si="5"/>
        <v>-0.6</v>
      </c>
      <c r="M35" s="96"/>
      <c r="N35" s="135">
        <v>5.82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12.28</v>
      </c>
      <c r="M36" s="96"/>
      <c r="N36" s="131"/>
      <c r="O36" s="131">
        <v>12.52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0.78</v>
      </c>
      <c r="J37" s="26" t="s">
        <v>46</v>
      </c>
      <c r="K37" s="39">
        <f>N37-I37</f>
        <v>2.2000000000000002</v>
      </c>
      <c r="L37" s="52">
        <f t="shared" si="5"/>
        <v>-0.78</v>
      </c>
      <c r="M37" s="96"/>
      <c r="N37" s="134">
        <v>2.98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5.2299999999999995</v>
      </c>
      <c r="L38" s="52">
        <f t="shared" si="5"/>
        <v>-0.45</v>
      </c>
      <c r="N38" s="131">
        <v>5.68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4.57</v>
      </c>
      <c r="L40" s="52">
        <f t="shared" ref="L40" si="7">O40-I40</f>
        <v>-0.3</v>
      </c>
      <c r="N40" s="131">
        <v>4.87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6.4</v>
      </c>
      <c r="M42" s="96"/>
      <c r="N42" s="108"/>
      <c r="O42" s="108">
        <v>7.15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34.76</v>
      </c>
      <c r="N43" s="133"/>
      <c r="O43" s="131">
        <v>35.1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4.1499999999999995</v>
      </c>
      <c r="L44" s="52">
        <f>O44-I44</f>
        <v>-0.2</v>
      </c>
      <c r="N44" s="133">
        <v>4.3499999999999996</v>
      </c>
      <c r="O44" s="131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D59B-559F-4558-A7E9-6028897FC58E}">
  <dimension ref="A1:O44"/>
  <sheetViews>
    <sheetView topLeftCell="A4" workbookViewId="0">
      <selection activeCell="B18" sqref="B18:O18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335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4.29</v>
      </c>
      <c r="L5" s="52">
        <f>O5-I5</f>
        <v>-0.74</v>
      </c>
      <c r="M5" s="62"/>
      <c r="N5" s="131">
        <v>5.03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4.26</v>
      </c>
      <c r="L6" s="52">
        <f>O6-I6</f>
        <v>-0.34</v>
      </c>
      <c r="M6" s="62"/>
      <c r="N6" s="131">
        <v>4.5999999999999996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3.2800000000000002</v>
      </c>
      <c r="L7" s="52">
        <f>O7-I7</f>
        <v>-0.75</v>
      </c>
      <c r="M7" s="62"/>
      <c r="N7" s="184">
        <v>4.03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2.7</v>
      </c>
      <c r="L8" s="52">
        <f>O8-I8</f>
        <v>-0.75</v>
      </c>
      <c r="M8" s="62"/>
      <c r="N8" s="51">
        <v>3.45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3.23</v>
      </c>
      <c r="L10" s="52">
        <f>O10-I10</f>
        <v>-0.05</v>
      </c>
      <c r="M10" s="62"/>
      <c r="N10" s="131">
        <v>3.28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4.4400000000000004</v>
      </c>
      <c r="L11" s="52">
        <f>O11-I11</f>
        <v>-0.63</v>
      </c>
      <c r="M11" s="62"/>
      <c r="N11" s="131">
        <v>5.07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4.58</v>
      </c>
      <c r="L12" s="52">
        <f>O12-I12</f>
        <v>-0.95</v>
      </c>
      <c r="M12" s="62"/>
      <c r="N12" s="131">
        <v>5.53</v>
      </c>
      <c r="O12" s="131"/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7.06</v>
      </c>
      <c r="L14" s="52">
        <f>O14-I14</f>
        <v>-0.41</v>
      </c>
      <c r="M14" s="62"/>
      <c r="N14" s="131">
        <v>7.47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4.8899999999999997</v>
      </c>
      <c r="L15" s="52">
        <f t="shared" ref="L15:L23" si="1">O15-I15</f>
        <v>-0.38</v>
      </c>
      <c r="M15" s="62"/>
      <c r="N15" s="131">
        <v>5.27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4.8</v>
      </c>
      <c r="L16" s="52">
        <f t="shared" si="1"/>
        <v>-0.45</v>
      </c>
      <c r="M16" s="62"/>
      <c r="N16" s="108">
        <v>5.25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7.13</v>
      </c>
      <c r="L18" s="52">
        <f t="shared" si="1"/>
        <v>-0.78</v>
      </c>
      <c r="M18" s="62"/>
      <c r="N18" s="145">
        <v>7.91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2.85</v>
      </c>
      <c r="L21" s="52">
        <f t="shared" si="1"/>
        <v>0</v>
      </c>
      <c r="M21" s="62"/>
      <c r="N21" s="134">
        <v>2.85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10.91</v>
      </c>
      <c r="L22" s="52">
        <f t="shared" si="1"/>
        <v>-0.31</v>
      </c>
      <c r="M22" s="62"/>
      <c r="N22" s="131">
        <v>11.22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5.5500000000000007</v>
      </c>
      <c r="L23" s="52">
        <f t="shared" si="1"/>
        <v>-0.43</v>
      </c>
      <c r="M23" s="62"/>
      <c r="N23" s="131">
        <v>5.98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2.94</v>
      </c>
      <c r="L25" s="52">
        <f t="shared" ref="L25:L30" si="3">O25-I25</f>
        <v>-0.79</v>
      </c>
      <c r="M25" s="96"/>
      <c r="N25" s="131">
        <v>3.73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5.68</v>
      </c>
      <c r="L26" s="52">
        <f t="shared" si="3"/>
        <v>-0.95</v>
      </c>
      <c r="N26" s="131">
        <v>6.63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3.7600000000000007</v>
      </c>
      <c r="L27" s="52">
        <f t="shared" si="3"/>
        <v>-0.72</v>
      </c>
      <c r="M27" s="96"/>
      <c r="N27" s="131">
        <v>4.4800000000000004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9.39</v>
      </c>
      <c r="L28" s="52">
        <f t="shared" si="3"/>
        <v>0</v>
      </c>
      <c r="N28" s="131">
        <v>9.39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1.97</v>
      </c>
      <c r="L30" s="52">
        <f t="shared" si="3"/>
        <v>-0.16</v>
      </c>
      <c r="N30" s="145">
        <v>2.13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1.72</v>
      </c>
      <c r="L33" s="52">
        <f t="shared" ref="L33:L38" si="5">O33-I33</f>
        <v>-0.28000000000000003</v>
      </c>
      <c r="M33" s="96"/>
      <c r="N33" s="145">
        <v>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5.08</v>
      </c>
      <c r="L34" s="52">
        <f t="shared" si="5"/>
        <v>-0.37</v>
      </c>
      <c r="M34" s="96"/>
      <c r="N34" s="131">
        <v>5.45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4.96</v>
      </c>
      <c r="L35" s="52">
        <f t="shared" si="5"/>
        <v>-0.6</v>
      </c>
      <c r="M35" s="96"/>
      <c r="N35" s="135">
        <v>5.56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11.5</v>
      </c>
      <c r="L36" s="52">
        <f t="shared" si="5"/>
        <v>-0.24</v>
      </c>
      <c r="M36" s="96"/>
      <c r="N36" s="131">
        <v>11.74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1.2799999999999998</v>
      </c>
      <c r="L37" s="52">
        <f t="shared" si="5"/>
        <v>-0.35</v>
      </c>
      <c r="M37" s="96"/>
      <c r="N37" s="134">
        <v>1.63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</v>
      </c>
      <c r="L38" s="52">
        <f t="shared" si="5"/>
        <v>-0.45</v>
      </c>
      <c r="N38" s="131">
        <v>5.45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3.54</v>
      </c>
      <c r="L40" s="52">
        <f t="shared" ref="L40" si="7">O40-I40</f>
        <v>-0.3</v>
      </c>
      <c r="N40" s="131">
        <v>3.84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5.83</v>
      </c>
      <c r="L42" s="52">
        <f t="shared" ref="L42:L43" si="9">O42-I42</f>
        <v>-0.75</v>
      </c>
      <c r="M42" s="96"/>
      <c r="N42" s="108">
        <v>6.58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24.37</v>
      </c>
      <c r="N43" s="133"/>
      <c r="O43" s="131">
        <v>24.71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3.78</v>
      </c>
      <c r="L44" s="52">
        <f>O44-I44</f>
        <v>-0.2</v>
      </c>
      <c r="N44" s="133">
        <v>3.98</v>
      </c>
      <c r="O44" s="131"/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8D30-236C-49C0-A65A-E861BD1C08D3}">
  <dimension ref="A1:O44"/>
  <sheetViews>
    <sheetView topLeftCell="A5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336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4.2</v>
      </c>
      <c r="L5" s="52">
        <f>O5-I5</f>
        <v>-0.74</v>
      </c>
      <c r="M5" s="62"/>
      <c r="N5" s="131">
        <v>4.9400000000000004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4.13</v>
      </c>
      <c r="L6" s="52">
        <f>O6-I6</f>
        <v>-0.34</v>
      </c>
      <c r="M6" s="62"/>
      <c r="N6" s="131">
        <v>4.47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3.24</v>
      </c>
      <c r="L7" s="52">
        <f>O7-I7</f>
        <v>-0.75</v>
      </c>
      <c r="M7" s="62"/>
      <c r="N7" s="184">
        <v>3.99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2.7</v>
      </c>
      <c r="L8" s="52">
        <f>O8-I8</f>
        <v>-0.75</v>
      </c>
      <c r="M8" s="62"/>
      <c r="N8" s="51">
        <v>3.45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3.04</v>
      </c>
      <c r="L10" s="52">
        <f>O10-I10</f>
        <v>-0.05</v>
      </c>
      <c r="M10" s="62"/>
      <c r="N10" s="131">
        <v>3.09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6.94</v>
      </c>
      <c r="L11" s="52">
        <f>O11-I11</f>
        <v>-0.63</v>
      </c>
      <c r="M11" s="62"/>
      <c r="N11" s="131">
        <v>7.57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9.4700000000000006</v>
      </c>
      <c r="M12" s="62"/>
      <c r="N12" s="131"/>
      <c r="O12" s="131">
        <v>10.42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6.1499999999999995</v>
      </c>
      <c r="L14" s="52">
        <f>O14-I14</f>
        <v>-0.41</v>
      </c>
      <c r="M14" s="62"/>
      <c r="N14" s="131">
        <v>6.56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5.59</v>
      </c>
      <c r="L15" s="52">
        <f t="shared" ref="L15:L23" si="1">O15-I15</f>
        <v>-0.38</v>
      </c>
      <c r="M15" s="62"/>
      <c r="N15" s="131">
        <v>5.97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4.55</v>
      </c>
      <c r="L16" s="52">
        <f t="shared" si="1"/>
        <v>-0.45</v>
      </c>
      <c r="M16" s="62"/>
      <c r="N16" s="108">
        <v>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5.0599999999999996</v>
      </c>
      <c r="L17" s="52">
        <f t="shared" si="1"/>
        <v>-0.49</v>
      </c>
      <c r="M17" s="62"/>
      <c r="N17" s="108">
        <v>5.55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5.0599999999999996</v>
      </c>
      <c r="L18" s="52">
        <f t="shared" si="1"/>
        <v>-0.78</v>
      </c>
      <c r="M18" s="62"/>
      <c r="N18" s="145">
        <v>5.84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1.91</v>
      </c>
      <c r="L21" s="52">
        <f t="shared" si="1"/>
        <v>0</v>
      </c>
      <c r="M21" s="62"/>
      <c r="N21" s="134">
        <v>1.91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10.639999999999999</v>
      </c>
      <c r="L22" s="52">
        <f t="shared" si="1"/>
        <v>-0.31</v>
      </c>
      <c r="M22" s="62"/>
      <c r="N22" s="131">
        <v>10.95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5.46</v>
      </c>
      <c r="L23" s="52">
        <f t="shared" si="1"/>
        <v>-0.43</v>
      </c>
      <c r="M23" s="62"/>
      <c r="N23" s="131">
        <v>5.89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2.95</v>
      </c>
      <c r="L25" s="52">
        <f t="shared" ref="L25:L30" si="3">O25-I25</f>
        <v>-0.79</v>
      </c>
      <c r="M25" s="96"/>
      <c r="N25" s="131">
        <v>3.74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6.3</v>
      </c>
      <c r="N26" s="131"/>
      <c r="O26" s="131">
        <v>7.25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3.6400000000000006</v>
      </c>
      <c r="L27" s="52">
        <f t="shared" si="3"/>
        <v>-0.72</v>
      </c>
      <c r="M27" s="96"/>
      <c r="N27" s="131">
        <v>4.3600000000000003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9.57</v>
      </c>
      <c r="L28" s="52">
        <f t="shared" si="3"/>
        <v>0</v>
      </c>
      <c r="N28" s="131">
        <v>9.57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1.82</v>
      </c>
      <c r="L30" s="52">
        <f t="shared" si="3"/>
        <v>-0.16</v>
      </c>
      <c r="N30" s="145">
        <v>1.98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1.82</v>
      </c>
      <c r="L33" s="52">
        <f t="shared" ref="L33:L38" si="5">O33-I33</f>
        <v>-0.28000000000000003</v>
      </c>
      <c r="M33" s="96"/>
      <c r="N33" s="145">
        <v>2.1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4.72</v>
      </c>
      <c r="L34" s="52">
        <f t="shared" si="5"/>
        <v>-0.37</v>
      </c>
      <c r="M34" s="96"/>
      <c r="N34" s="131">
        <v>5.09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4.8600000000000003</v>
      </c>
      <c r="L35" s="52">
        <f t="shared" si="5"/>
        <v>-0.6</v>
      </c>
      <c r="M35" s="96"/>
      <c r="N35" s="135">
        <v>5.46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11.35</v>
      </c>
      <c r="L36" s="52">
        <f t="shared" si="5"/>
        <v>-0.24</v>
      </c>
      <c r="M36" s="96"/>
      <c r="N36" s="131">
        <v>11.59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1.2200000000000002</v>
      </c>
      <c r="L37" s="52">
        <f t="shared" si="5"/>
        <v>-0.35</v>
      </c>
      <c r="M37" s="96"/>
      <c r="N37" s="134">
        <v>1.57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4.72</v>
      </c>
      <c r="L38" s="52">
        <f t="shared" si="5"/>
        <v>-0.45</v>
      </c>
      <c r="N38" s="131">
        <v>5.17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14.01</v>
      </c>
      <c r="N40" s="131"/>
      <c r="O40" s="133">
        <v>14.31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5.48</v>
      </c>
      <c r="L42" s="52">
        <f t="shared" ref="L42:L43" si="9">O42-I42</f>
        <v>-0.75</v>
      </c>
      <c r="M42" s="96"/>
      <c r="N42" s="108">
        <v>6.23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24.32</v>
      </c>
      <c r="N43" s="133"/>
      <c r="O43" s="131">
        <v>24.66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5.13</v>
      </c>
      <c r="N44" s="133"/>
      <c r="O44" s="131">
        <v>5.33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4F04-ACF6-4193-B87A-779EF392EDEB}">
  <dimension ref="A1:O44"/>
  <sheetViews>
    <sheetView topLeftCell="A5" workbookViewId="0">
      <selection sqref="A1:O44"/>
    </sheetView>
  </sheetViews>
  <sheetFormatPr baseColWidth="10" defaultRowHeight="12.5" x14ac:dyDescent="0.25"/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336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3.6399999999999997</v>
      </c>
      <c r="L5" s="52">
        <f>O5-I5</f>
        <v>-0.74</v>
      </c>
      <c r="M5" s="62"/>
      <c r="N5" s="131">
        <v>4.38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3.7300000000000004</v>
      </c>
      <c r="L6" s="52">
        <f>O6-I6</f>
        <v>-0.34</v>
      </c>
      <c r="M6" s="62"/>
      <c r="N6" s="131">
        <v>4.07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3.59</v>
      </c>
      <c r="L7" s="52">
        <f>O7-I7</f>
        <v>-0.75</v>
      </c>
      <c r="M7" s="62"/>
      <c r="N7" s="184">
        <v>4.34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2.56</v>
      </c>
      <c r="L8" s="52">
        <f>O8-I8</f>
        <v>-0.75</v>
      </c>
      <c r="M8" s="62"/>
      <c r="N8" s="51">
        <v>3.31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2.62</v>
      </c>
      <c r="L10" s="52">
        <f>O10-I10</f>
        <v>-0.05</v>
      </c>
      <c r="M10" s="62"/>
      <c r="N10" s="131">
        <v>2.67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4.1100000000000003</v>
      </c>
      <c r="L11" s="52">
        <f>O11-I11</f>
        <v>-0.63</v>
      </c>
      <c r="M11" s="62"/>
      <c r="N11" s="131">
        <v>4.74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10.020000000000001</v>
      </c>
      <c r="M12" s="62"/>
      <c r="N12" s="131"/>
      <c r="O12" s="131">
        <v>10.97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4.88</v>
      </c>
      <c r="L14" s="52">
        <f>O14-I14</f>
        <v>-0.41</v>
      </c>
      <c r="M14" s="62"/>
      <c r="N14" s="131">
        <v>5.29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5.3</v>
      </c>
      <c r="L15" s="52">
        <f t="shared" ref="L15:L23" si="1">O15-I15</f>
        <v>-0.38</v>
      </c>
      <c r="M15" s="62"/>
      <c r="N15" s="131">
        <v>5.68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3.8999999999999995</v>
      </c>
      <c r="L16" s="52">
        <f t="shared" si="1"/>
        <v>-0.45</v>
      </c>
      <c r="M16" s="62"/>
      <c r="N16" s="108">
        <v>4.3499999999999996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4.51</v>
      </c>
      <c r="L17" s="52">
        <f t="shared" si="1"/>
        <v>-0.49</v>
      </c>
      <c r="M17" s="62"/>
      <c r="N17" s="108">
        <v>5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5.09</v>
      </c>
      <c r="L18" s="52">
        <f t="shared" si="1"/>
        <v>-0.78</v>
      </c>
      <c r="M18" s="62"/>
      <c r="N18" s="145">
        <v>5.87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1.1299999999999999</v>
      </c>
      <c r="L21" s="52">
        <f t="shared" si="1"/>
        <v>0</v>
      </c>
      <c r="M21" s="62"/>
      <c r="N21" s="134">
        <v>1.1299999999999999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10.29</v>
      </c>
      <c r="L22" s="52">
        <f t="shared" si="1"/>
        <v>-0.31</v>
      </c>
      <c r="M22" s="62"/>
      <c r="N22" s="131">
        <v>10.6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4.79</v>
      </c>
      <c r="L23" s="52">
        <f t="shared" si="1"/>
        <v>-0.43</v>
      </c>
      <c r="M23" s="62"/>
      <c r="N23" s="131">
        <v>5.22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2.42</v>
      </c>
      <c r="L25" s="52">
        <f t="shared" ref="L25:L30" si="3">O25-I25</f>
        <v>-0.79</v>
      </c>
      <c r="M25" s="96"/>
      <c r="N25" s="131">
        <v>3.21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5.75</v>
      </c>
      <c r="N26" s="131"/>
      <c r="O26" s="131">
        <v>6.7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2.99</v>
      </c>
      <c r="L27" s="52">
        <f t="shared" si="3"/>
        <v>-0.72</v>
      </c>
      <c r="M27" s="96"/>
      <c r="N27" s="131">
        <v>3.71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9.0500000000000007</v>
      </c>
      <c r="L28" s="52">
        <f t="shared" si="3"/>
        <v>0</v>
      </c>
      <c r="N28" s="131">
        <v>9.0500000000000007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1.56</v>
      </c>
      <c r="L30" s="52">
        <f t="shared" si="3"/>
        <v>-0.16</v>
      </c>
      <c r="N30" s="145">
        <v>1.72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1.8800000000000001</v>
      </c>
      <c r="L33" s="52">
        <f t="shared" ref="L33:L38" si="5">O33-I33</f>
        <v>-0.28000000000000003</v>
      </c>
      <c r="M33" s="96"/>
      <c r="N33" s="145">
        <v>2.16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4.1499999999999995</v>
      </c>
      <c r="L34" s="52">
        <f t="shared" si="5"/>
        <v>-0.37</v>
      </c>
      <c r="M34" s="96"/>
      <c r="N34" s="131">
        <v>4.5199999999999996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4.8000000000000007</v>
      </c>
      <c r="L35" s="52">
        <f t="shared" si="5"/>
        <v>-0.6</v>
      </c>
      <c r="M35" s="96"/>
      <c r="N35" s="135">
        <v>5.4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11.26</v>
      </c>
      <c r="L36" s="52">
        <f t="shared" si="5"/>
        <v>-0.24</v>
      </c>
      <c r="M36" s="96"/>
      <c r="N36" s="131">
        <v>11.5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0.57000000000000006</v>
      </c>
      <c r="L37" s="52">
        <f t="shared" si="5"/>
        <v>-0.35</v>
      </c>
      <c r="M37" s="96"/>
      <c r="N37" s="134">
        <v>0.92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4.6499999999999995</v>
      </c>
      <c r="L38" s="52">
        <f t="shared" si="5"/>
        <v>-0.45</v>
      </c>
      <c r="N38" s="131">
        <v>5.0999999999999996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3.1500000000000004</v>
      </c>
      <c r="L40" s="52">
        <f t="shared" ref="L40" si="7">O40-I40</f>
        <v>-0.3</v>
      </c>
      <c r="N40" s="131">
        <v>3.45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5.25</v>
      </c>
      <c r="M42" s="96"/>
      <c r="N42" s="108"/>
      <c r="O42" s="108">
        <v>6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30.17</v>
      </c>
      <c r="N43" s="133"/>
      <c r="O43" s="131">
        <v>30.51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5.72</v>
      </c>
      <c r="N44" s="133"/>
      <c r="O44" s="131">
        <v>5.92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4E81-7A4E-4695-9E49-762818B65CF9}">
  <dimension ref="A1:O44"/>
  <sheetViews>
    <sheetView topLeftCell="A5" workbookViewId="0">
      <selection sqref="A1:O44"/>
    </sheetView>
  </sheetViews>
  <sheetFormatPr baseColWidth="10" defaultRowHeight="12.5" x14ac:dyDescent="0.25"/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337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4.6399999999999997</v>
      </c>
      <c r="L5" s="52">
        <f>O5-I5</f>
        <v>-0.74</v>
      </c>
      <c r="M5" s="62"/>
      <c r="N5" s="131">
        <v>5.38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4.4000000000000004</v>
      </c>
      <c r="L6" s="52">
        <f>O6-I6</f>
        <v>-0.34</v>
      </c>
      <c r="M6" s="62"/>
      <c r="N6" s="131">
        <v>4.74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3.29</v>
      </c>
      <c r="L7" s="52">
        <f>O7-I7</f>
        <v>-0.75</v>
      </c>
      <c r="M7" s="62"/>
      <c r="N7" s="184">
        <v>4.04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3.26</v>
      </c>
      <c r="M8" s="62"/>
      <c r="N8" s="51"/>
      <c r="O8" s="131">
        <v>4.01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3.35</v>
      </c>
      <c r="L10" s="52">
        <f>O10-I10</f>
        <v>-0.05</v>
      </c>
      <c r="M10" s="62"/>
      <c r="N10" s="131">
        <v>3.4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4.59</v>
      </c>
      <c r="L11" s="52">
        <f>O11-I11</f>
        <v>-0.63</v>
      </c>
      <c r="M11" s="62"/>
      <c r="N11" s="131">
        <v>5.22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10.57</v>
      </c>
      <c r="M12" s="62"/>
      <c r="N12" s="131"/>
      <c r="O12" s="131">
        <v>11.52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16.07</v>
      </c>
      <c r="M14" s="62"/>
      <c r="N14" s="131"/>
      <c r="O14" s="136">
        <v>16.48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6.08</v>
      </c>
      <c r="L15" s="52">
        <f t="shared" ref="L15:L23" si="1">O15-I15</f>
        <v>-0.38</v>
      </c>
      <c r="M15" s="62"/>
      <c r="N15" s="131">
        <v>6.46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4.5599999999999996</v>
      </c>
      <c r="L16" s="52">
        <f t="shared" si="1"/>
        <v>-0.45</v>
      </c>
      <c r="M16" s="62"/>
      <c r="N16" s="108">
        <v>5.01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>
        <f t="shared" si="0"/>
        <v>5.1099999999999994</v>
      </c>
      <c r="L17" s="52">
        <f t="shared" si="1"/>
        <v>-0.49</v>
      </c>
      <c r="M17" s="62"/>
      <c r="N17" s="108">
        <v>5.6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5.8199999999999994</v>
      </c>
      <c r="L18" s="52">
        <f t="shared" si="1"/>
        <v>-0.78</v>
      </c>
      <c r="M18" s="62"/>
      <c r="N18" s="145">
        <v>6.6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2.74</v>
      </c>
      <c r="L21" s="52">
        <f t="shared" si="1"/>
        <v>0</v>
      </c>
      <c r="M21" s="62"/>
      <c r="N21" s="134">
        <v>2.74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10.36</v>
      </c>
      <c r="L22" s="52">
        <f t="shared" si="1"/>
        <v>-0.31</v>
      </c>
      <c r="M22" s="62"/>
      <c r="N22" s="131">
        <v>10.67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6.96</v>
      </c>
      <c r="L23" s="52">
        <f t="shared" si="1"/>
        <v>-0.43</v>
      </c>
      <c r="M23" s="62"/>
      <c r="N23" s="131">
        <v>7.39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3.26</v>
      </c>
      <c r="L25" s="52">
        <f t="shared" ref="L25:L30" si="3">O25-I25</f>
        <v>-0.79</v>
      </c>
      <c r="M25" s="96"/>
      <c r="N25" s="131">
        <v>4.05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6.55</v>
      </c>
      <c r="N26" s="131"/>
      <c r="O26" s="131">
        <v>7.5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3.62</v>
      </c>
      <c r="L27" s="52">
        <f t="shared" si="3"/>
        <v>-0.72</v>
      </c>
      <c r="M27" s="96"/>
      <c r="N27" s="131">
        <v>4.34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9.74</v>
      </c>
      <c r="L28" s="52">
        <f t="shared" si="3"/>
        <v>0</v>
      </c>
      <c r="N28" s="131">
        <v>9.74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1.99</v>
      </c>
      <c r="L30" s="52">
        <f t="shared" si="3"/>
        <v>-0.16</v>
      </c>
      <c r="N30" s="145">
        <v>2.15</v>
      </c>
      <c r="O30" s="131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2.0700000000000003</v>
      </c>
      <c r="L33" s="52">
        <f t="shared" ref="L33:L38" si="5">O33-I33</f>
        <v>-0.28000000000000003</v>
      </c>
      <c r="M33" s="96"/>
      <c r="N33" s="145">
        <v>2.35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3.61</v>
      </c>
      <c r="L34" s="52">
        <f t="shared" si="5"/>
        <v>-0.37</v>
      </c>
      <c r="M34" s="96"/>
      <c r="N34" s="131">
        <v>3.98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3.9999999999999996</v>
      </c>
      <c r="L35" s="52">
        <f t="shared" si="5"/>
        <v>-0.6</v>
      </c>
      <c r="M35" s="96"/>
      <c r="N35" s="135">
        <v>4.5999999999999996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11.11</v>
      </c>
      <c r="L36" s="52">
        <f t="shared" si="5"/>
        <v>-0.24</v>
      </c>
      <c r="M36" s="96"/>
      <c r="N36" s="131">
        <v>11.35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1.5100000000000002</v>
      </c>
      <c r="L37" s="52">
        <f t="shared" si="5"/>
        <v>-0.35</v>
      </c>
      <c r="M37" s="96"/>
      <c r="N37" s="134">
        <v>1.86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5.14</v>
      </c>
      <c r="L38" s="52">
        <f t="shared" si="5"/>
        <v>-0.45</v>
      </c>
      <c r="N38" s="131">
        <v>5.59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3.6700000000000004</v>
      </c>
      <c r="L40" s="52">
        <f t="shared" ref="L40" si="7">O40-I40</f>
        <v>-0.3</v>
      </c>
      <c r="N40" s="131">
        <v>3.97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6.3</v>
      </c>
      <c r="M42" s="96"/>
      <c r="N42" s="108"/>
      <c r="O42" s="108">
        <v>7.05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25.39</v>
      </c>
      <c r="N43" s="133"/>
      <c r="O43" s="131">
        <v>25.73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5.47</v>
      </c>
      <c r="N44" s="133"/>
      <c r="O44" s="131">
        <v>5.67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ECC1-B4DC-4464-AD03-6588C4852443}">
  <dimension ref="A1:O44"/>
  <sheetViews>
    <sheetView topLeftCell="A5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338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13.89</v>
      </c>
      <c r="M5" s="62"/>
      <c r="N5" s="131"/>
      <c r="O5" s="131">
        <v>14.63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4.8600000000000003</v>
      </c>
      <c r="L6" s="52">
        <f>O6-I6</f>
        <v>-0.34</v>
      </c>
      <c r="M6" s="62"/>
      <c r="N6" s="131">
        <v>5.2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5.35</v>
      </c>
      <c r="L7" s="52">
        <f>O7-I7</f>
        <v>-0.75</v>
      </c>
      <c r="M7" s="62"/>
      <c r="N7" s="184">
        <v>6.1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9.39</v>
      </c>
      <c r="M8" s="62"/>
      <c r="N8" s="51"/>
      <c r="O8" s="131">
        <v>10.14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4.13</v>
      </c>
      <c r="L10" s="52">
        <f>O10-I10</f>
        <v>-0.05</v>
      </c>
      <c r="M10" s="62"/>
      <c r="N10" s="131">
        <v>4.18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4.91</v>
      </c>
      <c r="L11" s="52">
        <f>O11-I11</f>
        <v>-0.63</v>
      </c>
      <c r="M11" s="62"/>
      <c r="N11" s="131">
        <v>5.54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10.610000000000001</v>
      </c>
      <c r="M12" s="62"/>
      <c r="N12" s="131"/>
      <c r="O12" s="131">
        <v>11.56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11.379999999999999</v>
      </c>
      <c r="M14" s="62"/>
      <c r="N14" s="131"/>
      <c r="O14" s="136">
        <v>11.79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6.99</v>
      </c>
      <c r="L15" s="52">
        <f t="shared" ref="L15:L23" si="1">O15-I15</f>
        <v>-0.38</v>
      </c>
      <c r="M15" s="62"/>
      <c r="N15" s="131">
        <v>7.37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6.05</v>
      </c>
      <c r="L16" s="52">
        <f t="shared" si="1"/>
        <v>-0.45</v>
      </c>
      <c r="M16" s="62"/>
      <c r="N16" s="108">
        <v>6.5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9.5</v>
      </c>
      <c r="L18" s="52">
        <f t="shared" si="1"/>
        <v>-0.78</v>
      </c>
      <c r="M18" s="62"/>
      <c r="N18" s="145">
        <v>10.28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3.04</v>
      </c>
      <c r="L21" s="52">
        <f t="shared" si="1"/>
        <v>0</v>
      </c>
      <c r="M21" s="62"/>
      <c r="N21" s="134">
        <v>3.04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10.889999999999999</v>
      </c>
      <c r="L22" s="52">
        <f t="shared" si="1"/>
        <v>-0.31</v>
      </c>
      <c r="M22" s="62"/>
      <c r="N22" s="131">
        <v>11.2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8.31</v>
      </c>
      <c r="L23" s="52">
        <f t="shared" si="1"/>
        <v>-0.43</v>
      </c>
      <c r="M23" s="62"/>
      <c r="N23" s="131">
        <v>8.74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3.75</v>
      </c>
      <c r="L25" s="52">
        <f t="shared" ref="L25:L30" si="3">O25-I25</f>
        <v>-0.79</v>
      </c>
      <c r="M25" s="96"/>
      <c r="N25" s="131">
        <v>4.54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7.2499999999999991</v>
      </c>
      <c r="N26" s="131"/>
      <c r="O26" s="131">
        <v>8.1999999999999993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4.9300000000000006</v>
      </c>
      <c r="L27" s="52">
        <f t="shared" si="3"/>
        <v>-0.72</v>
      </c>
      <c r="M27" s="96"/>
      <c r="N27" s="131">
        <v>5.65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9.8800000000000008</v>
      </c>
      <c r="L28" s="52">
        <f t="shared" si="3"/>
        <v>0</v>
      </c>
      <c r="N28" s="131">
        <v>9.8800000000000008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5.91</v>
      </c>
      <c r="N30" s="145"/>
      <c r="O30" s="131">
        <v>6.07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4.18</v>
      </c>
      <c r="L33" s="52">
        <f t="shared" ref="L33:L38" si="5">O33-I33</f>
        <v>-0.28000000000000003</v>
      </c>
      <c r="M33" s="96"/>
      <c r="N33" s="145">
        <v>4.46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5.3</v>
      </c>
      <c r="L34" s="52">
        <f t="shared" si="5"/>
        <v>-0.37</v>
      </c>
      <c r="M34" s="96"/>
      <c r="N34" s="131">
        <v>5.67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5.17</v>
      </c>
      <c r="L35" s="52">
        <f t="shared" si="5"/>
        <v>-0.6</v>
      </c>
      <c r="M35" s="96"/>
      <c r="N35" s="135">
        <v>5.77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11.85</v>
      </c>
      <c r="L36" s="52">
        <f t="shared" si="5"/>
        <v>-0.24</v>
      </c>
      <c r="M36" s="96"/>
      <c r="N36" s="131">
        <v>12.09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4.32</v>
      </c>
      <c r="L37" s="52">
        <f t="shared" si="5"/>
        <v>-0.35</v>
      </c>
      <c r="M37" s="96"/>
      <c r="N37" s="134">
        <v>4.67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7.53</v>
      </c>
      <c r="L38" s="52">
        <f t="shared" si="5"/>
        <v>-0.45</v>
      </c>
      <c r="N38" s="131">
        <v>7.98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13.969999999999999</v>
      </c>
      <c r="N40" s="131"/>
      <c r="O40" s="133">
        <v>14.27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6.68</v>
      </c>
      <c r="L42" s="52">
        <f t="shared" ref="L42:L43" si="9">O42-I42</f>
        <v>-0.75</v>
      </c>
      <c r="M42" s="96"/>
      <c r="N42" s="108">
        <v>7.43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20.36</v>
      </c>
      <c r="L43" s="52">
        <f t="shared" si="9"/>
        <v>-0.34</v>
      </c>
      <c r="N43" s="133">
        <v>20.7</v>
      </c>
      <c r="O43" s="131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6.1099999999999994</v>
      </c>
      <c r="L44" s="52">
        <f>O44-I44</f>
        <v>-0.2</v>
      </c>
      <c r="N44" s="133">
        <v>6.31</v>
      </c>
      <c r="O44" s="131"/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FD94-473B-4966-BF87-0D02445A13AC}">
  <dimension ref="A1:O44"/>
  <sheetViews>
    <sheetView topLeftCell="A5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339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16.850000000000001</v>
      </c>
      <c r="M5" s="62"/>
      <c r="N5" s="131"/>
      <c r="O5" s="131">
        <v>17.59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5.49</v>
      </c>
      <c r="L6" s="52">
        <f>O6-I6</f>
        <v>-0.34</v>
      </c>
      <c r="M6" s="62"/>
      <c r="N6" s="131">
        <v>5.83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4.71</v>
      </c>
      <c r="L7" s="52">
        <f>O7-I7</f>
        <v>-0.75</v>
      </c>
      <c r="M7" s="62"/>
      <c r="N7" s="184">
        <v>5.46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12.72</v>
      </c>
      <c r="M8" s="62"/>
      <c r="N8" s="51"/>
      <c r="O8" s="131">
        <v>13.47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 t="e">
        <f>N10-I10</f>
        <v>#VALUE!</v>
      </c>
      <c r="L10" s="52">
        <f>O10-I10</f>
        <v>-0.05</v>
      </c>
      <c r="M10" s="62"/>
      <c r="N10" s="131" t="s">
        <v>47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5.5</v>
      </c>
      <c r="L11" s="52">
        <f>O11-I11</f>
        <v>-0.63</v>
      </c>
      <c r="M11" s="62"/>
      <c r="N11" s="131">
        <v>6.13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11.25</v>
      </c>
      <c r="M12" s="62"/>
      <c r="N12" s="131"/>
      <c r="O12" s="131">
        <v>12.2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13.69</v>
      </c>
      <c r="M14" s="62"/>
      <c r="N14" s="131"/>
      <c r="O14" s="136">
        <v>14.1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8.5399999999999991</v>
      </c>
      <c r="L15" s="52">
        <f t="shared" ref="L15:L23" si="1">O15-I15</f>
        <v>-0.38</v>
      </c>
      <c r="M15" s="62"/>
      <c r="N15" s="131">
        <v>8.92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7.33</v>
      </c>
      <c r="L16" s="52">
        <f t="shared" si="1"/>
        <v>-0.45</v>
      </c>
      <c r="M16" s="62"/>
      <c r="N16" s="108">
        <v>7.78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10.64</v>
      </c>
      <c r="L18" s="52">
        <f t="shared" si="1"/>
        <v>-0.78</v>
      </c>
      <c r="M18" s="62"/>
      <c r="N18" s="145">
        <v>11.42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4.0599999999999996</v>
      </c>
      <c r="L21" s="52">
        <f t="shared" si="1"/>
        <v>0</v>
      </c>
      <c r="M21" s="62"/>
      <c r="N21" s="134">
        <v>4.0599999999999996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-0.31</v>
      </c>
      <c r="L22" s="52">
        <f t="shared" si="1"/>
        <v>11.799999999999999</v>
      </c>
      <c r="M22" s="62"/>
      <c r="N22" s="131"/>
      <c r="O22" s="131">
        <v>12.11</v>
      </c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8.91</v>
      </c>
      <c r="L23" s="52">
        <f t="shared" si="1"/>
        <v>-0.43</v>
      </c>
      <c r="M23" s="62"/>
      <c r="N23" s="131">
        <v>9.34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4.17</v>
      </c>
      <c r="L25" s="52">
        <f t="shared" ref="L25:L30" si="3">O25-I25</f>
        <v>-0.79</v>
      </c>
      <c r="M25" s="96"/>
      <c r="N25" s="131">
        <v>4.96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4.8</v>
      </c>
      <c r="L26" s="52">
        <f t="shared" si="3"/>
        <v>-0.95</v>
      </c>
      <c r="N26" s="131">
        <v>5.75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6.09</v>
      </c>
      <c r="L27" s="52">
        <f t="shared" si="3"/>
        <v>-0.72</v>
      </c>
      <c r="M27" s="96"/>
      <c r="N27" s="131">
        <v>6.81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10.11</v>
      </c>
      <c r="L28" s="52">
        <f t="shared" si="3"/>
        <v>0</v>
      </c>
      <c r="N28" s="131">
        <v>10.11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5.01</v>
      </c>
      <c r="N30" s="145"/>
      <c r="O30" s="131">
        <v>5.17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5.0199999999999996</v>
      </c>
      <c r="L33" s="52">
        <f t="shared" ref="L33:L38" si="5">O33-I33</f>
        <v>-0.28000000000000003</v>
      </c>
      <c r="M33" s="96"/>
      <c r="N33" s="145">
        <v>5.3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5.74</v>
      </c>
      <c r="L34" s="52">
        <f t="shared" si="5"/>
        <v>-0.37</v>
      </c>
      <c r="M34" s="96"/>
      <c r="N34" s="131">
        <v>6.11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12.09</v>
      </c>
      <c r="L36" s="52">
        <f t="shared" si="5"/>
        <v>-0.24</v>
      </c>
      <c r="M36" s="96"/>
      <c r="N36" s="131">
        <v>12.33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-0.35</v>
      </c>
      <c r="L37" s="52">
        <f t="shared" si="5"/>
        <v>6.2200000000000006</v>
      </c>
      <c r="M37" s="96"/>
      <c r="N37" s="134"/>
      <c r="O37" s="131">
        <v>6.57</v>
      </c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8.25</v>
      </c>
      <c r="L38" s="52">
        <f t="shared" si="5"/>
        <v>-0.45</v>
      </c>
      <c r="N38" s="131">
        <v>8.6999999999999993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19</v>
      </c>
      <c r="N40" s="131"/>
      <c r="O40" s="133">
        <v>19.3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6.62</v>
      </c>
      <c r="L42" s="52">
        <f t="shared" ref="L42:L43" si="9">O42-I42</f>
        <v>-0.75</v>
      </c>
      <c r="M42" s="96"/>
      <c r="N42" s="108">
        <v>7.37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23.42</v>
      </c>
      <c r="N43" s="133"/>
      <c r="O43" s="131">
        <v>23.76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5.95</v>
      </c>
      <c r="N44" s="133"/>
      <c r="O44" s="131">
        <v>6.15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C58F-0566-4D62-8949-D9BBDC3C9445}">
  <dimension ref="A1:O44"/>
  <sheetViews>
    <sheetView topLeftCell="A16" workbookViewId="0">
      <selection activeCell="A35" sqref="A35:XFD35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340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16.760000000000002</v>
      </c>
      <c r="M5" s="62"/>
      <c r="N5" s="131"/>
      <c r="O5" s="131">
        <v>17.5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6.74</v>
      </c>
      <c r="L6" s="52">
        <f>O6-I6</f>
        <v>-0.34</v>
      </c>
      <c r="M6" s="62"/>
      <c r="N6" s="131">
        <v>7.08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8.65</v>
      </c>
      <c r="M7" s="62"/>
      <c r="N7" s="184"/>
      <c r="O7" s="185">
        <v>9.4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14.35</v>
      </c>
      <c r="M8" s="62"/>
      <c r="N8" s="51"/>
      <c r="O8" s="131">
        <v>15.1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5.98</v>
      </c>
      <c r="L10" s="52">
        <f>O10-I10</f>
        <v>-0.05</v>
      </c>
      <c r="M10" s="62"/>
      <c r="N10" s="131">
        <v>6.03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6.45</v>
      </c>
      <c r="L11" s="52">
        <f>O11-I11</f>
        <v>-0.63</v>
      </c>
      <c r="M11" s="62"/>
      <c r="N11" s="131">
        <v>7.08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12.450000000000001</v>
      </c>
      <c r="M12" s="62"/>
      <c r="N12" s="131"/>
      <c r="O12" s="131">
        <v>13.4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16.54</v>
      </c>
      <c r="M14" s="62"/>
      <c r="N14" s="131"/>
      <c r="O14" s="136">
        <v>16.95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10.34</v>
      </c>
      <c r="L15" s="52">
        <f t="shared" ref="L15:L23" si="1">O15-I15</f>
        <v>-0.38</v>
      </c>
      <c r="M15" s="62"/>
      <c r="N15" s="131">
        <v>10.72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9.0300000000000011</v>
      </c>
      <c r="L16" s="52">
        <f t="shared" si="1"/>
        <v>-0.45</v>
      </c>
      <c r="M16" s="62"/>
      <c r="N16" s="108">
        <v>9.48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11.770000000000001</v>
      </c>
      <c r="L18" s="52">
        <f t="shared" si="1"/>
        <v>-0.78</v>
      </c>
      <c r="M18" s="62"/>
      <c r="N18" s="145">
        <v>12.55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5.07</v>
      </c>
      <c r="L21" s="52">
        <f t="shared" si="1"/>
        <v>0</v>
      </c>
      <c r="M21" s="62"/>
      <c r="N21" s="134">
        <v>5.07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12.6</v>
      </c>
      <c r="L22" s="52">
        <f t="shared" si="1"/>
        <v>-0.31</v>
      </c>
      <c r="M22" s="62"/>
      <c r="N22" s="131">
        <v>12.91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9.57</v>
      </c>
      <c r="L23" s="52">
        <f t="shared" si="1"/>
        <v>-0.43</v>
      </c>
      <c r="M23" s="62"/>
      <c r="N23" s="131">
        <v>10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4.7299999999999995</v>
      </c>
      <c r="L25" s="52">
        <f t="shared" ref="L25:L30" si="3">O25-I25</f>
        <v>-0.79</v>
      </c>
      <c r="M25" s="96"/>
      <c r="N25" s="131">
        <v>5.52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8.5300000000000011</v>
      </c>
      <c r="N26" s="131"/>
      <c r="O26" s="131">
        <v>9.48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7.05</v>
      </c>
      <c r="L27" s="52">
        <f t="shared" si="3"/>
        <v>-0.72</v>
      </c>
      <c r="M27" s="96"/>
      <c r="N27" s="131">
        <v>7.77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10.34</v>
      </c>
      <c r="L28" s="52">
        <f t="shared" si="3"/>
        <v>0</v>
      </c>
      <c r="N28" s="131">
        <v>10.34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11.66</v>
      </c>
      <c r="N30" s="145"/>
      <c r="O30" s="131">
        <v>11.82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5.59</v>
      </c>
      <c r="L33" s="52">
        <f t="shared" ref="L33:L38" si="5">O33-I33</f>
        <v>-0.28000000000000003</v>
      </c>
      <c r="M33" s="96"/>
      <c r="N33" s="145">
        <v>5.87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6.14</v>
      </c>
      <c r="L34" s="52">
        <f t="shared" si="5"/>
        <v>-0.37</v>
      </c>
      <c r="M34" s="96"/>
      <c r="N34" s="131">
        <v>6.51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12.67</v>
      </c>
      <c r="M36" s="96"/>
      <c r="N36" s="131"/>
      <c r="O36" s="131">
        <v>12.91</v>
      </c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7.92</v>
      </c>
      <c r="L37" s="52">
        <f t="shared" si="5"/>
        <v>-0.35</v>
      </c>
      <c r="M37" s="96"/>
      <c r="N37" s="134">
        <v>8.27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9.1900000000000013</v>
      </c>
      <c r="L38" s="52">
        <f t="shared" si="5"/>
        <v>-0.45</v>
      </c>
      <c r="N38" s="131">
        <v>9.64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20.96</v>
      </c>
      <c r="N40" s="131"/>
      <c r="O40" s="133">
        <v>21.26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10.57</v>
      </c>
      <c r="M42" s="96"/>
      <c r="N42" s="108"/>
      <c r="O42" s="108">
        <v>11.32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32.979999999999997</v>
      </c>
      <c r="N43" s="133"/>
      <c r="O43" s="131">
        <v>33.32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7.2299999999999995</v>
      </c>
      <c r="L44" s="52">
        <f>O44-I44</f>
        <v>-0.2</v>
      </c>
      <c r="N44" s="133">
        <v>7.43</v>
      </c>
      <c r="O44" s="131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9148-7634-4B1F-8924-66E606D3190B}">
  <dimension ref="A1:O44"/>
  <sheetViews>
    <sheetView topLeftCell="A6" workbookViewId="0">
      <selection activeCell="A35" sqref="A35:XFD35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 t="s">
        <v>340</v>
      </c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13.93</v>
      </c>
      <c r="M5" s="62"/>
      <c r="N5" s="131"/>
      <c r="O5" s="131">
        <v>14.67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7.09</v>
      </c>
      <c r="L6" s="52">
        <f>O6-I6</f>
        <v>-0.34</v>
      </c>
      <c r="M6" s="62"/>
      <c r="N6" s="131">
        <v>7.43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10.53</v>
      </c>
      <c r="M7" s="62"/>
      <c r="N7" s="184"/>
      <c r="O7" s="185">
        <v>11.28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12.81</v>
      </c>
      <c r="M8" s="62"/>
      <c r="N8" s="51"/>
      <c r="O8" s="131">
        <v>13.56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6.62</v>
      </c>
      <c r="L10" s="52">
        <f>O10-I10</f>
        <v>-0.05</v>
      </c>
      <c r="M10" s="62"/>
      <c r="N10" s="131">
        <v>6.67</v>
      </c>
      <c r="O10" s="131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7.08</v>
      </c>
      <c r="L11" s="52">
        <f>O11-I11</f>
        <v>-0.63</v>
      </c>
      <c r="M11" s="62"/>
      <c r="N11" s="131">
        <v>7.71</v>
      </c>
      <c r="O11" s="131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12.98</v>
      </c>
      <c r="M12" s="62"/>
      <c r="N12" s="131"/>
      <c r="O12" s="131">
        <v>13.93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13.79</v>
      </c>
      <c r="L14" s="52">
        <f>O14-I14</f>
        <v>-0.41</v>
      </c>
      <c r="M14" s="62"/>
      <c r="N14" s="131">
        <v>14.2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11.959999999999999</v>
      </c>
      <c r="L15" s="52">
        <f t="shared" ref="L15:L23" si="1">O15-I15</f>
        <v>-0.38</v>
      </c>
      <c r="M15" s="62"/>
      <c r="N15" s="131">
        <v>12.34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10.600000000000001</v>
      </c>
      <c r="L16" s="52">
        <f t="shared" si="1"/>
        <v>-0.45</v>
      </c>
      <c r="M16" s="62"/>
      <c r="N16" s="108">
        <v>11.05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45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5.96</v>
      </c>
      <c r="L21" s="52">
        <f t="shared" si="1"/>
        <v>0</v>
      </c>
      <c r="M21" s="62"/>
      <c r="N21" s="134">
        <v>5.96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13.61</v>
      </c>
      <c r="L22" s="52">
        <f t="shared" si="1"/>
        <v>-0.31</v>
      </c>
      <c r="M22" s="62"/>
      <c r="N22" s="131">
        <v>13.92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10.120000000000001</v>
      </c>
      <c r="L23" s="52">
        <f t="shared" si="1"/>
        <v>-0.43</v>
      </c>
      <c r="M23" s="62"/>
      <c r="N23" s="131">
        <v>10.55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5.51</v>
      </c>
      <c r="L25" s="52">
        <f t="shared" ref="L25:L30" si="3">O25-I25</f>
        <v>-0.79</v>
      </c>
      <c r="M25" s="96"/>
      <c r="N25" s="131">
        <v>6.3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9.42</v>
      </c>
      <c r="N26" s="131"/>
      <c r="O26" s="131">
        <v>10.37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7.8500000000000005</v>
      </c>
      <c r="L27" s="52">
        <f t="shared" si="3"/>
        <v>-0.72</v>
      </c>
      <c r="M27" s="96"/>
      <c r="N27" s="131">
        <v>8.57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10.67</v>
      </c>
      <c r="L28" s="52">
        <f t="shared" si="3"/>
        <v>0</v>
      </c>
      <c r="N28" s="131">
        <v>10.67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7.1099999999999994</v>
      </c>
      <c r="N30" s="145"/>
      <c r="O30" s="131">
        <v>7.27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5.92</v>
      </c>
      <c r="L33" s="52">
        <f t="shared" ref="L33:L38" si="5">O33-I33</f>
        <v>-0.28000000000000003</v>
      </c>
      <c r="M33" s="96"/>
      <c r="N33" s="145">
        <v>6.2</v>
      </c>
      <c r="O33" s="136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96"/>
      <c r="N34" s="131" t="s">
        <v>47</v>
      </c>
      <c r="O34" s="131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35" t="s">
        <v>47</v>
      </c>
      <c r="O35" s="136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12.27</v>
      </c>
      <c r="L36" s="52">
        <f t="shared" si="5"/>
        <v>-0.24</v>
      </c>
      <c r="M36" s="96"/>
      <c r="N36" s="131">
        <v>12.51</v>
      </c>
      <c r="O36" s="131"/>
    </row>
    <row r="37" spans="1:15" ht="14.5" thickBot="1" x14ac:dyDescent="0.35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9.25</v>
      </c>
      <c r="L37" s="52">
        <f t="shared" si="5"/>
        <v>-0.35</v>
      </c>
      <c r="M37" s="96"/>
      <c r="N37" s="134">
        <v>9.6</v>
      </c>
      <c r="O37" s="131"/>
    </row>
    <row r="38" spans="1:15" ht="14.5" thickBot="1" x14ac:dyDescent="0.35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9.89</v>
      </c>
      <c r="L38" s="52">
        <f t="shared" si="5"/>
        <v>-0.45</v>
      </c>
      <c r="N38" s="131">
        <v>10.34</v>
      </c>
      <c r="O38" s="159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7.24</v>
      </c>
      <c r="L40" s="52">
        <f t="shared" ref="L40" si="7">O40-I40</f>
        <v>-0.3</v>
      </c>
      <c r="N40" s="131">
        <v>7.54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10.83</v>
      </c>
      <c r="M42" s="96"/>
      <c r="N42" s="108"/>
      <c r="O42" s="108">
        <v>11.58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22.92</v>
      </c>
      <c r="N43" s="133"/>
      <c r="O43" s="131">
        <v>23.26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8.5500000000000007</v>
      </c>
      <c r="N44" s="133"/>
      <c r="O44" s="131">
        <v>8.75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7D9F-EC15-4660-B23F-5B32BBE0A821}">
  <dimension ref="A1:O44"/>
  <sheetViews>
    <sheetView topLeftCell="A5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123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7.84</v>
      </c>
      <c r="L5" s="52">
        <f>O5-I5</f>
        <v>-0.74</v>
      </c>
      <c r="M5" s="62"/>
      <c r="N5" s="108">
        <v>8.58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7.42</v>
      </c>
      <c r="L6" s="52">
        <f>O6-I6</f>
        <v>-0.34</v>
      </c>
      <c r="M6" s="62"/>
      <c r="N6" s="108">
        <v>7.76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4.71</v>
      </c>
      <c r="L7" s="52">
        <f>O7-I7</f>
        <v>-0.75</v>
      </c>
      <c r="M7" s="62"/>
      <c r="N7" s="108">
        <v>5.46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4.68</v>
      </c>
      <c r="L8" s="52">
        <f>O8-I8</f>
        <v>-0.75</v>
      </c>
      <c r="M8" s="62"/>
      <c r="N8" s="108">
        <v>5.43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7.26</v>
      </c>
      <c r="L10" s="52">
        <f>O10-I10</f>
        <v>-0.05</v>
      </c>
      <c r="M10" s="62"/>
      <c r="N10" s="108">
        <v>7.31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7.95</v>
      </c>
      <c r="L11" s="52">
        <f>O11-I11</f>
        <v>-0.63</v>
      </c>
      <c r="M11" s="62"/>
      <c r="N11" s="108">
        <v>8.58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14.32</v>
      </c>
      <c r="M12" s="62"/>
      <c r="N12" s="108"/>
      <c r="O12" s="108">
        <v>15.27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12.26</v>
      </c>
      <c r="L14" s="52">
        <f>O14-I14</f>
        <v>-0.41</v>
      </c>
      <c r="M14" s="62"/>
      <c r="N14" s="108">
        <v>12.67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12.379999999999999</v>
      </c>
      <c r="L15" s="52">
        <f t="shared" ref="L15:L23" si="1">O15-I15</f>
        <v>-0.38</v>
      </c>
      <c r="M15" s="62"/>
      <c r="N15" s="108">
        <v>12.76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12.010000000000002</v>
      </c>
      <c r="L16" s="52">
        <f t="shared" si="1"/>
        <v>-0.45</v>
      </c>
      <c r="M16" s="62"/>
      <c r="N16" s="108">
        <v>12.46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6.49</v>
      </c>
      <c r="L21" s="52">
        <f t="shared" si="1"/>
        <v>0</v>
      </c>
      <c r="M21" s="62"/>
      <c r="N21" s="108">
        <v>6.49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14.5</v>
      </c>
      <c r="L22" s="52">
        <f t="shared" si="1"/>
        <v>-0.31</v>
      </c>
      <c r="M22" s="62"/>
      <c r="N22" s="108">
        <v>14.81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10.050000000000001</v>
      </c>
      <c r="L23" s="52">
        <f t="shared" si="1"/>
        <v>-0.43</v>
      </c>
      <c r="M23" s="62"/>
      <c r="N23" s="108">
        <v>10.48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5.59</v>
      </c>
      <c r="L25" s="52">
        <f t="shared" ref="L25:L30" si="3">O25-I25</f>
        <v>-0.79</v>
      </c>
      <c r="M25" s="96"/>
      <c r="N25" s="108">
        <v>6.38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 t="e">
        <f t="shared" si="2"/>
        <v>#VALUE!</v>
      </c>
      <c r="L26" s="52">
        <f t="shared" si="3"/>
        <v>-0.95</v>
      </c>
      <c r="N26" s="108" t="s">
        <v>341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8.3099999999999987</v>
      </c>
      <c r="L27" s="52">
        <f t="shared" si="3"/>
        <v>-0.72</v>
      </c>
      <c r="M27" s="96"/>
      <c r="N27" s="108">
        <v>9.0299999999999994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10.75</v>
      </c>
      <c r="L28" s="52">
        <f t="shared" si="3"/>
        <v>0</v>
      </c>
      <c r="N28" s="108">
        <v>10.75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7.6099999999999994</v>
      </c>
      <c r="N30" s="145"/>
      <c r="O30" s="108">
        <v>7.77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5.39</v>
      </c>
      <c r="L33" s="52">
        <f t="shared" ref="L33:L38" si="5">O33-I33</f>
        <v>-0.28000000000000003</v>
      </c>
      <c r="M33" s="96"/>
      <c r="N33" s="108">
        <v>5.67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 t="e">
        <f t="shared" si="4"/>
        <v>#VALUE!</v>
      </c>
      <c r="L34" s="52">
        <f t="shared" si="5"/>
        <v>-0.37</v>
      </c>
      <c r="M34" s="96"/>
      <c r="N34" s="105" t="s">
        <v>47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08" t="s">
        <v>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13.33</v>
      </c>
      <c r="L36" s="52">
        <f t="shared" si="5"/>
        <v>-0.24</v>
      </c>
      <c r="M36" s="96"/>
      <c r="N36" s="108">
        <v>13.57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-0.35</v>
      </c>
      <c r="L37" s="52">
        <f t="shared" si="5"/>
        <v>10.07</v>
      </c>
      <c r="M37" s="96"/>
      <c r="N37" s="108"/>
      <c r="O37" s="108">
        <v>10.42</v>
      </c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10.71</v>
      </c>
      <c r="L38" s="52">
        <f t="shared" si="5"/>
        <v>-0.45</v>
      </c>
      <c r="N38" s="108">
        <v>11.16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7.48</v>
      </c>
      <c r="L40" s="52">
        <f t="shared" ref="L40" si="7">O40-I40</f>
        <v>-0.3</v>
      </c>
      <c r="N40" s="108">
        <v>7.78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11.93</v>
      </c>
      <c r="L42" s="52">
        <f t="shared" ref="L42:L43" si="9">O42-I42</f>
        <v>-0.75</v>
      </c>
      <c r="M42" s="96"/>
      <c r="N42" s="108">
        <v>12.68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14.78</v>
      </c>
      <c r="L43" s="52">
        <f t="shared" si="9"/>
        <v>-0.34</v>
      </c>
      <c r="N43" s="108">
        <v>15.12</v>
      </c>
      <c r="O43" s="108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7.88</v>
      </c>
      <c r="N44" s="108"/>
      <c r="O44" s="108">
        <v>8.08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769F-94B6-49EC-B3B1-5891A0EAB293}">
  <dimension ref="A1:O44"/>
  <sheetViews>
    <sheetView topLeftCell="A5" workbookViewId="0">
      <selection activeCell="A35" sqref="A35:XFD35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342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5.12</v>
      </c>
      <c r="L5" s="52">
        <f>O5-I5</f>
        <v>-0.74</v>
      </c>
      <c r="M5" s="62"/>
      <c r="N5" s="108">
        <v>5.86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4.97</v>
      </c>
      <c r="L6" s="52">
        <f>O6-I6</f>
        <v>-0.34</v>
      </c>
      <c r="M6" s="62"/>
      <c r="N6" s="108">
        <v>5.31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3.21</v>
      </c>
      <c r="L7" s="52">
        <f>O7-I7</f>
        <v>-0.75</v>
      </c>
      <c r="M7" s="62"/>
      <c r="N7" s="108">
        <v>3.96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2.81</v>
      </c>
      <c r="L8" s="52">
        <f>O8-I8</f>
        <v>-0.75</v>
      </c>
      <c r="M8" s="62"/>
      <c r="N8" s="108">
        <v>3.56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3.04</v>
      </c>
      <c r="L10" s="52">
        <f>O10-I10</f>
        <v>-0.05</v>
      </c>
      <c r="M10" s="62"/>
      <c r="N10" s="108">
        <v>3.09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5.87</v>
      </c>
      <c r="L11" s="52">
        <f>O11-I11</f>
        <v>-0.63</v>
      </c>
      <c r="M11" s="62"/>
      <c r="N11" s="108">
        <v>6.5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11.24</v>
      </c>
      <c r="M12" s="62"/>
      <c r="N12" s="108"/>
      <c r="O12" s="108">
        <v>12.19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14.82</v>
      </c>
      <c r="M14" s="62"/>
      <c r="N14" s="108"/>
      <c r="O14" s="136">
        <v>15.23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8.2399999999999984</v>
      </c>
      <c r="L15" s="52">
        <f t="shared" ref="L15:L23" si="1">O15-I15</f>
        <v>-0.38</v>
      </c>
      <c r="M15" s="62"/>
      <c r="N15" s="108">
        <v>8.6199999999999992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9.15</v>
      </c>
      <c r="L16" s="52">
        <f t="shared" si="1"/>
        <v>-0.45</v>
      </c>
      <c r="M16" s="62"/>
      <c r="N16" s="108">
        <v>9.6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11.17</v>
      </c>
      <c r="L18" s="52">
        <f t="shared" si="1"/>
        <v>-0.78</v>
      </c>
      <c r="M18" s="62"/>
      <c r="N18" s="108">
        <v>11.95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3.8</v>
      </c>
      <c r="L21" s="52">
        <f t="shared" si="1"/>
        <v>0</v>
      </c>
      <c r="M21" s="62"/>
      <c r="N21" s="108">
        <v>3.8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13.03</v>
      </c>
      <c r="L22" s="52">
        <f t="shared" si="1"/>
        <v>-0.31</v>
      </c>
      <c r="M22" s="62"/>
      <c r="N22" s="108">
        <v>13.34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2.2999999999999998</v>
      </c>
      <c r="L23" s="52">
        <f t="shared" si="1"/>
        <v>-0.43</v>
      </c>
      <c r="M23" s="62"/>
      <c r="N23" s="108">
        <v>2.73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3.5700000000000003</v>
      </c>
      <c r="L25" s="52">
        <f t="shared" ref="L25:L30" si="3">O25-I25</f>
        <v>-0.79</v>
      </c>
      <c r="M25" s="96"/>
      <c r="N25" s="108">
        <v>4.3600000000000003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6.97</v>
      </c>
      <c r="N26" s="108"/>
      <c r="O26" s="131">
        <v>7.92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4.2</v>
      </c>
      <c r="L27" s="52">
        <f t="shared" si="3"/>
        <v>-0.72</v>
      </c>
      <c r="M27" s="96"/>
      <c r="N27" s="108">
        <v>4.92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9.5500000000000007</v>
      </c>
      <c r="L28" s="52">
        <f t="shared" si="3"/>
        <v>0</v>
      </c>
      <c r="N28" s="108">
        <v>9.5500000000000007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1.91</v>
      </c>
      <c r="N30" s="145"/>
      <c r="O30" s="108">
        <v>2.0699999999999998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1.59</v>
      </c>
      <c r="L33" s="52">
        <f t="shared" ref="L33:L38" si="5">O33-I33</f>
        <v>-0.28000000000000003</v>
      </c>
      <c r="M33" s="96"/>
      <c r="N33" s="108">
        <v>1.87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6.27</v>
      </c>
      <c r="L34" s="52">
        <f t="shared" si="5"/>
        <v>-0.37</v>
      </c>
      <c r="M34" s="96"/>
      <c r="N34" s="108">
        <v>6.64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5.28</v>
      </c>
      <c r="L35" s="52">
        <f t="shared" si="5"/>
        <v>-0.6</v>
      </c>
      <c r="M35" s="96"/>
      <c r="N35" s="108">
        <v>5.88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11.7</v>
      </c>
      <c r="L36" s="52">
        <f t="shared" si="5"/>
        <v>-0.24</v>
      </c>
      <c r="M36" s="96"/>
      <c r="N36" s="108">
        <v>11.94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1.35</v>
      </c>
      <c r="L37" s="52">
        <f t="shared" si="5"/>
        <v>-0.35</v>
      </c>
      <c r="M37" s="96"/>
      <c r="N37" s="108">
        <v>1.7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8.64</v>
      </c>
      <c r="L38" s="52">
        <f t="shared" si="5"/>
        <v>-0.45</v>
      </c>
      <c r="N38" s="108">
        <v>9.09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3.16</v>
      </c>
      <c r="L40" s="52">
        <f t="shared" ref="L40" si="7">O40-I40</f>
        <v>-0.3</v>
      </c>
      <c r="N40" s="108">
        <v>3.46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7.9499999999999993</v>
      </c>
      <c r="L42" s="52">
        <f t="shared" ref="L42:L43" si="9">O42-I42</f>
        <v>-0.75</v>
      </c>
      <c r="M42" s="96"/>
      <c r="N42" s="108">
        <v>8.6999999999999993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20.81</v>
      </c>
      <c r="L43" s="52">
        <f t="shared" si="9"/>
        <v>-0.34</v>
      </c>
      <c r="N43" s="108">
        <v>21.15</v>
      </c>
      <c r="O43" s="108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5.88</v>
      </c>
      <c r="N44" s="108"/>
      <c r="O44" s="108">
        <v>6.08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A29B2-681E-4BFE-93E7-C06B246F2038}">
  <dimension ref="A1:O44"/>
  <sheetViews>
    <sheetView topLeftCell="A7" workbookViewId="0">
      <selection activeCell="N42" sqref="N42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343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4.71</v>
      </c>
      <c r="L5" s="52">
        <f>O5-I5</f>
        <v>-0.74</v>
      </c>
      <c r="M5" s="62"/>
      <c r="N5" s="108">
        <v>5.45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4.37</v>
      </c>
      <c r="L6" s="52">
        <f>O6-I6</f>
        <v>-0.34</v>
      </c>
      <c r="M6" s="62"/>
      <c r="N6" s="108">
        <v>4.71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3.07</v>
      </c>
      <c r="L7" s="52">
        <f>O7-I7</f>
        <v>-0.75</v>
      </c>
      <c r="M7" s="62"/>
      <c r="N7" s="108">
        <v>3.82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2.72</v>
      </c>
      <c r="L8" s="52">
        <f>O8-I8</f>
        <v>-0.75</v>
      </c>
      <c r="M8" s="62"/>
      <c r="N8" s="108">
        <v>3.47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3.45</v>
      </c>
      <c r="L10" s="52">
        <f>O10-I10</f>
        <v>-0.05</v>
      </c>
      <c r="M10" s="62"/>
      <c r="N10" s="108">
        <v>3.5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6.4</v>
      </c>
      <c r="L11" s="52">
        <f>O11-I11</f>
        <v>-0.63</v>
      </c>
      <c r="M11" s="62"/>
      <c r="N11" s="108">
        <v>7.03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10.66</v>
      </c>
      <c r="M12" s="62"/>
      <c r="N12" s="108"/>
      <c r="O12" s="108">
        <v>11.61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7.05</v>
      </c>
      <c r="L14" s="52">
        <f>O14-I14</f>
        <v>-0.41</v>
      </c>
      <c r="M14" s="62"/>
      <c r="N14" s="108">
        <v>7.46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6.64</v>
      </c>
      <c r="L15" s="52">
        <f t="shared" ref="L15:L23" si="1">O15-I15</f>
        <v>-0.38</v>
      </c>
      <c r="M15" s="62"/>
      <c r="N15" s="108">
        <v>7.02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6.1899999999999995</v>
      </c>
      <c r="L16" s="52">
        <f t="shared" si="1"/>
        <v>-0.45</v>
      </c>
      <c r="M16" s="62"/>
      <c r="N16" s="108">
        <v>6.64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3.31</v>
      </c>
      <c r="L21" s="52">
        <f t="shared" si="1"/>
        <v>0</v>
      </c>
      <c r="M21" s="62"/>
      <c r="N21" s="108">
        <v>3.31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11.76</v>
      </c>
      <c r="L22" s="52">
        <f t="shared" si="1"/>
        <v>-0.31</v>
      </c>
      <c r="M22" s="62"/>
      <c r="N22" s="108">
        <v>12.07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5.9300000000000006</v>
      </c>
      <c r="L23" s="52">
        <f t="shared" si="1"/>
        <v>-0.43</v>
      </c>
      <c r="M23" s="62"/>
      <c r="N23" s="108">
        <v>6.36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3.07</v>
      </c>
      <c r="L25" s="52">
        <f t="shared" ref="L25:L30" si="3">O25-I25</f>
        <v>-0.79</v>
      </c>
      <c r="M25" s="96"/>
      <c r="N25" s="108">
        <v>3.86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2.96</v>
      </c>
      <c r="L26" s="52">
        <f t="shared" si="3"/>
        <v>-0.95</v>
      </c>
      <c r="N26" s="108">
        <v>3.91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4.0200000000000005</v>
      </c>
      <c r="L27" s="52">
        <f t="shared" si="3"/>
        <v>-0.72</v>
      </c>
      <c r="M27" s="96"/>
      <c r="N27" s="108">
        <v>4.74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9.7200000000000006</v>
      </c>
      <c r="L28" s="52">
        <f t="shared" si="3"/>
        <v>0</v>
      </c>
      <c r="N28" s="108">
        <v>9.7200000000000006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1.9000000000000001</v>
      </c>
      <c r="L30" s="52">
        <f t="shared" si="3"/>
        <v>-0.16</v>
      </c>
      <c r="N30" s="145">
        <v>2.06</v>
      </c>
      <c r="O30" s="108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1.7299999999999998</v>
      </c>
      <c r="L33" s="52">
        <f t="shared" ref="L33:L38" si="5">O33-I33</f>
        <v>-0.28000000000000003</v>
      </c>
      <c r="M33" s="96"/>
      <c r="N33" s="108">
        <v>2.0099999999999998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5.2299999999999995</v>
      </c>
      <c r="L34" s="52">
        <f t="shared" si="5"/>
        <v>-0.37</v>
      </c>
      <c r="M34" s="96"/>
      <c r="N34" s="108">
        <v>5.6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4.87</v>
      </c>
      <c r="L35" s="52">
        <f t="shared" si="5"/>
        <v>-0.6</v>
      </c>
      <c r="M35" s="96"/>
      <c r="N35" s="108">
        <v>5.47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11.1</v>
      </c>
      <c r="L36" s="52">
        <f t="shared" si="5"/>
        <v>-0.24</v>
      </c>
      <c r="M36" s="96"/>
      <c r="N36" s="108">
        <v>11.34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1.83</v>
      </c>
      <c r="L37" s="52">
        <f t="shared" si="5"/>
        <v>-0.35</v>
      </c>
      <c r="M37" s="96"/>
      <c r="N37" s="108">
        <v>2.1800000000000002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4.01</v>
      </c>
      <c r="L38" s="52">
        <f t="shared" si="5"/>
        <v>-0.45</v>
      </c>
      <c r="N38" s="108">
        <v>4.46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3.3400000000000003</v>
      </c>
      <c r="L40" s="52">
        <f t="shared" ref="L40" si="7">O40-I40</f>
        <v>-0.3</v>
      </c>
      <c r="N40" s="108">
        <v>3.64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6.42</v>
      </c>
      <c r="L42" s="52">
        <f t="shared" ref="L42:L43" si="9">O42-I42</f>
        <v>-0.75</v>
      </c>
      <c r="M42" s="96"/>
      <c r="N42" s="108">
        <v>7.17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48.05</v>
      </c>
      <c r="N43" s="108"/>
      <c r="O43" s="108">
        <v>48.39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3.4</v>
      </c>
      <c r="L44" s="52">
        <f>O44-I44</f>
        <v>-0.2</v>
      </c>
      <c r="N44" s="108">
        <v>3.6</v>
      </c>
      <c r="O44" s="108"/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2E76-4611-450E-9CEB-8F49DB9AECB0}">
  <dimension ref="A1:O44"/>
  <sheetViews>
    <sheetView topLeftCell="A5" workbookViewId="0">
      <selection activeCell="B42" sqref="B42:N42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344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9.36</v>
      </c>
      <c r="M5" s="62"/>
      <c r="N5" s="108"/>
      <c r="O5" s="131">
        <v>10.1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4.4800000000000004</v>
      </c>
      <c r="L6" s="52">
        <f>O6-I6</f>
        <v>-0.34</v>
      </c>
      <c r="M6" s="62"/>
      <c r="N6" s="108">
        <v>4.82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8.0299999999999994</v>
      </c>
      <c r="M7" s="62"/>
      <c r="N7" s="108"/>
      <c r="O7" s="185">
        <v>8.7799999999999994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2.5499999999999998</v>
      </c>
      <c r="L8" s="52">
        <f>O8-I8</f>
        <v>-0.75</v>
      </c>
      <c r="M8" s="62"/>
      <c r="N8" s="108">
        <v>3.3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2.75</v>
      </c>
      <c r="L10" s="52">
        <f>O10-I10</f>
        <v>-0.05</v>
      </c>
      <c r="M10" s="62"/>
      <c r="N10" s="108">
        <v>2.8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9.0599999999999987</v>
      </c>
      <c r="M11" s="62"/>
      <c r="N11" s="108"/>
      <c r="O11" s="108">
        <v>9.69</v>
      </c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10.850000000000001</v>
      </c>
      <c r="M12" s="62"/>
      <c r="N12" s="108"/>
      <c r="O12" s="108">
        <v>11.8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7.07</v>
      </c>
      <c r="L14" s="52">
        <f>O14-I14</f>
        <v>-0.41</v>
      </c>
      <c r="M14" s="62"/>
      <c r="N14" s="108">
        <v>7.48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5.55</v>
      </c>
      <c r="L15" s="52">
        <f t="shared" ref="L15:L23" si="1">O15-I15</f>
        <v>-0.38</v>
      </c>
      <c r="M15" s="62"/>
      <c r="N15" s="108">
        <v>5.93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4.05</v>
      </c>
      <c r="L16" s="52">
        <f t="shared" si="1"/>
        <v>-0.45</v>
      </c>
      <c r="M16" s="62"/>
      <c r="N16" s="108">
        <v>4.5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7.02</v>
      </c>
      <c r="L18" s="52">
        <f t="shared" si="1"/>
        <v>-0.78</v>
      </c>
      <c r="M18" s="62"/>
      <c r="N18" s="108">
        <v>7.8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1.89</v>
      </c>
      <c r="L21" s="52">
        <f t="shared" si="1"/>
        <v>0</v>
      </c>
      <c r="M21" s="62"/>
      <c r="N21" s="108">
        <v>1.89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10.62</v>
      </c>
      <c r="L22" s="52">
        <f t="shared" si="1"/>
        <v>-0.31</v>
      </c>
      <c r="M22" s="62"/>
      <c r="N22" s="108">
        <v>10.93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5.2700000000000005</v>
      </c>
      <c r="L23" s="52">
        <f t="shared" si="1"/>
        <v>-0.43</v>
      </c>
      <c r="M23" s="62"/>
      <c r="N23" s="108">
        <v>5.7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2.59</v>
      </c>
      <c r="L25" s="52">
        <f t="shared" ref="L25:L30" si="3">O25-I25</f>
        <v>-0.79</v>
      </c>
      <c r="M25" s="96"/>
      <c r="N25" s="108">
        <v>3.38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3.3599999999999994</v>
      </c>
      <c r="L26" s="52">
        <f t="shared" si="3"/>
        <v>-0.95</v>
      </c>
      <c r="N26" s="108">
        <v>4.3099999999999996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2.9800000000000004</v>
      </c>
      <c r="L27" s="52">
        <f t="shared" si="3"/>
        <v>-0.72</v>
      </c>
      <c r="M27" s="96"/>
      <c r="N27" s="108">
        <v>3.7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9.4600000000000009</v>
      </c>
      <c r="L28" s="52">
        <f t="shared" si="3"/>
        <v>0</v>
      </c>
      <c r="N28" s="108">
        <v>9.4600000000000009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1.58</v>
      </c>
      <c r="L30" s="52">
        <f t="shared" si="3"/>
        <v>-0.16</v>
      </c>
      <c r="N30" s="145">
        <v>1.74</v>
      </c>
      <c r="O30" s="108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1.7</v>
      </c>
      <c r="L33" s="52">
        <f t="shared" ref="L33:L38" si="5">O33-I33</f>
        <v>-0.28000000000000003</v>
      </c>
      <c r="M33" s="96"/>
      <c r="N33" s="108">
        <v>1.98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4.49</v>
      </c>
      <c r="L34" s="52">
        <f t="shared" si="5"/>
        <v>-0.37</v>
      </c>
      <c r="M34" s="96"/>
      <c r="N34" s="108">
        <v>4.8600000000000003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4.8100000000000005</v>
      </c>
      <c r="L35" s="52">
        <f t="shared" si="5"/>
        <v>-0.6</v>
      </c>
      <c r="M35" s="96"/>
      <c r="N35" s="108">
        <v>5.41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11.64</v>
      </c>
      <c r="M36" s="96"/>
      <c r="N36" s="108"/>
      <c r="O36" s="108">
        <v>11.88</v>
      </c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1.1099999999999999</v>
      </c>
      <c r="L37" s="52">
        <f t="shared" si="5"/>
        <v>-0.35</v>
      </c>
      <c r="M37" s="96"/>
      <c r="N37" s="108">
        <v>1.46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4.3199999999999994</v>
      </c>
      <c r="L38" s="52">
        <f t="shared" si="5"/>
        <v>-0.45</v>
      </c>
      <c r="N38" s="108">
        <v>4.7699999999999996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3.2</v>
      </c>
      <c r="L40" s="52">
        <f t="shared" ref="L40" si="7">O40-I40</f>
        <v>-0.3</v>
      </c>
      <c r="N40" s="108">
        <v>3.5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6.01</v>
      </c>
      <c r="L42" s="52">
        <f t="shared" ref="L42:L43" si="9">O42-I42</f>
        <v>-0.75</v>
      </c>
      <c r="M42" s="96"/>
      <c r="N42" s="108">
        <v>6.76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25.66</v>
      </c>
      <c r="N43" s="108"/>
      <c r="O43" s="108">
        <v>26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4.53</v>
      </c>
      <c r="N44" s="108"/>
      <c r="O44" s="108">
        <v>4.7300000000000004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51C9-C5EE-4E9F-85DF-06DD6D1795A7}">
  <dimension ref="A1:O44"/>
  <sheetViews>
    <sheetView topLeftCell="A11" workbookViewId="0">
      <selection activeCell="B42" sqref="B42:N42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344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3.7799999999999994</v>
      </c>
      <c r="L5" s="52">
        <f>O5-I5</f>
        <v>-0.74</v>
      </c>
      <c r="M5" s="62"/>
      <c r="N5" s="108">
        <v>4.5199999999999996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3.79</v>
      </c>
      <c r="L6" s="52">
        <f>O6-I6</f>
        <v>-0.34</v>
      </c>
      <c r="M6" s="62"/>
      <c r="N6" s="108">
        <v>4.13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1.69</v>
      </c>
      <c r="L7" s="52">
        <f>O7-I7</f>
        <v>-0.75</v>
      </c>
      <c r="M7" s="62"/>
      <c r="N7" s="108">
        <v>2.44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2.57</v>
      </c>
      <c r="L8" s="52">
        <f>O8-I8</f>
        <v>-0.75</v>
      </c>
      <c r="M8" s="62"/>
      <c r="N8" s="108">
        <v>3.32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2.6300000000000003</v>
      </c>
      <c r="L10" s="52">
        <f>O10-I10</f>
        <v>-0.05</v>
      </c>
      <c r="M10" s="62"/>
      <c r="N10" s="108">
        <v>2.68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4.3</v>
      </c>
      <c r="M11" s="62"/>
      <c r="N11" s="108"/>
      <c r="O11" s="108">
        <v>4.93</v>
      </c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10.530000000000001</v>
      </c>
      <c r="M12" s="62"/>
      <c r="N12" s="108"/>
      <c r="O12" s="108">
        <v>11.48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6.8999999999999995</v>
      </c>
      <c r="L14" s="52">
        <f>O14-I14</f>
        <v>-0.41</v>
      </c>
      <c r="M14" s="62"/>
      <c r="N14" s="108">
        <v>7.31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5.3100000000000005</v>
      </c>
      <c r="L15" s="52">
        <f t="shared" ref="L15:L23" si="1">O15-I15</f>
        <v>-0.38</v>
      </c>
      <c r="M15" s="62"/>
      <c r="N15" s="108">
        <v>5.69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4.05</v>
      </c>
      <c r="L16" s="52">
        <f t="shared" si="1"/>
        <v>-0.45</v>
      </c>
      <c r="M16" s="62"/>
      <c r="N16" s="108">
        <v>4.5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7.7</v>
      </c>
      <c r="L18" s="52">
        <f t="shared" si="1"/>
        <v>-0.78</v>
      </c>
      <c r="M18" s="62"/>
      <c r="N18" s="108">
        <v>8.48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1.95</v>
      </c>
      <c r="L21" s="52">
        <f t="shared" si="1"/>
        <v>0</v>
      </c>
      <c r="M21" s="62"/>
      <c r="N21" s="108">
        <v>1.95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10.549999999999999</v>
      </c>
      <c r="L22" s="52">
        <f t="shared" si="1"/>
        <v>-0.31</v>
      </c>
      <c r="M22" s="62"/>
      <c r="N22" s="108">
        <v>10.86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4.6500000000000004</v>
      </c>
      <c r="L23" s="52">
        <f t="shared" si="1"/>
        <v>-0.43</v>
      </c>
      <c r="M23" s="62"/>
      <c r="N23" s="108">
        <v>5.08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2.79</v>
      </c>
      <c r="L25" s="52">
        <f t="shared" ref="L25:L30" si="3">O25-I25</f>
        <v>-0.79</v>
      </c>
      <c r="M25" s="96"/>
      <c r="N25" s="108">
        <v>3.58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2.41</v>
      </c>
      <c r="L26" s="52">
        <f t="shared" si="3"/>
        <v>-0.95</v>
      </c>
      <c r="N26" s="108">
        <v>3.36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2.4299999999999997</v>
      </c>
      <c r="L27" s="52">
        <f t="shared" si="3"/>
        <v>-0.72</v>
      </c>
      <c r="M27" s="96"/>
      <c r="N27" s="108">
        <v>3.15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9.32</v>
      </c>
      <c r="L28" s="52">
        <f t="shared" si="3"/>
        <v>0</v>
      </c>
      <c r="N28" s="108">
        <v>9.32</v>
      </c>
      <c r="O28" s="146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1.07</v>
      </c>
      <c r="L30" s="52">
        <f t="shared" si="3"/>
        <v>-0.16</v>
      </c>
      <c r="N30" s="145">
        <v>1.23</v>
      </c>
      <c r="O30" s="108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1.51</v>
      </c>
      <c r="L33" s="52">
        <f t="shared" ref="L33:L38" si="5">O33-I33</f>
        <v>-0.28000000000000003</v>
      </c>
      <c r="M33" s="96"/>
      <c r="N33" s="108">
        <v>1.79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3.7</v>
      </c>
      <c r="L34" s="52">
        <f t="shared" si="5"/>
        <v>-0.37</v>
      </c>
      <c r="M34" s="96"/>
      <c r="N34" s="108">
        <v>4.07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4.4400000000000004</v>
      </c>
      <c r="L35" s="52">
        <f t="shared" si="5"/>
        <v>-0.6</v>
      </c>
      <c r="M35" s="96"/>
      <c r="N35" s="108">
        <v>5.04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10.99</v>
      </c>
      <c r="L36" s="52">
        <f t="shared" si="5"/>
        <v>-0.24</v>
      </c>
      <c r="M36" s="96"/>
      <c r="N36" s="108">
        <v>11.23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1.0699999999999998</v>
      </c>
      <c r="L37" s="52">
        <f t="shared" si="5"/>
        <v>-0.35</v>
      </c>
      <c r="M37" s="96"/>
      <c r="N37" s="108">
        <v>1.42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4.54</v>
      </c>
      <c r="L38" s="52">
        <f t="shared" si="5"/>
        <v>-0.45</v>
      </c>
      <c r="N38" s="108">
        <v>4.99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2.8400000000000003</v>
      </c>
      <c r="L40" s="52">
        <f t="shared" ref="L40" si="7">O40-I40</f>
        <v>-0.3</v>
      </c>
      <c r="N40" s="108">
        <v>3.14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5.77</v>
      </c>
      <c r="L42" s="52">
        <f t="shared" ref="L42:L43" si="9">O42-I42</f>
        <v>-0.75</v>
      </c>
      <c r="M42" s="96"/>
      <c r="N42" s="108">
        <v>6.52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25.78</v>
      </c>
      <c r="L43" s="52">
        <f t="shared" si="9"/>
        <v>-0.34</v>
      </c>
      <c r="N43" s="108">
        <v>26.12</v>
      </c>
      <c r="O43" s="108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1.71</v>
      </c>
      <c r="L44" s="52">
        <f>O44-I44</f>
        <v>-0.2</v>
      </c>
      <c r="N44" s="108">
        <v>1.91</v>
      </c>
      <c r="O44" s="108"/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FA96B-95C6-40CD-9268-8C534E068E2E}">
  <dimension ref="A1:O44"/>
  <sheetViews>
    <sheetView topLeftCell="A9" workbookViewId="0">
      <selection activeCell="D42" sqref="D42:O43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344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3.75</v>
      </c>
      <c r="L5" s="52">
        <f>O5-I5</f>
        <v>-0.74</v>
      </c>
      <c r="M5" s="62"/>
      <c r="N5" s="108">
        <v>4.49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3.52</v>
      </c>
      <c r="L6" s="52">
        <f>O6-I6</f>
        <v>-0.34</v>
      </c>
      <c r="M6" s="62"/>
      <c r="N6" s="108">
        <v>3.86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2.9</v>
      </c>
      <c r="L7" s="52">
        <f>O7-I7</f>
        <v>-0.75</v>
      </c>
      <c r="M7" s="62"/>
      <c r="N7" s="108">
        <v>3.65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2.57</v>
      </c>
      <c r="L8" s="52">
        <f>O8-I8</f>
        <v>-0.75</v>
      </c>
      <c r="M8" s="62"/>
      <c r="N8" s="108">
        <v>3.32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2.93</v>
      </c>
      <c r="L10" s="52">
        <f>O10-I10</f>
        <v>-0.05</v>
      </c>
      <c r="M10" s="62"/>
      <c r="N10" s="108">
        <v>2.98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-0.63</v>
      </c>
      <c r="L11" s="52">
        <f>O11-I11</f>
        <v>5.09</v>
      </c>
      <c r="M11" s="62"/>
      <c r="N11" s="108"/>
      <c r="O11" s="108">
        <v>5.72</v>
      </c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4.33</v>
      </c>
      <c r="M12" s="62"/>
      <c r="N12" s="108"/>
      <c r="O12" s="108">
        <v>5.28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6.79</v>
      </c>
      <c r="L14" s="52">
        <f>O14-I14</f>
        <v>-0.41</v>
      </c>
      <c r="M14" s="62"/>
      <c r="N14" s="108">
        <v>7.2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5.24</v>
      </c>
      <c r="L15" s="52">
        <f t="shared" ref="L15:L23" si="1">O15-I15</f>
        <v>-0.38</v>
      </c>
      <c r="M15" s="62"/>
      <c r="N15" s="108">
        <v>5.62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3.74</v>
      </c>
      <c r="L16" s="52">
        <f t="shared" si="1"/>
        <v>-0.45</v>
      </c>
      <c r="M16" s="62"/>
      <c r="N16" s="108">
        <v>4.1900000000000004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>
        <f t="shared" si="0"/>
        <v>6.18</v>
      </c>
      <c r="L18" s="52">
        <f t="shared" si="1"/>
        <v>-0.78</v>
      </c>
      <c r="M18" s="62"/>
      <c r="N18" s="108">
        <v>6.96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1.74</v>
      </c>
      <c r="L21" s="52">
        <f t="shared" si="1"/>
        <v>0</v>
      </c>
      <c r="M21" s="62"/>
      <c r="N21" s="108">
        <v>1.74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10.49</v>
      </c>
      <c r="L22" s="52">
        <f t="shared" si="1"/>
        <v>-0.31</v>
      </c>
      <c r="M22" s="62"/>
      <c r="N22" s="108">
        <v>10.8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5.24</v>
      </c>
      <c r="L23" s="52">
        <f t="shared" si="1"/>
        <v>-0.43</v>
      </c>
      <c r="M23" s="62"/>
      <c r="N23" s="108">
        <v>5.67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2.61</v>
      </c>
      <c r="L25" s="52">
        <f t="shared" ref="L25:L30" si="3">O25-I25</f>
        <v>-0.79</v>
      </c>
      <c r="M25" s="96"/>
      <c r="N25" s="108">
        <v>3.4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5.3</v>
      </c>
      <c r="N26" s="108"/>
      <c r="O26" s="131">
        <v>6.25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2.54</v>
      </c>
      <c r="L27" s="52">
        <f t="shared" si="3"/>
        <v>-0.72</v>
      </c>
      <c r="M27" s="96"/>
      <c r="N27" s="108">
        <v>3.26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 t="e">
        <f t="shared" si="2"/>
        <v>#VALUE!</v>
      </c>
      <c r="L28" s="52">
        <f t="shared" si="3"/>
        <v>0</v>
      </c>
      <c r="N28" s="209" t="s">
        <v>345</v>
      </c>
      <c r="O28" s="244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1.4500000000000002</v>
      </c>
      <c r="L30" s="52">
        <f t="shared" si="3"/>
        <v>-0.16</v>
      </c>
      <c r="N30" s="145">
        <v>1.61</v>
      </c>
      <c r="O30" s="108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1.6099999999999999</v>
      </c>
      <c r="L33" s="52">
        <f t="shared" ref="L33:L38" si="5">O33-I33</f>
        <v>-0.28000000000000003</v>
      </c>
      <c r="M33" s="96"/>
      <c r="N33" s="108">
        <v>1.89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3.46</v>
      </c>
      <c r="L34" s="52">
        <f t="shared" si="5"/>
        <v>-0.37</v>
      </c>
      <c r="M34" s="96"/>
      <c r="N34" s="108">
        <v>3.83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4.7300000000000004</v>
      </c>
      <c r="L35" s="52">
        <f t="shared" si="5"/>
        <v>-0.6</v>
      </c>
      <c r="M35" s="96"/>
      <c r="N35" s="108">
        <v>5.33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11.049999999999999</v>
      </c>
      <c r="L36" s="52">
        <f t="shared" si="5"/>
        <v>-0.24</v>
      </c>
      <c r="M36" s="96"/>
      <c r="N36" s="108">
        <v>11.29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0.48</v>
      </c>
      <c r="L37" s="52">
        <f t="shared" si="5"/>
        <v>-0.35</v>
      </c>
      <c r="M37" s="96"/>
      <c r="N37" s="108">
        <v>0.83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3.6499999999999995</v>
      </c>
      <c r="L38" s="52">
        <f t="shared" si="5"/>
        <v>-0.45</v>
      </c>
      <c r="N38" s="108">
        <v>4.0999999999999996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2.98</v>
      </c>
      <c r="L40" s="52">
        <f t="shared" ref="L40" si="7">O40-I40</f>
        <v>-0.3</v>
      </c>
      <c r="N40" s="108">
        <v>3.28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5.57</v>
      </c>
      <c r="L42" s="52">
        <f t="shared" ref="L42:L43" si="9">O42-I42</f>
        <v>-0.75</v>
      </c>
      <c r="M42" s="96"/>
      <c r="N42" s="108">
        <v>6.32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15.4</v>
      </c>
      <c r="L43" s="52">
        <f t="shared" si="9"/>
        <v>-0.34</v>
      </c>
      <c r="N43" s="108">
        <v>15.74</v>
      </c>
      <c r="O43" s="108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3.5</v>
      </c>
      <c r="L44" s="52">
        <f>O44-I44</f>
        <v>-0.2</v>
      </c>
      <c r="N44" s="108">
        <v>3.7</v>
      </c>
      <c r="O44" s="108"/>
    </row>
  </sheetData>
  <mergeCells count="18">
    <mergeCell ref="N19:O19"/>
    <mergeCell ref="N3:O3"/>
    <mergeCell ref="K9:L9"/>
    <mergeCell ref="N9:O9"/>
    <mergeCell ref="K13:L13"/>
    <mergeCell ref="N13:O13"/>
    <mergeCell ref="N20:O20"/>
    <mergeCell ref="K24:L24"/>
    <mergeCell ref="N24:O24"/>
    <mergeCell ref="N29:O29"/>
    <mergeCell ref="N31:O31"/>
    <mergeCell ref="K39:L39"/>
    <mergeCell ref="N39:O39"/>
    <mergeCell ref="K41:L41"/>
    <mergeCell ref="N41:O41"/>
    <mergeCell ref="N28:O28"/>
    <mergeCell ref="K32:L32"/>
    <mergeCell ref="N32:O3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95B6-6E3F-4223-A58F-1E01302B4F8C}">
  <dimension ref="A1:O44"/>
  <sheetViews>
    <sheetView topLeftCell="A7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346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17.470000000000002</v>
      </c>
      <c r="M5" s="62"/>
      <c r="N5" s="108"/>
      <c r="O5" s="131">
        <v>18.21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3.8200000000000003</v>
      </c>
      <c r="L6" s="52">
        <f>O6-I6</f>
        <v>-0.34</v>
      </c>
      <c r="M6" s="62"/>
      <c r="N6" s="108">
        <v>4.16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8.5299999999999994</v>
      </c>
      <c r="M7" s="62"/>
      <c r="N7" s="108"/>
      <c r="O7" s="185">
        <v>9.2799999999999994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4.1399999999999997</v>
      </c>
      <c r="L8" s="52">
        <f>O8-I8</f>
        <v>-0.75</v>
      </c>
      <c r="M8" s="62"/>
      <c r="N8" s="108">
        <v>4.8899999999999997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2.66</v>
      </c>
      <c r="L10" s="52">
        <f>O10-I10</f>
        <v>-0.05</v>
      </c>
      <c r="M10" s="62"/>
      <c r="N10" s="108">
        <v>2.71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4.2300000000000004</v>
      </c>
      <c r="L11" s="52">
        <f>O11-I11</f>
        <v>-0.63</v>
      </c>
      <c r="M11" s="62"/>
      <c r="N11" s="108">
        <v>4.8600000000000003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10.33</v>
      </c>
      <c r="M12" s="62"/>
      <c r="N12" s="108"/>
      <c r="O12" s="108">
        <v>11.28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6.6</v>
      </c>
      <c r="L14" s="52">
        <f>O14-I14</f>
        <v>-0.41</v>
      </c>
      <c r="M14" s="62"/>
      <c r="N14" s="108">
        <v>7.01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4.7700000000000005</v>
      </c>
      <c r="L15" s="52">
        <f t="shared" ref="L15:L23" si="1">O15-I15</f>
        <v>-0.38</v>
      </c>
      <c r="M15" s="62"/>
      <c r="N15" s="108">
        <v>5.15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2.63</v>
      </c>
      <c r="L16" s="52">
        <f t="shared" si="1"/>
        <v>-0.45</v>
      </c>
      <c r="M16" s="62"/>
      <c r="N16" s="108">
        <v>3.08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0.56000000000000005</v>
      </c>
      <c r="L21" s="52">
        <f t="shared" si="1"/>
        <v>0</v>
      </c>
      <c r="M21" s="62"/>
      <c r="N21" s="108">
        <v>0.56000000000000005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10.1</v>
      </c>
      <c r="L22" s="52">
        <f t="shared" si="1"/>
        <v>-0.31</v>
      </c>
      <c r="M22" s="62"/>
      <c r="N22" s="108">
        <v>10.41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4.29</v>
      </c>
      <c r="L23" s="52">
        <f t="shared" si="1"/>
        <v>-0.43</v>
      </c>
      <c r="M23" s="62"/>
      <c r="N23" s="108">
        <v>4.72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2.63</v>
      </c>
      <c r="L25" s="52">
        <f t="shared" ref="L25:L30" si="3">O25-I25</f>
        <v>-0.79</v>
      </c>
      <c r="M25" s="96"/>
      <c r="N25" s="108">
        <v>3.42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5.21</v>
      </c>
      <c r="N26" s="108"/>
      <c r="O26" s="131">
        <v>6.16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1.95</v>
      </c>
      <c r="L27" s="52">
        <f t="shared" si="3"/>
        <v>-0.72</v>
      </c>
      <c r="M27" s="96"/>
      <c r="N27" s="108">
        <v>2.67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0</v>
      </c>
      <c r="L28" s="52">
        <f t="shared" si="3"/>
        <v>9.27</v>
      </c>
      <c r="N28" s="186"/>
      <c r="O28" s="131">
        <v>9.27</v>
      </c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1.3900000000000001</v>
      </c>
      <c r="L30" s="52">
        <f t="shared" si="3"/>
        <v>-0.16</v>
      </c>
      <c r="N30" s="145">
        <v>1.55</v>
      </c>
      <c r="O30" s="108"/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2.0300000000000002</v>
      </c>
      <c r="L33" s="52">
        <f t="shared" ref="L33:L38" si="5">O33-I33</f>
        <v>-0.28000000000000003</v>
      </c>
      <c r="M33" s="96"/>
      <c r="N33" s="108">
        <v>2.31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2.59</v>
      </c>
      <c r="L34" s="52">
        <f t="shared" si="5"/>
        <v>-0.37</v>
      </c>
      <c r="M34" s="96"/>
      <c r="N34" s="108">
        <v>2.96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4.7200000000000006</v>
      </c>
      <c r="L35" s="52">
        <f t="shared" si="5"/>
        <v>-0.6</v>
      </c>
      <c r="M35" s="96"/>
      <c r="N35" s="108">
        <v>5.32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10.799999999999999</v>
      </c>
      <c r="L36" s="52">
        <f t="shared" si="5"/>
        <v>-0.24</v>
      </c>
      <c r="M36" s="96"/>
      <c r="N36" s="108">
        <v>11.04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0</v>
      </c>
      <c r="L37" s="52">
        <f t="shared" si="5"/>
        <v>-0.35</v>
      </c>
      <c r="M37" s="96"/>
      <c r="N37" s="108">
        <v>0.35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3.34</v>
      </c>
      <c r="L38" s="52">
        <f t="shared" si="5"/>
        <v>-0.45</v>
      </c>
      <c r="N38" s="108">
        <v>3.79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2.79</v>
      </c>
      <c r="L40" s="52">
        <f t="shared" ref="L40" si="7">O40-I40</f>
        <v>-0.3</v>
      </c>
      <c r="N40" s="108">
        <v>3.09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5.48</v>
      </c>
      <c r="L42" s="52">
        <f t="shared" ref="L42:L43" si="9">O42-I42</f>
        <v>-0.75</v>
      </c>
      <c r="M42" s="96"/>
      <c r="N42" s="108">
        <v>6.23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24.2</v>
      </c>
      <c r="N43" s="108"/>
      <c r="O43" s="108">
        <v>24.54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3.46</v>
      </c>
      <c r="L44" s="52">
        <f>O44-I44</f>
        <v>-0.2</v>
      </c>
      <c r="N44" s="108">
        <v>3.66</v>
      </c>
      <c r="O44" s="108"/>
    </row>
  </sheetData>
  <mergeCells count="17">
    <mergeCell ref="K32:L32"/>
    <mergeCell ref="N32:O32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F4B8-2CAC-4C94-9E3A-2746FB4FECDA}">
  <dimension ref="A1:O44"/>
  <sheetViews>
    <sheetView topLeftCell="C25" workbookViewId="0">
      <selection sqref="A1:O44"/>
    </sheetView>
  </sheetViews>
  <sheetFormatPr baseColWidth="10" defaultRowHeight="12.5" x14ac:dyDescent="0.25"/>
  <cols>
    <col min="2" max="2" width="40.1796875" bestFit="1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347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4.5299999999999994</v>
      </c>
      <c r="L5" s="52">
        <f>O5-I5</f>
        <v>-0.74</v>
      </c>
      <c r="M5" s="62"/>
      <c r="N5" s="108">
        <v>5.27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4.2300000000000004</v>
      </c>
      <c r="L6" s="52">
        <f>O6-I6</f>
        <v>-0.34</v>
      </c>
      <c r="M6" s="62"/>
      <c r="N6" s="108">
        <v>4.57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3.3099999999999996</v>
      </c>
      <c r="L7" s="52">
        <f>O7-I7</f>
        <v>-0.75</v>
      </c>
      <c r="M7" s="62"/>
      <c r="N7" s="185">
        <v>4.0599999999999996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2.8</v>
      </c>
      <c r="L8" s="52">
        <f>O8-I8</f>
        <v>-0.75</v>
      </c>
      <c r="M8" s="62"/>
      <c r="N8" s="108">
        <v>3.55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3.3200000000000003</v>
      </c>
      <c r="L10" s="52">
        <f>O10-I10</f>
        <v>-0.05</v>
      </c>
      <c r="M10" s="62"/>
      <c r="N10" s="108">
        <v>3.37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4.53</v>
      </c>
      <c r="L11" s="52">
        <f>O11-I11</f>
        <v>-0.63</v>
      </c>
      <c r="M11" s="62"/>
      <c r="N11" s="108">
        <v>5.16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5.01</v>
      </c>
      <c r="M12" s="62"/>
      <c r="N12" s="108"/>
      <c r="O12" s="108">
        <v>5.96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9.99</v>
      </c>
      <c r="M14" s="62"/>
      <c r="N14" s="108"/>
      <c r="O14" s="136">
        <v>10.4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5.74</v>
      </c>
      <c r="L15" s="52">
        <f t="shared" ref="L15:L23" si="1">O15-I15</f>
        <v>-0.38</v>
      </c>
      <c r="M15" s="62"/>
      <c r="N15" s="108">
        <v>6.12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4.12</v>
      </c>
      <c r="L16" s="52">
        <f t="shared" si="1"/>
        <v>-0.45</v>
      </c>
      <c r="M16" s="62"/>
      <c r="N16" s="108">
        <v>4.57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1.41</v>
      </c>
      <c r="L21" s="52">
        <f t="shared" si="1"/>
        <v>0</v>
      </c>
      <c r="M21" s="62"/>
      <c r="N21" s="108">
        <v>1.41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10.25</v>
      </c>
      <c r="L22" s="52">
        <f t="shared" si="1"/>
        <v>-0.31</v>
      </c>
      <c r="M22" s="62"/>
      <c r="N22" s="108">
        <v>10.56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6.66</v>
      </c>
      <c r="L23" s="52">
        <f t="shared" si="1"/>
        <v>-0.43</v>
      </c>
      <c r="M23" s="62"/>
      <c r="N23" s="108">
        <v>7.09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3.29</v>
      </c>
      <c r="L25" s="52">
        <f t="shared" ref="L25:L30" si="3">O25-I25</f>
        <v>-0.79</v>
      </c>
      <c r="M25" s="96"/>
      <c r="N25" s="108">
        <v>4.08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3.9399999999999995</v>
      </c>
      <c r="L26" s="52">
        <f t="shared" si="3"/>
        <v>-0.95</v>
      </c>
      <c r="N26" s="108">
        <v>4.8899999999999997</v>
      </c>
      <c r="O26" s="131"/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3.2199999999999998</v>
      </c>
      <c r="L27" s="52">
        <f t="shared" si="3"/>
        <v>-0.72</v>
      </c>
      <c r="M27" s="96"/>
      <c r="N27" s="108">
        <v>3.94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9.57</v>
      </c>
      <c r="L28" s="52">
        <f t="shared" si="3"/>
        <v>0</v>
      </c>
      <c r="N28" s="186">
        <v>9.57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4.16</v>
      </c>
      <c r="N30" s="145"/>
      <c r="O30" s="108">
        <v>4.32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2.2599999999999998</v>
      </c>
      <c r="L33" s="52">
        <f t="shared" ref="L33:L38" si="5">O33-I33</f>
        <v>-0.28000000000000003</v>
      </c>
      <c r="M33" s="96"/>
      <c r="N33" s="108">
        <v>2.54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3.63</v>
      </c>
      <c r="L34" s="52">
        <f t="shared" si="5"/>
        <v>-0.37</v>
      </c>
      <c r="M34" s="96"/>
      <c r="N34" s="108">
        <v>4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>
        <f t="shared" si="4"/>
        <v>4.9300000000000006</v>
      </c>
      <c r="L35" s="52">
        <f t="shared" si="5"/>
        <v>-0.6</v>
      </c>
      <c r="M35" s="96"/>
      <c r="N35" s="108">
        <v>5.53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11.43</v>
      </c>
      <c r="L36" s="52">
        <f t="shared" si="5"/>
        <v>-0.24</v>
      </c>
      <c r="M36" s="96"/>
      <c r="N36" s="108">
        <v>11.67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1.65</v>
      </c>
      <c r="L37" s="52">
        <f t="shared" si="5"/>
        <v>-0.35</v>
      </c>
      <c r="M37" s="96"/>
      <c r="N37" s="108">
        <v>2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5.85</v>
      </c>
      <c r="L38" s="52">
        <f t="shared" si="5"/>
        <v>-0.45</v>
      </c>
      <c r="N38" s="108">
        <v>6.3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3.5</v>
      </c>
      <c r="L40" s="52">
        <f t="shared" ref="L40" si="7">O40-I40</f>
        <v>-0.3</v>
      </c>
      <c r="N40" s="108">
        <v>3.8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5.44</v>
      </c>
      <c r="L42" s="52">
        <f t="shared" ref="L42:L43" si="9">O42-I42</f>
        <v>-0.75</v>
      </c>
      <c r="M42" s="96"/>
      <c r="N42" s="108">
        <v>6.19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38.919999999999995</v>
      </c>
      <c r="N43" s="108"/>
      <c r="O43" s="108">
        <v>39.26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4.99</v>
      </c>
      <c r="N44" s="108"/>
      <c r="O44" s="108">
        <v>5.19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0C95-7B68-4A2F-8142-6AD09BD152D2}">
  <dimension ref="A1:O44"/>
  <sheetViews>
    <sheetView topLeftCell="A24" zoomScale="90" zoomScaleNormal="90" workbookViewId="0">
      <selection sqref="A1:O44"/>
    </sheetView>
  </sheetViews>
  <sheetFormatPr baseColWidth="10" defaultRowHeight="12.5" x14ac:dyDescent="0.25"/>
  <cols>
    <col min="2" max="2" width="18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348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-0.74</v>
      </c>
      <c r="L5" s="52">
        <f>O5-I5</f>
        <v>18.32</v>
      </c>
      <c r="M5" s="62"/>
      <c r="N5" s="108"/>
      <c r="O5" s="131">
        <v>19.059999999999999</v>
      </c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5.07</v>
      </c>
      <c r="L6" s="52">
        <f>O6-I6</f>
        <v>-0.34</v>
      </c>
      <c r="M6" s="62"/>
      <c r="N6" s="108">
        <v>5.41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-0.75</v>
      </c>
      <c r="L7" s="52">
        <f>O7-I7</f>
        <v>10.119999999999999</v>
      </c>
      <c r="M7" s="62"/>
      <c r="N7" s="185"/>
      <c r="O7" s="185">
        <v>10.87</v>
      </c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2.9</v>
      </c>
      <c r="L8" s="52">
        <f>O8-I8</f>
        <v>-0.75</v>
      </c>
      <c r="M8" s="62"/>
      <c r="N8" s="108">
        <v>3.65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4.07</v>
      </c>
      <c r="L10" s="52">
        <f>O10-I10</f>
        <v>-0.05</v>
      </c>
      <c r="M10" s="62"/>
      <c r="N10" s="108">
        <v>4.12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5.08</v>
      </c>
      <c r="L11" s="52">
        <f>O11-I11</f>
        <v>-0.63</v>
      </c>
      <c r="M11" s="62"/>
      <c r="N11" s="108">
        <v>5.71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11.88</v>
      </c>
      <c r="M12" s="62"/>
      <c r="N12" s="108"/>
      <c r="O12" s="108">
        <v>12.83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-0.41</v>
      </c>
      <c r="L14" s="52">
        <f>O14-I14</f>
        <v>12.23</v>
      </c>
      <c r="M14" s="62"/>
      <c r="N14" s="108"/>
      <c r="O14" s="136">
        <v>12.64</v>
      </c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7.1000000000000005</v>
      </c>
      <c r="L15" s="52">
        <f t="shared" ref="L15:L23" si="1">O15-I15</f>
        <v>-0.38</v>
      </c>
      <c r="M15" s="62"/>
      <c r="N15" s="108">
        <v>7.48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5.91</v>
      </c>
      <c r="L16" s="52">
        <f t="shared" si="1"/>
        <v>-0.45</v>
      </c>
      <c r="M16" s="62"/>
      <c r="N16" s="108">
        <v>6.36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3.04</v>
      </c>
      <c r="L21" s="52">
        <f t="shared" si="1"/>
        <v>0</v>
      </c>
      <c r="M21" s="62"/>
      <c r="N21" s="108">
        <v>3.04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11</v>
      </c>
      <c r="L22" s="52">
        <f t="shared" si="1"/>
        <v>-0.31</v>
      </c>
      <c r="M22" s="62"/>
      <c r="N22" s="108">
        <v>11.31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8.2100000000000009</v>
      </c>
      <c r="L23" s="52">
        <f t="shared" si="1"/>
        <v>-0.43</v>
      </c>
      <c r="M23" s="62"/>
      <c r="N23" s="108">
        <v>8.64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3.8</v>
      </c>
      <c r="L25" s="52">
        <f t="shared" ref="L25:L30" si="3">O25-I25</f>
        <v>-0.79</v>
      </c>
      <c r="M25" s="96"/>
      <c r="N25" s="108">
        <v>4.59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7.03</v>
      </c>
      <c r="N26" s="108"/>
      <c r="O26" s="131">
        <v>7.98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4.63</v>
      </c>
      <c r="L27" s="52">
        <f t="shared" si="3"/>
        <v>-0.72</v>
      </c>
      <c r="M27" s="96"/>
      <c r="N27" s="108">
        <v>5.35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9.8800000000000008</v>
      </c>
      <c r="L28" s="52">
        <f t="shared" si="3"/>
        <v>0</v>
      </c>
      <c r="N28" s="186">
        <v>9.8800000000000008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4.99</v>
      </c>
      <c r="N30" s="145"/>
      <c r="O30" s="108">
        <v>5.15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4.2699999999999996</v>
      </c>
      <c r="L33" s="52">
        <f t="shared" ref="L33:L38" si="5">O33-I33</f>
        <v>-0.28000000000000003</v>
      </c>
      <c r="M33" s="96"/>
      <c r="N33" s="108">
        <v>4.55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4.7699999999999996</v>
      </c>
      <c r="L34" s="52">
        <f t="shared" si="5"/>
        <v>-0.37</v>
      </c>
      <c r="M34" s="96"/>
      <c r="N34" s="108">
        <v>5.14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08" t="s">
        <v>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-0.24</v>
      </c>
      <c r="L36" s="52">
        <f t="shared" si="5"/>
        <v>12.27</v>
      </c>
      <c r="M36" s="96"/>
      <c r="N36" s="108"/>
      <c r="O36" s="108">
        <v>12.51</v>
      </c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4.46</v>
      </c>
      <c r="L37" s="52">
        <f t="shared" si="5"/>
        <v>-0.35</v>
      </c>
      <c r="M37" s="96"/>
      <c r="N37" s="108">
        <v>4.8099999999999996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7.5699999999999994</v>
      </c>
      <c r="L38" s="52">
        <f t="shared" si="5"/>
        <v>-0.45</v>
      </c>
      <c r="N38" s="108">
        <v>8.02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14.66</v>
      </c>
      <c r="N40" s="108"/>
      <c r="O40" s="133">
        <v>14.96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7.3000000000000007</v>
      </c>
      <c r="L42" s="52">
        <f t="shared" ref="L42:L43" si="9">O42-I42</f>
        <v>-0.75</v>
      </c>
      <c r="M42" s="96"/>
      <c r="N42" s="108">
        <v>8.0500000000000007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24.97</v>
      </c>
      <c r="N43" s="108"/>
      <c r="O43" s="108">
        <v>25.31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6.06</v>
      </c>
      <c r="N44" s="108"/>
      <c r="O44" s="108">
        <v>6.26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23625-E94C-46C8-AF7B-B43BE7129F08}">
  <dimension ref="A1:O44"/>
  <sheetViews>
    <sheetView topLeftCell="A14" zoomScale="70" zoomScaleNormal="70" workbookViewId="0">
      <selection sqref="A1:O44"/>
    </sheetView>
  </sheetViews>
  <sheetFormatPr baseColWidth="10" defaultRowHeight="12.5" x14ac:dyDescent="0.25"/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349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5.8999999999999995</v>
      </c>
      <c r="L5" s="52">
        <f>O5-I5</f>
        <v>-0.74</v>
      </c>
      <c r="M5" s="62"/>
      <c r="N5" s="108">
        <v>6.64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5.16</v>
      </c>
      <c r="L6" s="52">
        <f>O6-I6</f>
        <v>-0.34</v>
      </c>
      <c r="M6" s="62"/>
      <c r="N6" s="108">
        <v>5.5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4.49</v>
      </c>
      <c r="L7" s="52">
        <f>O7-I7</f>
        <v>-0.75</v>
      </c>
      <c r="M7" s="62"/>
      <c r="N7" s="185">
        <v>5.24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4.04</v>
      </c>
      <c r="L8" s="52">
        <f>O8-I8</f>
        <v>-0.75</v>
      </c>
      <c r="M8" s="62"/>
      <c r="N8" s="108">
        <v>4.79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5.1000000000000005</v>
      </c>
      <c r="L10" s="52">
        <f>O10-I10</f>
        <v>-0.05</v>
      </c>
      <c r="M10" s="62"/>
      <c r="N10" s="108">
        <v>5.15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5.18</v>
      </c>
      <c r="L11" s="52">
        <f>O11-I11</f>
        <v>-0.63</v>
      </c>
      <c r="M11" s="62"/>
      <c r="N11" s="108">
        <v>5.81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6.04</v>
      </c>
      <c r="M12" s="62"/>
      <c r="N12" s="108"/>
      <c r="O12" s="108">
        <v>6.99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7.9399999999999995</v>
      </c>
      <c r="L14" s="52">
        <f>O14-I14</f>
        <v>-0.41</v>
      </c>
      <c r="M14" s="62"/>
      <c r="N14" s="108">
        <v>8.35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8.1999999999999993</v>
      </c>
      <c r="L15" s="52">
        <f t="shared" ref="L15:L23" si="1">O15-I15</f>
        <v>-0.38</v>
      </c>
      <c r="M15" s="62"/>
      <c r="N15" s="108">
        <v>8.58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7.22</v>
      </c>
      <c r="L16" s="52">
        <f t="shared" si="1"/>
        <v>-0.45</v>
      </c>
      <c r="M16" s="62"/>
      <c r="N16" s="108">
        <v>7.67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4.0999999999999996</v>
      </c>
      <c r="L21" s="52">
        <f t="shared" si="1"/>
        <v>0</v>
      </c>
      <c r="M21" s="62"/>
      <c r="N21" s="108">
        <v>4.0999999999999996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11.84</v>
      </c>
      <c r="L22" s="52">
        <f t="shared" si="1"/>
        <v>-0.31</v>
      </c>
      <c r="M22" s="62"/>
      <c r="N22" s="108">
        <v>12.15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8.69</v>
      </c>
      <c r="L23" s="52">
        <f t="shared" si="1"/>
        <v>-0.43</v>
      </c>
      <c r="M23" s="62"/>
      <c r="N23" s="108">
        <v>9.1199999999999992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4.1100000000000003</v>
      </c>
      <c r="L25" s="52">
        <f t="shared" ref="L25:L30" si="3">O25-I25</f>
        <v>-0.79</v>
      </c>
      <c r="M25" s="96"/>
      <c r="N25" s="108">
        <v>4.9000000000000004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8.66</v>
      </c>
      <c r="N26" s="108"/>
      <c r="O26" s="131">
        <v>9.61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5.66</v>
      </c>
      <c r="L27" s="52">
        <f t="shared" si="3"/>
        <v>-0.72</v>
      </c>
      <c r="M27" s="96"/>
      <c r="N27" s="108">
        <v>6.38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0</v>
      </c>
      <c r="L28" s="52">
        <f t="shared" si="3"/>
        <v>9.02</v>
      </c>
      <c r="N28" s="186"/>
      <c r="O28" s="131">
        <v>9.02</v>
      </c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8</v>
      </c>
      <c r="N30" s="145"/>
      <c r="O30" s="108">
        <v>8.16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4.8899999999999997</v>
      </c>
      <c r="L33" s="52">
        <f t="shared" ref="L33:L38" si="5">O33-I33</f>
        <v>-0.28000000000000003</v>
      </c>
      <c r="M33" s="96"/>
      <c r="N33" s="108">
        <v>5.17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5.34</v>
      </c>
      <c r="L34" s="52">
        <f t="shared" si="5"/>
        <v>-0.37</v>
      </c>
      <c r="M34" s="96"/>
      <c r="N34" s="108">
        <v>5.71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08" t="s">
        <v>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11.92</v>
      </c>
      <c r="L36" s="52">
        <f t="shared" si="5"/>
        <v>-0.24</v>
      </c>
      <c r="M36" s="96"/>
      <c r="N36" s="108">
        <v>12.16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6.2600000000000007</v>
      </c>
      <c r="L37" s="52">
        <f t="shared" si="5"/>
        <v>-0.35</v>
      </c>
      <c r="M37" s="96"/>
      <c r="N37" s="108">
        <v>6.61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8.2100000000000009</v>
      </c>
      <c r="L38" s="52">
        <f t="shared" si="5"/>
        <v>-0.45</v>
      </c>
      <c r="N38" s="108">
        <v>8.66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14.649999999999999</v>
      </c>
      <c r="N40" s="108"/>
      <c r="O40" s="133">
        <v>14.95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8.3000000000000007</v>
      </c>
      <c r="L42" s="52">
        <f t="shared" ref="L42:L43" si="9">O42-I42</f>
        <v>-0.75</v>
      </c>
      <c r="M42" s="96"/>
      <c r="N42" s="108">
        <v>9.0500000000000007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20.07</v>
      </c>
      <c r="L43" s="52">
        <f t="shared" si="9"/>
        <v>-0.34</v>
      </c>
      <c r="N43" s="108">
        <v>20.41</v>
      </c>
      <c r="O43" s="108"/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6.54</v>
      </c>
      <c r="N44" s="108"/>
      <c r="O44" s="108">
        <v>6.74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19:O19"/>
    <mergeCell ref="N3:O3"/>
    <mergeCell ref="K9:L9"/>
    <mergeCell ref="N9:O9"/>
    <mergeCell ref="K13:L13"/>
    <mergeCell ref="N13:O1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CA4B3-5DC6-4475-AEF9-AAA637FE1CEB}">
  <dimension ref="A1:O44"/>
  <sheetViews>
    <sheetView topLeftCell="K26" workbookViewId="0">
      <selection sqref="A1:O44"/>
    </sheetView>
  </sheetViews>
  <sheetFormatPr baseColWidth="10" defaultRowHeight="12.5" x14ac:dyDescent="0.25"/>
  <cols>
    <col min="2" max="2" width="19.816406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350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6.43</v>
      </c>
      <c r="L5" s="52">
        <f>O5-I5</f>
        <v>-0.74</v>
      </c>
      <c r="M5" s="62"/>
      <c r="N5" s="108">
        <v>7.17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6.1400000000000006</v>
      </c>
      <c r="L6" s="52">
        <f>O6-I6</f>
        <v>-0.34</v>
      </c>
      <c r="M6" s="62"/>
      <c r="N6" s="108">
        <v>6.48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5.08</v>
      </c>
      <c r="L7" s="52">
        <f>O7-I7</f>
        <v>-0.75</v>
      </c>
      <c r="M7" s="62"/>
      <c r="N7" s="185">
        <v>5.83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-0.75</v>
      </c>
      <c r="L8" s="52">
        <f>O8-I8</f>
        <v>9.85</v>
      </c>
      <c r="M8" s="62"/>
      <c r="N8" s="108"/>
      <c r="O8" s="131">
        <v>10.6</v>
      </c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6.0600000000000005</v>
      </c>
      <c r="L10" s="52">
        <f>O10-I10</f>
        <v>-0.05</v>
      </c>
      <c r="M10" s="62"/>
      <c r="N10" s="108">
        <v>6.11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6.21</v>
      </c>
      <c r="L11" s="52">
        <f>O11-I11</f>
        <v>-0.63</v>
      </c>
      <c r="M11" s="62"/>
      <c r="N11" s="108">
        <v>6.84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7.45</v>
      </c>
      <c r="M12" s="62"/>
      <c r="N12" s="108"/>
      <c r="O12" s="108">
        <v>8.4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9.82</v>
      </c>
      <c r="L14" s="52">
        <f>O14-I14</f>
        <v>-0.41</v>
      </c>
      <c r="M14" s="62"/>
      <c r="N14" s="108">
        <v>10.23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9.67</v>
      </c>
      <c r="L15" s="52">
        <f t="shared" ref="L15:L23" si="1">O15-I15</f>
        <v>-0.38</v>
      </c>
      <c r="M15" s="62"/>
      <c r="N15" s="108">
        <v>10.050000000000001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8.5500000000000007</v>
      </c>
      <c r="L16" s="52">
        <f t="shared" si="1"/>
        <v>-0.45</v>
      </c>
      <c r="M16" s="62"/>
      <c r="N16" s="108">
        <v>9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5.03</v>
      </c>
      <c r="L21" s="52">
        <f t="shared" si="1"/>
        <v>0</v>
      </c>
      <c r="M21" s="62"/>
      <c r="N21" s="108">
        <v>5.03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-0.31</v>
      </c>
      <c r="L22" s="52">
        <f t="shared" si="1"/>
        <v>17.670000000000002</v>
      </c>
      <c r="M22" s="62"/>
      <c r="N22" s="108"/>
      <c r="O22" s="131">
        <v>17.98</v>
      </c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9.31</v>
      </c>
      <c r="L23" s="52">
        <f t="shared" si="1"/>
        <v>-0.43</v>
      </c>
      <c r="M23" s="62"/>
      <c r="N23" s="108">
        <v>9.74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4.6500000000000004</v>
      </c>
      <c r="L25" s="52">
        <f t="shared" ref="L25:L30" si="3">O25-I25</f>
        <v>-0.79</v>
      </c>
      <c r="M25" s="96"/>
      <c r="N25" s="108">
        <v>5.44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8.2600000000000016</v>
      </c>
      <c r="N26" s="108"/>
      <c r="O26" s="131">
        <v>9.2100000000000009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6.9</v>
      </c>
      <c r="L27" s="52">
        <f t="shared" si="3"/>
        <v>-0.72</v>
      </c>
      <c r="M27" s="96"/>
      <c r="N27" s="108">
        <v>7.62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10.34</v>
      </c>
      <c r="L28" s="52">
        <f t="shared" si="3"/>
        <v>0</v>
      </c>
      <c r="N28" s="186">
        <v>10.34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7.93</v>
      </c>
      <c r="N30" s="145"/>
      <c r="O30" s="108">
        <v>8.09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5.5699999999999994</v>
      </c>
      <c r="L33" s="52">
        <f t="shared" ref="L33:L38" si="5">O33-I33</f>
        <v>-0.28000000000000003</v>
      </c>
      <c r="M33" s="96"/>
      <c r="N33" s="108">
        <v>5.85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5.77</v>
      </c>
      <c r="L34" s="52">
        <f t="shared" si="5"/>
        <v>-0.37</v>
      </c>
      <c r="M34" s="96"/>
      <c r="N34" s="108">
        <v>6.14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08" t="s">
        <v>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12.17</v>
      </c>
      <c r="L36" s="52">
        <f t="shared" si="5"/>
        <v>-0.24</v>
      </c>
      <c r="M36" s="96"/>
      <c r="N36" s="108">
        <v>12.41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7.7900000000000009</v>
      </c>
      <c r="L37" s="52">
        <f t="shared" si="5"/>
        <v>-0.35</v>
      </c>
      <c r="M37" s="96"/>
      <c r="N37" s="108">
        <v>8.14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8.89</v>
      </c>
      <c r="L38" s="52">
        <f t="shared" si="5"/>
        <v>-0.45</v>
      </c>
      <c r="N38" s="108">
        <v>9.34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6.82</v>
      </c>
      <c r="L40" s="52">
        <f t="shared" ref="L40" si="7">O40-I40</f>
        <v>-0.3</v>
      </c>
      <c r="N40" s="108">
        <v>7.12</v>
      </c>
      <c r="O40" s="133"/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-0.75</v>
      </c>
      <c r="L42" s="52">
        <f t="shared" ref="L42:L43" si="9">O42-I42</f>
        <v>10.07</v>
      </c>
      <c r="M42" s="96"/>
      <c r="N42" s="108"/>
      <c r="O42" s="108">
        <v>10.82</v>
      </c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26.6</v>
      </c>
      <c r="N43" s="108"/>
      <c r="O43" s="108">
        <v>26.94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7.08</v>
      </c>
      <c r="N44" s="108"/>
      <c r="O44" s="108">
        <v>7.28</v>
      </c>
    </row>
  </sheetData>
  <mergeCells count="17">
    <mergeCell ref="N19:O19"/>
    <mergeCell ref="N3:O3"/>
    <mergeCell ref="K9:L9"/>
    <mergeCell ref="N9:O9"/>
    <mergeCell ref="K13:L13"/>
    <mergeCell ref="N13:O13"/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AD82-DCF7-493D-A40A-7B5DFCDDCF21}">
  <dimension ref="A1:O44"/>
  <sheetViews>
    <sheetView topLeftCell="J29" workbookViewId="0">
      <selection activeCell="O45" sqref="O45"/>
    </sheetView>
  </sheetViews>
  <sheetFormatPr baseColWidth="10" defaultRowHeight="12.5" x14ac:dyDescent="0.25"/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5" ht="20" x14ac:dyDescent="0.4">
      <c r="A2" s="2" t="s">
        <v>350</v>
      </c>
      <c r="B2" s="2"/>
      <c r="C2" s="1"/>
      <c r="D2" s="1"/>
      <c r="E2" s="1"/>
      <c r="F2" s="1"/>
      <c r="G2" s="1"/>
      <c r="H2" s="1"/>
      <c r="I2" s="1"/>
      <c r="J2" s="1"/>
    </row>
    <row r="3" spans="1:15" ht="20.5" thickBot="1" x14ac:dyDescent="0.45">
      <c r="B3" s="1" t="s">
        <v>125</v>
      </c>
      <c r="C3" s="1"/>
      <c r="D3" s="1"/>
      <c r="E3" s="1"/>
      <c r="F3" s="1"/>
      <c r="G3" s="1"/>
      <c r="H3" s="1"/>
      <c r="I3" s="1"/>
      <c r="J3" s="1"/>
      <c r="N3" s="187" t="s">
        <v>11</v>
      </c>
      <c r="O3" s="187"/>
    </row>
    <row r="4" spans="1:15" ht="38" thickBot="1" x14ac:dyDescent="0.3">
      <c r="A4" s="167" t="s">
        <v>6</v>
      </c>
      <c r="B4" s="34" t="s">
        <v>7</v>
      </c>
      <c r="C4" s="34" t="s">
        <v>2</v>
      </c>
      <c r="D4" s="34" t="s">
        <v>0</v>
      </c>
      <c r="E4" s="34" t="s">
        <v>8</v>
      </c>
      <c r="F4" s="34" t="s">
        <v>9</v>
      </c>
      <c r="G4" s="34" t="s">
        <v>10</v>
      </c>
      <c r="H4" s="34" t="s">
        <v>45</v>
      </c>
      <c r="I4" s="34" t="s">
        <v>1</v>
      </c>
      <c r="J4" s="34" t="s">
        <v>3</v>
      </c>
      <c r="K4" s="34" t="s">
        <v>4</v>
      </c>
      <c r="L4" s="168" t="s">
        <v>5</v>
      </c>
      <c r="M4" s="62"/>
      <c r="N4" s="167" t="s">
        <v>12</v>
      </c>
      <c r="O4" s="168" t="s">
        <v>13</v>
      </c>
    </row>
    <row r="5" spans="1:15" ht="13" thickBot="1" x14ac:dyDescent="0.3">
      <c r="A5" s="81">
        <v>1</v>
      </c>
      <c r="B5" s="20" t="s">
        <v>16</v>
      </c>
      <c r="C5" s="21" t="s">
        <v>24</v>
      </c>
      <c r="D5" s="20" t="s">
        <v>26</v>
      </c>
      <c r="E5" s="173">
        <v>228433</v>
      </c>
      <c r="F5" s="173">
        <v>374731</v>
      </c>
      <c r="G5" s="20">
        <v>176</v>
      </c>
      <c r="H5" s="21">
        <v>8</v>
      </c>
      <c r="I5" s="39">
        <v>0.74</v>
      </c>
      <c r="J5" s="21"/>
      <c r="K5" s="39">
        <f>N5-I5</f>
        <v>7.84</v>
      </c>
      <c r="L5" s="52">
        <f>O5-I5</f>
        <v>-0.74</v>
      </c>
      <c r="M5" s="62"/>
      <c r="N5" s="108">
        <v>8.58</v>
      </c>
      <c r="O5" s="131"/>
    </row>
    <row r="6" spans="1:15" ht="13" thickBot="1" x14ac:dyDescent="0.3">
      <c r="A6" s="31">
        <v>2</v>
      </c>
      <c r="B6" s="18" t="s">
        <v>17</v>
      </c>
      <c r="C6" s="26" t="s">
        <v>24</v>
      </c>
      <c r="D6" s="18" t="s">
        <v>26</v>
      </c>
      <c r="E6" s="173">
        <v>228410</v>
      </c>
      <c r="F6" s="173">
        <v>374618</v>
      </c>
      <c r="G6" s="18">
        <v>169</v>
      </c>
      <c r="H6" s="26">
        <v>10</v>
      </c>
      <c r="I6" s="35">
        <v>0.34</v>
      </c>
      <c r="J6" s="26"/>
      <c r="K6" s="39">
        <f>N6-I6</f>
        <v>6.84</v>
      </c>
      <c r="L6" s="52">
        <f>O6-I6</f>
        <v>-0.34</v>
      </c>
      <c r="M6" s="62"/>
      <c r="N6" s="108">
        <v>7.18</v>
      </c>
    </row>
    <row r="7" spans="1:15" ht="13" thickBot="1" x14ac:dyDescent="0.3">
      <c r="A7" s="31">
        <v>3</v>
      </c>
      <c r="B7" s="18" t="s">
        <v>21</v>
      </c>
      <c r="C7" s="26" t="s">
        <v>24</v>
      </c>
      <c r="D7" s="18" t="s">
        <v>26</v>
      </c>
      <c r="E7" s="173">
        <v>228332</v>
      </c>
      <c r="F7" s="173">
        <v>373697</v>
      </c>
      <c r="G7" s="18">
        <v>165</v>
      </c>
      <c r="H7" s="26">
        <v>8</v>
      </c>
      <c r="I7" s="35">
        <v>0.75</v>
      </c>
      <c r="J7" s="26"/>
      <c r="K7" s="39">
        <f>N7-I7</f>
        <v>5.3</v>
      </c>
      <c r="L7" s="52">
        <f>O7-I7</f>
        <v>-0.75</v>
      </c>
      <c r="M7" s="62"/>
      <c r="N7" s="185">
        <v>6.05</v>
      </c>
      <c r="O7" s="185"/>
    </row>
    <row r="8" spans="1:15" ht="13" thickBot="1" x14ac:dyDescent="0.3">
      <c r="A8" s="31">
        <v>4</v>
      </c>
      <c r="B8" s="18" t="s">
        <v>19</v>
      </c>
      <c r="C8" s="26" t="s">
        <v>24</v>
      </c>
      <c r="D8" s="18" t="s">
        <v>26</v>
      </c>
      <c r="E8" s="173">
        <v>228311</v>
      </c>
      <c r="F8" s="173">
        <v>373468</v>
      </c>
      <c r="G8" s="18">
        <v>164</v>
      </c>
      <c r="H8" s="26">
        <v>10</v>
      </c>
      <c r="I8" s="35">
        <v>0.75</v>
      </c>
      <c r="J8" s="26"/>
      <c r="K8" s="39">
        <f>N8-I8</f>
        <v>4.8600000000000003</v>
      </c>
      <c r="L8" s="52">
        <f>O8-I8</f>
        <v>-0.75</v>
      </c>
      <c r="M8" s="62"/>
      <c r="N8" s="108">
        <v>5.61</v>
      </c>
      <c r="O8" s="131"/>
    </row>
    <row r="9" spans="1:15" ht="14.5" thickBot="1" x14ac:dyDescent="0.35">
      <c r="A9" s="31">
        <v>5</v>
      </c>
      <c r="B9" s="18" t="s">
        <v>22</v>
      </c>
      <c r="C9" s="26" t="s">
        <v>25</v>
      </c>
      <c r="D9" s="18" t="s">
        <v>26</v>
      </c>
      <c r="E9" s="173">
        <v>229011</v>
      </c>
      <c r="F9" s="173">
        <v>372774</v>
      </c>
      <c r="G9" s="18">
        <v>171</v>
      </c>
      <c r="H9" s="26">
        <v>10</v>
      </c>
      <c r="I9" s="35">
        <v>0.21</v>
      </c>
      <c r="J9" s="26"/>
      <c r="K9" s="224" t="s">
        <v>87</v>
      </c>
      <c r="L9" s="225"/>
      <c r="M9" s="62"/>
      <c r="N9" s="241" t="s">
        <v>87</v>
      </c>
      <c r="O9" s="242"/>
    </row>
    <row r="10" spans="1:15" ht="13" thickBot="1" x14ac:dyDescent="0.3">
      <c r="A10" s="31">
        <v>6</v>
      </c>
      <c r="B10" s="18" t="s">
        <v>57</v>
      </c>
      <c r="C10" s="26" t="s">
        <v>25</v>
      </c>
      <c r="D10" s="18" t="s">
        <v>26</v>
      </c>
      <c r="E10" s="173">
        <v>228975</v>
      </c>
      <c r="F10" s="173">
        <v>372676</v>
      </c>
      <c r="G10" s="18">
        <v>178</v>
      </c>
      <c r="H10" s="26">
        <v>6</v>
      </c>
      <c r="I10" s="35">
        <v>0.05</v>
      </c>
      <c r="J10" s="26"/>
      <c r="K10" s="39">
        <f>N10-I10</f>
        <v>6.45</v>
      </c>
      <c r="L10" s="52">
        <f>O10-I10</f>
        <v>-0.05</v>
      </c>
      <c r="M10" s="62"/>
      <c r="N10" s="108">
        <v>6.5</v>
      </c>
      <c r="O10" s="108"/>
    </row>
    <row r="11" spans="1:15" ht="13" thickBot="1" x14ac:dyDescent="0.3">
      <c r="A11" s="31">
        <v>7</v>
      </c>
      <c r="B11" s="18" t="s">
        <v>18</v>
      </c>
      <c r="C11" s="26" t="s">
        <v>24</v>
      </c>
      <c r="D11" s="18" t="s">
        <v>26</v>
      </c>
      <c r="E11" s="173">
        <v>228362</v>
      </c>
      <c r="F11" s="173">
        <v>374622</v>
      </c>
      <c r="G11" s="18">
        <v>176</v>
      </c>
      <c r="H11" s="26">
        <v>8</v>
      </c>
      <c r="I11" s="35">
        <v>0.63</v>
      </c>
      <c r="J11" s="26"/>
      <c r="K11" s="52">
        <f>N11-I11</f>
        <v>6.9</v>
      </c>
      <c r="L11" s="52">
        <f>O11-I11</f>
        <v>-0.63</v>
      </c>
      <c r="M11" s="62"/>
      <c r="N11" s="108">
        <v>7.53</v>
      </c>
      <c r="O11" s="108"/>
    </row>
    <row r="12" spans="1:15" ht="13" thickBot="1" x14ac:dyDescent="0.3">
      <c r="A12" s="31">
        <v>8</v>
      </c>
      <c r="B12" s="18" t="s">
        <v>20</v>
      </c>
      <c r="C12" s="26" t="s">
        <v>24</v>
      </c>
      <c r="D12" s="18" t="s">
        <v>26</v>
      </c>
      <c r="E12" s="173">
        <v>228388</v>
      </c>
      <c r="F12" s="173">
        <v>374670</v>
      </c>
      <c r="G12" s="40">
        <v>178</v>
      </c>
      <c r="H12" s="26">
        <v>8</v>
      </c>
      <c r="I12" s="35">
        <v>0.95</v>
      </c>
      <c r="J12" s="26"/>
      <c r="K12" s="52">
        <f>N12-I12</f>
        <v>-0.95</v>
      </c>
      <c r="L12" s="52">
        <f>O12-I12</f>
        <v>7.86</v>
      </c>
      <c r="M12" s="62"/>
      <c r="N12" s="108"/>
      <c r="O12" s="108">
        <v>8.81</v>
      </c>
    </row>
    <row r="13" spans="1:15" ht="13" thickBot="1" x14ac:dyDescent="0.3">
      <c r="A13" s="31">
        <v>9</v>
      </c>
      <c r="B13" s="18" t="s">
        <v>27</v>
      </c>
      <c r="C13" s="26" t="s">
        <v>25</v>
      </c>
      <c r="D13" s="18" t="s">
        <v>26</v>
      </c>
      <c r="E13" s="173">
        <v>228558</v>
      </c>
      <c r="F13" s="173">
        <v>373122</v>
      </c>
      <c r="G13" s="18">
        <v>149</v>
      </c>
      <c r="H13" s="26" t="s">
        <v>46</v>
      </c>
      <c r="I13" s="35"/>
      <c r="J13" s="26"/>
      <c r="K13" s="192" t="s">
        <v>73</v>
      </c>
      <c r="L13" s="193"/>
      <c r="M13" s="62"/>
      <c r="N13" s="241" t="s">
        <v>73</v>
      </c>
      <c r="O13" s="242"/>
    </row>
    <row r="14" spans="1:15" ht="13" thickBot="1" x14ac:dyDescent="0.3">
      <c r="A14" s="31">
        <v>10</v>
      </c>
      <c r="B14" s="18" t="s">
        <v>28</v>
      </c>
      <c r="C14" s="26" t="s">
        <v>25</v>
      </c>
      <c r="D14" s="18" t="s">
        <v>26</v>
      </c>
      <c r="E14" s="173">
        <v>229344</v>
      </c>
      <c r="F14" s="173">
        <v>372629</v>
      </c>
      <c r="G14" s="18">
        <v>169</v>
      </c>
      <c r="H14" s="26">
        <v>6</v>
      </c>
      <c r="I14" s="35">
        <v>0.41</v>
      </c>
      <c r="J14" s="26"/>
      <c r="K14" s="39">
        <f t="shared" ref="K14:K23" si="0">N14-I14</f>
        <v>10.93</v>
      </c>
      <c r="L14" s="52">
        <f>O14-I14</f>
        <v>-0.41</v>
      </c>
      <c r="M14" s="62"/>
      <c r="N14" s="108">
        <v>11.34</v>
      </c>
      <c r="O14" s="136"/>
    </row>
    <row r="15" spans="1:15" ht="13" thickBot="1" x14ac:dyDescent="0.3">
      <c r="A15" s="31">
        <v>11</v>
      </c>
      <c r="B15" s="18" t="s">
        <v>29</v>
      </c>
      <c r="C15" s="26" t="s">
        <v>25</v>
      </c>
      <c r="D15" s="18" t="s">
        <v>26</v>
      </c>
      <c r="E15" s="173">
        <v>229365</v>
      </c>
      <c r="F15" s="173">
        <v>372649</v>
      </c>
      <c r="G15" s="18">
        <v>170</v>
      </c>
      <c r="H15" s="26">
        <v>8</v>
      </c>
      <c r="I15" s="35">
        <v>0.38</v>
      </c>
      <c r="J15" s="26"/>
      <c r="K15" s="39">
        <f t="shared" si="0"/>
        <v>11.049999999999999</v>
      </c>
      <c r="L15" s="52">
        <f t="shared" ref="L15:L23" si="1">O15-I15</f>
        <v>-0.38</v>
      </c>
      <c r="M15" s="62"/>
      <c r="N15" s="108">
        <v>11.43</v>
      </c>
      <c r="O15" s="136"/>
    </row>
    <row r="16" spans="1:15" ht="13" thickBot="1" x14ac:dyDescent="0.3">
      <c r="A16" s="31">
        <v>12</v>
      </c>
      <c r="B16" s="26" t="s">
        <v>30</v>
      </c>
      <c r="C16" s="26" t="s">
        <v>25</v>
      </c>
      <c r="D16" s="18" t="s">
        <v>44</v>
      </c>
      <c r="E16" s="173">
        <v>230039</v>
      </c>
      <c r="F16" s="173">
        <v>373297</v>
      </c>
      <c r="G16" s="18">
        <v>177</v>
      </c>
      <c r="H16" s="26" t="s">
        <v>46</v>
      </c>
      <c r="I16" s="35">
        <v>0.45</v>
      </c>
      <c r="J16" s="26"/>
      <c r="K16" s="39">
        <f t="shared" si="0"/>
        <v>10.09</v>
      </c>
      <c r="L16" s="52">
        <f t="shared" si="1"/>
        <v>-0.45</v>
      </c>
      <c r="M16" s="62"/>
      <c r="N16" s="108">
        <v>10.54</v>
      </c>
      <c r="O16" s="131"/>
    </row>
    <row r="17" spans="1:15" ht="13" thickBot="1" x14ac:dyDescent="0.3">
      <c r="A17" s="31">
        <v>13</v>
      </c>
      <c r="B17" s="26" t="s">
        <v>31</v>
      </c>
      <c r="C17" s="26" t="s">
        <v>25</v>
      </c>
      <c r="D17" s="18" t="s">
        <v>44</v>
      </c>
      <c r="E17" s="173">
        <v>230068</v>
      </c>
      <c r="F17" s="173">
        <v>373331</v>
      </c>
      <c r="G17" s="18">
        <v>178</v>
      </c>
      <c r="H17" s="26" t="s">
        <v>46</v>
      </c>
      <c r="I17" s="26">
        <v>0.49</v>
      </c>
      <c r="J17" s="26"/>
      <c r="K17" s="39" t="e">
        <f t="shared" si="0"/>
        <v>#VALUE!</v>
      </c>
      <c r="L17" s="52">
        <f t="shared" si="1"/>
        <v>-0.49</v>
      </c>
      <c r="M17" s="62"/>
      <c r="N17" s="108" t="s">
        <v>47</v>
      </c>
      <c r="O17" s="131"/>
    </row>
    <row r="18" spans="1:15" ht="13" thickBot="1" x14ac:dyDescent="0.3">
      <c r="A18" s="31">
        <v>14</v>
      </c>
      <c r="B18" s="26" t="s">
        <v>32</v>
      </c>
      <c r="C18" s="26" t="s">
        <v>25</v>
      </c>
      <c r="D18" s="18" t="s">
        <v>44</v>
      </c>
      <c r="E18" s="173">
        <v>228808</v>
      </c>
      <c r="F18" s="173">
        <v>372154</v>
      </c>
      <c r="G18" s="26">
        <v>172</v>
      </c>
      <c r="H18" s="26" t="s">
        <v>46</v>
      </c>
      <c r="I18" s="26">
        <v>0.78</v>
      </c>
      <c r="J18" s="26"/>
      <c r="K18" s="39" t="e">
        <f t="shared" si="0"/>
        <v>#VALUE!</v>
      </c>
      <c r="L18" s="52">
        <f t="shared" si="1"/>
        <v>-0.78</v>
      </c>
      <c r="M18" s="62"/>
      <c r="N18" s="108" t="s">
        <v>47</v>
      </c>
      <c r="O18" s="162"/>
    </row>
    <row r="19" spans="1:15" ht="13" thickBot="1" x14ac:dyDescent="0.3">
      <c r="A19" s="31">
        <v>15</v>
      </c>
      <c r="B19" s="18" t="s">
        <v>33</v>
      </c>
      <c r="C19" s="26" t="s">
        <v>40</v>
      </c>
      <c r="D19" s="18" t="s">
        <v>44</v>
      </c>
      <c r="E19" s="173">
        <v>228215</v>
      </c>
      <c r="F19" s="173">
        <v>371804</v>
      </c>
      <c r="G19" s="26">
        <v>175</v>
      </c>
      <c r="H19" s="26" t="s">
        <v>46</v>
      </c>
      <c r="I19" s="35">
        <v>0.53</v>
      </c>
      <c r="J19" s="26"/>
      <c r="K19" s="39" t="e">
        <f t="shared" si="0"/>
        <v>#VALUE!</v>
      </c>
      <c r="L19" s="52">
        <f t="shared" si="1"/>
        <v>-0.53</v>
      </c>
      <c r="M19" s="62"/>
      <c r="N19" s="241" t="s">
        <v>255</v>
      </c>
      <c r="O19" s="242"/>
    </row>
    <row r="20" spans="1:15" ht="13" thickBot="1" x14ac:dyDescent="0.3">
      <c r="A20" s="31">
        <v>16</v>
      </c>
      <c r="B20" s="26" t="s">
        <v>58</v>
      </c>
      <c r="C20" s="26" t="s">
        <v>40</v>
      </c>
      <c r="D20" s="18" t="s">
        <v>44</v>
      </c>
      <c r="E20" s="173">
        <v>226508</v>
      </c>
      <c r="F20" s="173">
        <v>370899</v>
      </c>
      <c r="G20" s="26">
        <v>153</v>
      </c>
      <c r="H20" s="26" t="s">
        <v>46</v>
      </c>
      <c r="I20" s="26">
        <v>0.6</v>
      </c>
      <c r="J20" s="26"/>
      <c r="K20" s="39" t="e">
        <f t="shared" si="0"/>
        <v>#VALUE!</v>
      </c>
      <c r="L20" s="52">
        <f t="shared" si="1"/>
        <v>-0.6</v>
      </c>
      <c r="M20" s="62"/>
      <c r="N20" s="241" t="s">
        <v>326</v>
      </c>
      <c r="O20" s="242"/>
    </row>
    <row r="21" spans="1:15" ht="14.5" thickBot="1" x14ac:dyDescent="0.35">
      <c r="A21" s="31">
        <v>17</v>
      </c>
      <c r="B21" s="26" t="s">
        <v>59</v>
      </c>
      <c r="C21" s="26" t="s">
        <v>40</v>
      </c>
      <c r="D21" s="18" t="s">
        <v>26</v>
      </c>
      <c r="E21" s="173">
        <v>226550</v>
      </c>
      <c r="F21" s="173">
        <v>370379</v>
      </c>
      <c r="G21" s="26">
        <v>163</v>
      </c>
      <c r="H21" s="26">
        <v>6</v>
      </c>
      <c r="I21" s="26">
        <v>0</v>
      </c>
      <c r="J21" s="26">
        <v>25</v>
      </c>
      <c r="K21" s="39">
        <f t="shared" si="0"/>
        <v>5.72</v>
      </c>
      <c r="L21" s="52">
        <f t="shared" si="1"/>
        <v>0</v>
      </c>
      <c r="M21" s="62"/>
      <c r="N21" s="108">
        <v>5.72</v>
      </c>
      <c r="O21" s="134"/>
    </row>
    <row r="22" spans="1:15" ht="13" thickBot="1" x14ac:dyDescent="0.3">
      <c r="A22" s="31">
        <v>18</v>
      </c>
      <c r="B22" s="26" t="s">
        <v>41</v>
      </c>
      <c r="C22" s="26" t="s">
        <v>40</v>
      </c>
      <c r="D22" s="18" t="s">
        <v>26</v>
      </c>
      <c r="E22" s="173">
        <v>227935</v>
      </c>
      <c r="F22" s="173">
        <v>371344</v>
      </c>
      <c r="G22" s="26">
        <v>184</v>
      </c>
      <c r="H22" s="26">
        <v>8</v>
      </c>
      <c r="I22" s="26">
        <v>0.31</v>
      </c>
      <c r="J22" s="26"/>
      <c r="K22" s="39">
        <f t="shared" si="0"/>
        <v>13.559999999999999</v>
      </c>
      <c r="L22" s="52">
        <f t="shared" si="1"/>
        <v>-0.31</v>
      </c>
      <c r="M22" s="62"/>
      <c r="N22" s="108">
        <v>13.87</v>
      </c>
      <c r="O22" s="131"/>
    </row>
    <row r="23" spans="1:15" ht="13" thickBot="1" x14ac:dyDescent="0.3">
      <c r="A23" s="31">
        <v>19</v>
      </c>
      <c r="B23" s="26" t="s">
        <v>60</v>
      </c>
      <c r="C23" s="26" t="s">
        <v>42</v>
      </c>
      <c r="D23" s="18" t="s">
        <v>44</v>
      </c>
      <c r="E23" s="173">
        <v>227141</v>
      </c>
      <c r="F23" s="173">
        <v>372678</v>
      </c>
      <c r="G23" s="26">
        <v>175</v>
      </c>
      <c r="H23" s="26" t="s">
        <v>46</v>
      </c>
      <c r="I23" s="26">
        <v>0.43</v>
      </c>
      <c r="J23" s="26"/>
      <c r="K23" s="39">
        <f t="shared" si="0"/>
        <v>9.92</v>
      </c>
      <c r="L23" s="52">
        <f t="shared" si="1"/>
        <v>-0.43</v>
      </c>
      <c r="M23" s="62"/>
      <c r="N23" s="108">
        <v>10.35</v>
      </c>
      <c r="O23" s="131"/>
    </row>
    <row r="24" spans="1:15" ht="13" thickBot="1" x14ac:dyDescent="0.3">
      <c r="A24" s="31">
        <v>20</v>
      </c>
      <c r="B24" s="26" t="s">
        <v>37</v>
      </c>
      <c r="C24" s="26" t="s">
        <v>42</v>
      </c>
      <c r="D24" s="18" t="s">
        <v>26</v>
      </c>
      <c r="E24" s="173">
        <v>227239</v>
      </c>
      <c r="F24" s="173">
        <v>372760</v>
      </c>
      <c r="G24" s="26">
        <v>178</v>
      </c>
      <c r="H24" s="26" t="s">
        <v>46</v>
      </c>
      <c r="I24" s="26"/>
      <c r="J24" s="26">
        <v>28</v>
      </c>
      <c r="K24" s="192" t="s">
        <v>73</v>
      </c>
      <c r="L24" s="193"/>
      <c r="M24" s="62"/>
      <c r="N24" s="241" t="s">
        <v>130</v>
      </c>
      <c r="O24" s="242"/>
    </row>
    <row r="25" spans="1:15" ht="13" thickBot="1" x14ac:dyDescent="0.3">
      <c r="A25" s="31">
        <v>21</v>
      </c>
      <c r="B25" s="26" t="s">
        <v>61</v>
      </c>
      <c r="C25" s="26" t="s">
        <v>43</v>
      </c>
      <c r="D25" s="18" t="s">
        <v>44</v>
      </c>
      <c r="E25" s="173">
        <v>228001</v>
      </c>
      <c r="F25" s="173">
        <v>374482</v>
      </c>
      <c r="G25" s="26">
        <v>163</v>
      </c>
      <c r="H25" s="26" t="s">
        <v>46</v>
      </c>
      <c r="I25" s="26">
        <v>0.79</v>
      </c>
      <c r="J25" s="26"/>
      <c r="K25" s="39">
        <f t="shared" ref="K25:K30" si="2">N25-I25</f>
        <v>5.09</v>
      </c>
      <c r="L25" s="52">
        <f t="shared" ref="L25:L30" si="3">O25-I25</f>
        <v>-0.79</v>
      </c>
      <c r="M25" s="96"/>
      <c r="N25" s="108">
        <v>5.88</v>
      </c>
      <c r="O25" s="131"/>
    </row>
    <row r="26" spans="1:15" ht="13" thickBot="1" x14ac:dyDescent="0.3">
      <c r="A26" s="31">
        <v>22</v>
      </c>
      <c r="B26" s="26" t="s">
        <v>39</v>
      </c>
      <c r="C26" s="26" t="s">
        <v>43</v>
      </c>
      <c r="D26" s="18" t="s">
        <v>26</v>
      </c>
      <c r="E26" s="173">
        <v>227985</v>
      </c>
      <c r="F26" s="173">
        <v>374756</v>
      </c>
      <c r="G26" s="26">
        <v>178</v>
      </c>
      <c r="H26" s="26">
        <v>8</v>
      </c>
      <c r="I26" s="26">
        <v>0.95</v>
      </c>
      <c r="J26" s="26"/>
      <c r="K26" s="39">
        <f t="shared" si="2"/>
        <v>-0.95</v>
      </c>
      <c r="L26" s="52">
        <f t="shared" si="3"/>
        <v>7.7299999999999995</v>
      </c>
      <c r="N26" s="108"/>
      <c r="O26" s="131">
        <v>8.68</v>
      </c>
    </row>
    <row r="27" spans="1:15" ht="13" thickBot="1" x14ac:dyDescent="0.3">
      <c r="A27" s="31">
        <v>23</v>
      </c>
      <c r="B27" s="26" t="s">
        <v>49</v>
      </c>
      <c r="C27" s="26" t="s">
        <v>25</v>
      </c>
      <c r="D27" s="18" t="s">
        <v>44</v>
      </c>
      <c r="E27" s="173">
        <v>230129</v>
      </c>
      <c r="F27" s="173">
        <v>373872</v>
      </c>
      <c r="G27" s="51">
        <v>183</v>
      </c>
      <c r="H27" s="26" t="s">
        <v>46</v>
      </c>
      <c r="I27" s="26">
        <v>0.72</v>
      </c>
      <c r="J27" s="26"/>
      <c r="K27" s="39">
        <f t="shared" si="2"/>
        <v>7.4900000000000011</v>
      </c>
      <c r="L27" s="52">
        <f t="shared" si="3"/>
        <v>-0.72</v>
      </c>
      <c r="M27" s="96"/>
      <c r="N27" s="108">
        <v>8.2100000000000009</v>
      </c>
      <c r="O27" s="131"/>
    </row>
    <row r="28" spans="1:15" ht="13" thickBot="1" x14ac:dyDescent="0.3">
      <c r="A28" s="31">
        <v>24</v>
      </c>
      <c r="B28" s="26" t="s">
        <v>50</v>
      </c>
      <c r="C28" s="26" t="s">
        <v>42</v>
      </c>
      <c r="D28" s="18" t="s">
        <v>26</v>
      </c>
      <c r="E28" s="173">
        <v>226896</v>
      </c>
      <c r="F28" s="173">
        <v>371931</v>
      </c>
      <c r="G28" s="26">
        <v>154</v>
      </c>
      <c r="H28" s="26" t="s">
        <v>46</v>
      </c>
      <c r="I28" s="26">
        <v>0</v>
      </c>
      <c r="J28" s="26">
        <v>32</v>
      </c>
      <c r="K28" s="39">
        <f t="shared" si="2"/>
        <v>10.53</v>
      </c>
      <c r="L28" s="52">
        <f t="shared" si="3"/>
        <v>0</v>
      </c>
      <c r="N28" s="186">
        <v>10.53</v>
      </c>
      <c r="O28" s="131"/>
    </row>
    <row r="29" spans="1:15" ht="13" thickBot="1" x14ac:dyDescent="0.3">
      <c r="A29" s="31">
        <v>25</v>
      </c>
      <c r="B29" s="26" t="s">
        <v>51</v>
      </c>
      <c r="C29" s="26" t="s">
        <v>42</v>
      </c>
      <c r="D29" s="18" t="s">
        <v>44</v>
      </c>
      <c r="E29" s="173">
        <v>226897</v>
      </c>
      <c r="F29" s="173">
        <v>371914</v>
      </c>
      <c r="G29" s="26">
        <v>153</v>
      </c>
      <c r="H29" s="26" t="s">
        <v>46</v>
      </c>
      <c r="I29" s="26">
        <v>0.51</v>
      </c>
      <c r="J29" s="26">
        <v>11</v>
      </c>
      <c r="K29" s="39" t="e">
        <f t="shared" si="2"/>
        <v>#VALUE!</v>
      </c>
      <c r="L29" s="52">
        <f t="shared" si="3"/>
        <v>-0.51</v>
      </c>
      <c r="M29" s="96"/>
      <c r="N29" s="241" t="s">
        <v>290</v>
      </c>
      <c r="O29" s="242"/>
    </row>
    <row r="30" spans="1:15" ht="13" thickBot="1" x14ac:dyDescent="0.3">
      <c r="A30" s="31">
        <v>26</v>
      </c>
      <c r="B30" s="26" t="s">
        <v>62</v>
      </c>
      <c r="C30" s="26" t="s">
        <v>65</v>
      </c>
      <c r="D30" s="18" t="s">
        <v>26</v>
      </c>
      <c r="E30" s="173">
        <v>230865</v>
      </c>
      <c r="F30" s="173">
        <v>374057</v>
      </c>
      <c r="G30" s="26">
        <v>188</v>
      </c>
      <c r="H30" s="26" t="s">
        <v>46</v>
      </c>
      <c r="I30" s="26">
        <v>0.16</v>
      </c>
      <c r="J30" s="26" t="s">
        <v>46</v>
      </c>
      <c r="K30" s="39">
        <f t="shared" si="2"/>
        <v>-0.16</v>
      </c>
      <c r="L30" s="52">
        <f t="shared" si="3"/>
        <v>6.58</v>
      </c>
      <c r="N30" s="145"/>
      <c r="O30" s="108">
        <v>6.74</v>
      </c>
    </row>
    <row r="31" spans="1:15" ht="13" thickBot="1" x14ac:dyDescent="0.3">
      <c r="A31" s="31">
        <v>27</v>
      </c>
      <c r="B31" s="26" t="s">
        <v>63</v>
      </c>
      <c r="C31" s="26" t="s">
        <v>66</v>
      </c>
      <c r="D31" s="18" t="s">
        <v>44</v>
      </c>
      <c r="E31" s="173">
        <v>233304</v>
      </c>
      <c r="F31" s="173">
        <v>377094</v>
      </c>
      <c r="G31" s="26">
        <v>152</v>
      </c>
      <c r="H31" s="26" t="s">
        <v>46</v>
      </c>
      <c r="I31" s="26">
        <v>0.47</v>
      </c>
      <c r="J31" s="26">
        <v>10</v>
      </c>
      <c r="K31" s="39" t="e">
        <f>#REF!-I31</f>
        <v>#REF!</v>
      </c>
      <c r="L31" s="52" t="e">
        <f>N31-I31</f>
        <v>#VALUE!</v>
      </c>
      <c r="M31" s="96"/>
      <c r="N31" s="241" t="s">
        <v>258</v>
      </c>
      <c r="O31" s="242"/>
    </row>
    <row r="32" spans="1:15" ht="13" thickBot="1" x14ac:dyDescent="0.3">
      <c r="A32" s="31">
        <v>28</v>
      </c>
      <c r="B32" s="26" t="s">
        <v>52</v>
      </c>
      <c r="C32" s="26" t="s">
        <v>66</v>
      </c>
      <c r="D32" s="18" t="s">
        <v>26</v>
      </c>
      <c r="E32" s="173">
        <v>233542</v>
      </c>
      <c r="F32" s="173">
        <v>376630</v>
      </c>
      <c r="G32" s="26">
        <v>165</v>
      </c>
      <c r="H32" s="26" t="s">
        <v>46</v>
      </c>
      <c r="I32" s="26">
        <v>0.27</v>
      </c>
      <c r="J32" s="26">
        <v>54</v>
      </c>
      <c r="K32" s="192" t="s">
        <v>127</v>
      </c>
      <c r="L32" s="193"/>
      <c r="N32" s="241" t="s">
        <v>127</v>
      </c>
      <c r="O32" s="242"/>
    </row>
    <row r="33" spans="1:15" ht="13" thickBot="1" x14ac:dyDescent="0.3">
      <c r="A33" s="31">
        <v>29</v>
      </c>
      <c r="B33" s="26" t="s">
        <v>106</v>
      </c>
      <c r="C33" s="26" t="s">
        <v>67</v>
      </c>
      <c r="D33" s="18" t="s">
        <v>44</v>
      </c>
      <c r="E33" s="173">
        <v>234045</v>
      </c>
      <c r="F33" s="173">
        <v>378793</v>
      </c>
      <c r="G33" s="26">
        <v>127</v>
      </c>
      <c r="H33" s="26" t="s">
        <v>46</v>
      </c>
      <c r="I33" s="26">
        <v>0.28000000000000003</v>
      </c>
      <c r="J33" s="26" t="s">
        <v>46</v>
      </c>
      <c r="K33" s="39">
        <f t="shared" ref="K33:K38" si="4">N33-I33</f>
        <v>5.97</v>
      </c>
      <c r="L33" s="52">
        <f t="shared" ref="L33:L38" si="5">O33-I33</f>
        <v>-0.28000000000000003</v>
      </c>
      <c r="M33" s="96"/>
      <c r="N33" s="108">
        <v>6.25</v>
      </c>
      <c r="O33" s="108"/>
    </row>
    <row r="34" spans="1:15" ht="13" thickBot="1" x14ac:dyDescent="0.3">
      <c r="A34" s="31">
        <v>30</v>
      </c>
      <c r="B34" s="26" t="s">
        <v>64</v>
      </c>
      <c r="C34" s="26" t="s">
        <v>67</v>
      </c>
      <c r="D34" s="18" t="s">
        <v>44</v>
      </c>
      <c r="E34" s="173">
        <v>233269</v>
      </c>
      <c r="F34" s="173">
        <v>379859</v>
      </c>
      <c r="G34" s="26">
        <v>133</v>
      </c>
      <c r="H34" s="26" t="s">
        <v>46</v>
      </c>
      <c r="I34" s="26">
        <v>0.37</v>
      </c>
      <c r="J34" s="26" t="s">
        <v>46</v>
      </c>
      <c r="K34" s="39">
        <f t="shared" si="4"/>
        <v>6.27</v>
      </c>
      <c r="L34" s="52">
        <f t="shared" si="5"/>
        <v>-0.37</v>
      </c>
      <c r="M34" s="96"/>
      <c r="N34" s="108">
        <v>6.64</v>
      </c>
      <c r="O34" s="105"/>
    </row>
    <row r="35" spans="1:15" ht="13" thickBot="1" x14ac:dyDescent="0.3">
      <c r="A35" s="31">
        <v>31</v>
      </c>
      <c r="B35" s="26" t="s">
        <v>107</v>
      </c>
      <c r="C35" s="26" t="s">
        <v>68</v>
      </c>
      <c r="D35" s="18" t="s">
        <v>44</v>
      </c>
      <c r="E35" s="173">
        <v>231370</v>
      </c>
      <c r="F35" s="173">
        <v>376354</v>
      </c>
      <c r="G35" s="26">
        <v>152</v>
      </c>
      <c r="H35" s="26" t="s">
        <v>46</v>
      </c>
      <c r="I35" s="26">
        <v>0.6</v>
      </c>
      <c r="J35" s="26" t="s">
        <v>46</v>
      </c>
      <c r="K35" s="39" t="e">
        <f t="shared" si="4"/>
        <v>#VALUE!</v>
      </c>
      <c r="L35" s="52">
        <f t="shared" si="5"/>
        <v>-0.6</v>
      </c>
      <c r="M35" s="96"/>
      <c r="N35" s="108" t="s">
        <v>47</v>
      </c>
      <c r="O35" s="108"/>
    </row>
    <row r="36" spans="1:15" ht="13" thickBot="1" x14ac:dyDescent="0.3">
      <c r="A36" s="31">
        <v>32</v>
      </c>
      <c r="B36" s="26" t="s">
        <v>55</v>
      </c>
      <c r="C36" s="26" t="s">
        <v>68</v>
      </c>
      <c r="D36" s="18" t="s">
        <v>26</v>
      </c>
      <c r="E36" s="173">
        <v>230325</v>
      </c>
      <c r="F36" s="173">
        <v>376380</v>
      </c>
      <c r="G36" s="26">
        <v>173</v>
      </c>
      <c r="H36" s="26">
        <v>6</v>
      </c>
      <c r="I36" s="26">
        <v>0.24</v>
      </c>
      <c r="J36" s="26" t="s">
        <v>46</v>
      </c>
      <c r="K36" s="39">
        <f>N36-I36</f>
        <v>12.24</v>
      </c>
      <c r="L36" s="52">
        <f t="shared" si="5"/>
        <v>-0.24</v>
      </c>
      <c r="M36" s="96"/>
      <c r="N36" s="108">
        <v>12.48</v>
      </c>
      <c r="O36" s="108"/>
    </row>
    <row r="37" spans="1:15" ht="13" thickBot="1" x14ac:dyDescent="0.3">
      <c r="A37" s="31">
        <v>33</v>
      </c>
      <c r="B37" s="26" t="s">
        <v>56</v>
      </c>
      <c r="C37" s="26" t="s">
        <v>42</v>
      </c>
      <c r="D37" s="18" t="s">
        <v>26</v>
      </c>
      <c r="E37" s="173">
        <v>227193</v>
      </c>
      <c r="F37" s="173">
        <v>373134</v>
      </c>
      <c r="G37" s="26">
        <v>167</v>
      </c>
      <c r="H37" s="26" t="s">
        <v>46</v>
      </c>
      <c r="I37" s="26">
        <v>0.35</v>
      </c>
      <c r="J37" s="26" t="s">
        <v>46</v>
      </c>
      <c r="K37" s="39">
        <f>N37-I37</f>
        <v>10.01</v>
      </c>
      <c r="L37" s="52">
        <f t="shared" si="5"/>
        <v>-0.35</v>
      </c>
      <c r="M37" s="96"/>
      <c r="N37" s="108">
        <v>10.36</v>
      </c>
      <c r="O37" s="108"/>
    </row>
    <row r="38" spans="1:15" ht="13" thickBot="1" x14ac:dyDescent="0.3">
      <c r="A38" s="31">
        <v>34</v>
      </c>
      <c r="B38" s="26" t="s">
        <v>81</v>
      </c>
      <c r="C38" s="26" t="s">
        <v>43</v>
      </c>
      <c r="D38" s="18" t="s">
        <v>26</v>
      </c>
      <c r="E38" s="173">
        <v>227206</v>
      </c>
      <c r="F38" s="173">
        <v>374938</v>
      </c>
      <c r="G38" s="26">
        <v>174</v>
      </c>
      <c r="H38" s="26" t="s">
        <v>46</v>
      </c>
      <c r="I38" s="51">
        <v>0.45</v>
      </c>
      <c r="J38" s="26" t="s">
        <v>46</v>
      </c>
      <c r="K38" s="39">
        <f t="shared" si="4"/>
        <v>9.6300000000000008</v>
      </c>
      <c r="L38" s="52">
        <f t="shared" si="5"/>
        <v>-0.45</v>
      </c>
      <c r="N38" s="108">
        <v>10.08</v>
      </c>
      <c r="O38" s="108"/>
    </row>
    <row r="39" spans="1:15" ht="13" thickBot="1" x14ac:dyDescent="0.3">
      <c r="A39" s="31">
        <v>35</v>
      </c>
      <c r="B39" s="26" t="s">
        <v>89</v>
      </c>
      <c r="C39" s="26" t="s">
        <v>43</v>
      </c>
      <c r="D39" s="18" t="s">
        <v>26</v>
      </c>
      <c r="E39" s="173">
        <v>230121</v>
      </c>
      <c r="F39" s="173">
        <v>375557</v>
      </c>
      <c r="G39" s="26">
        <v>189</v>
      </c>
      <c r="H39" s="26" t="s">
        <v>46</v>
      </c>
      <c r="I39" s="51">
        <v>0.31</v>
      </c>
      <c r="J39" s="26" t="s">
        <v>46</v>
      </c>
      <c r="K39" s="192" t="s">
        <v>87</v>
      </c>
      <c r="L39" s="193"/>
      <c r="N39" s="241" t="s">
        <v>130</v>
      </c>
      <c r="O39" s="242"/>
    </row>
    <row r="40" spans="1:15" ht="13" thickBot="1" x14ac:dyDescent="0.3">
      <c r="A40" s="31">
        <v>36</v>
      </c>
      <c r="B40" s="18" t="s">
        <v>90</v>
      </c>
      <c r="C40" s="26" t="s">
        <v>43</v>
      </c>
      <c r="D40" s="18" t="s">
        <v>26</v>
      </c>
      <c r="E40" s="173">
        <v>230506</v>
      </c>
      <c r="F40" s="173">
        <v>374383</v>
      </c>
      <c r="G40" s="18">
        <v>195</v>
      </c>
      <c r="H40" s="26" t="s">
        <v>46</v>
      </c>
      <c r="I40" s="35">
        <v>0.3</v>
      </c>
      <c r="J40" s="26" t="s">
        <v>46</v>
      </c>
      <c r="K40" s="39">
        <f t="shared" ref="K40" si="6">N40-I40</f>
        <v>-0.3</v>
      </c>
      <c r="L40" s="52">
        <f t="shared" ref="L40" si="7">O40-I40</f>
        <v>14.92</v>
      </c>
      <c r="N40" s="108"/>
      <c r="O40" s="133">
        <v>15.22</v>
      </c>
    </row>
    <row r="41" spans="1:15" ht="14.5" thickBot="1" x14ac:dyDescent="0.35">
      <c r="A41" s="31">
        <v>37</v>
      </c>
      <c r="B41" s="18" t="s">
        <v>114</v>
      </c>
      <c r="C41" s="26" t="s">
        <v>43</v>
      </c>
      <c r="D41" s="18" t="s">
        <v>26</v>
      </c>
      <c r="E41" s="173">
        <v>230121</v>
      </c>
      <c r="F41" s="173">
        <v>375557</v>
      </c>
      <c r="G41" s="18">
        <v>189</v>
      </c>
      <c r="H41" s="26" t="s">
        <v>46</v>
      </c>
      <c r="I41" s="35">
        <v>0</v>
      </c>
      <c r="J41" s="26" t="s">
        <v>46</v>
      </c>
      <c r="K41" s="224" t="s">
        <v>87</v>
      </c>
      <c r="L41" s="225"/>
      <c r="M41" s="96"/>
      <c r="N41" s="218" t="s">
        <v>230</v>
      </c>
      <c r="O41" s="219"/>
    </row>
    <row r="42" spans="1:15" ht="13" thickBot="1" x14ac:dyDescent="0.3">
      <c r="A42" s="31">
        <v>38</v>
      </c>
      <c r="B42" s="18" t="s">
        <v>181</v>
      </c>
      <c r="C42" s="26" t="s">
        <v>25</v>
      </c>
      <c r="D42" s="18" t="s">
        <v>26</v>
      </c>
      <c r="E42" s="173">
        <v>229350</v>
      </c>
      <c r="F42" s="173">
        <v>372636</v>
      </c>
      <c r="G42" s="18"/>
      <c r="H42" s="26"/>
      <c r="I42" s="35">
        <v>0.75</v>
      </c>
      <c r="J42" s="26"/>
      <c r="K42" s="39">
        <f t="shared" ref="K42:K43" si="8">N42-I42</f>
        <v>10.66</v>
      </c>
      <c r="L42" s="52">
        <f t="shared" ref="L42:L43" si="9">O42-I42</f>
        <v>-0.75</v>
      </c>
      <c r="M42" s="96"/>
      <c r="N42" s="108">
        <v>11.41</v>
      </c>
      <c r="O42" s="108"/>
    </row>
    <row r="43" spans="1:15" ht="13" thickBot="1" x14ac:dyDescent="0.3">
      <c r="A43" s="31">
        <v>39</v>
      </c>
      <c r="B43" s="18" t="s">
        <v>187</v>
      </c>
      <c r="C43" s="26" t="s">
        <v>40</v>
      </c>
      <c r="D43" s="18" t="s">
        <v>26</v>
      </c>
      <c r="E43" s="173">
        <v>227930</v>
      </c>
      <c r="F43" s="173">
        <v>371350</v>
      </c>
      <c r="G43" s="18"/>
      <c r="H43" s="26"/>
      <c r="I43" s="35">
        <v>0.34</v>
      </c>
      <c r="J43" s="26"/>
      <c r="K43" s="39">
        <f t="shared" si="8"/>
        <v>-0.34</v>
      </c>
      <c r="L43" s="52">
        <f t="shared" si="9"/>
        <v>24.330000000000002</v>
      </c>
      <c r="N43" s="108"/>
      <c r="O43" s="108">
        <v>24.67</v>
      </c>
    </row>
    <row r="44" spans="1:15" ht="13" thickBot="1" x14ac:dyDescent="0.3">
      <c r="A44" s="32">
        <v>40</v>
      </c>
      <c r="B44" s="27" t="s">
        <v>260</v>
      </c>
      <c r="C44" s="27" t="s">
        <v>43</v>
      </c>
      <c r="D44" s="49" t="s">
        <v>26</v>
      </c>
      <c r="E44" s="107">
        <v>227981</v>
      </c>
      <c r="F44" s="107">
        <v>374756</v>
      </c>
      <c r="G44" s="27"/>
      <c r="H44" s="27"/>
      <c r="I44" s="64">
        <v>0.2</v>
      </c>
      <c r="J44" s="27"/>
      <c r="K44" s="39">
        <f>N44-I44</f>
        <v>-0.2</v>
      </c>
      <c r="L44" s="52">
        <f>O44-I44</f>
        <v>5.64</v>
      </c>
      <c r="N44" s="108"/>
      <c r="O44" s="108">
        <v>5.84</v>
      </c>
    </row>
  </sheetData>
  <mergeCells count="17">
    <mergeCell ref="K39:L39"/>
    <mergeCell ref="N39:O39"/>
    <mergeCell ref="K41:L41"/>
    <mergeCell ref="N41:O41"/>
    <mergeCell ref="N20:O20"/>
    <mergeCell ref="K24:L24"/>
    <mergeCell ref="N24:O24"/>
    <mergeCell ref="N29:O29"/>
    <mergeCell ref="N31:O31"/>
    <mergeCell ref="K32:L32"/>
    <mergeCell ref="N32:O32"/>
    <mergeCell ref="N3:O3"/>
    <mergeCell ref="K9:L9"/>
    <mergeCell ref="N9:O9"/>
    <mergeCell ref="K13:L13"/>
    <mergeCell ref="N13:O13"/>
    <mergeCell ref="N19:O19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FO77"/>
  <sheetViews>
    <sheetView topLeftCell="B7" zoomScale="60" zoomScaleNormal="60" workbookViewId="0">
      <pane xSplit="1" topLeftCell="FD1" activePane="topRight" state="frozen"/>
      <selection activeCell="B1" sqref="B1"/>
      <selection pane="topRight" activeCell="FG33" sqref="FG33"/>
    </sheetView>
  </sheetViews>
  <sheetFormatPr baseColWidth="10" defaultColWidth="9.1796875" defaultRowHeight="12.5" x14ac:dyDescent="0.25"/>
  <cols>
    <col min="1" max="1" width="11.453125" hidden="1" customWidth="1"/>
    <col min="2" max="2" width="41.453125" customWidth="1"/>
    <col min="3" max="3" width="11.453125" customWidth="1"/>
    <col min="4" max="5" width="12" customWidth="1"/>
    <col min="6" max="6" width="11.453125" customWidth="1"/>
    <col min="7" max="7" width="12.7265625" customWidth="1"/>
    <col min="8" max="51" width="11.453125" customWidth="1"/>
    <col min="52" max="52" width="11.453125" style="116" customWidth="1"/>
    <col min="53" max="256" width="11.453125" customWidth="1"/>
  </cols>
  <sheetData>
    <row r="1" spans="1:171" ht="13" x14ac:dyDescent="0.25">
      <c r="A1" s="252" t="s">
        <v>142</v>
      </c>
      <c r="B1" s="252"/>
      <c r="C1" s="252"/>
      <c r="D1" s="252"/>
      <c r="E1" s="252"/>
      <c r="F1" s="252"/>
      <c r="G1" s="252"/>
      <c r="H1" s="252"/>
      <c r="I1" s="248"/>
      <c r="J1" s="248"/>
      <c r="K1" s="248"/>
      <c r="L1" s="248"/>
      <c r="M1" s="248"/>
      <c r="N1" s="248"/>
      <c r="O1" s="248"/>
      <c r="P1" s="246">
        <v>2013</v>
      </c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5">
        <v>2014</v>
      </c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7">
        <v>2015</v>
      </c>
      <c r="AO1" s="247"/>
      <c r="AP1" s="247"/>
      <c r="AQ1" s="247"/>
      <c r="AR1" s="247"/>
      <c r="AS1" s="247"/>
      <c r="AT1" s="247"/>
      <c r="AU1" s="247"/>
      <c r="AV1" s="247"/>
      <c r="AW1" s="247"/>
      <c r="AX1" s="247"/>
      <c r="AY1" s="247"/>
      <c r="AZ1" s="248">
        <v>2016</v>
      </c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50">
        <v>2017</v>
      </c>
      <c r="BM1" s="250"/>
      <c r="BN1" s="250"/>
      <c r="BO1" s="250"/>
      <c r="BP1" s="250"/>
      <c r="BQ1" s="250"/>
      <c r="BR1" s="250"/>
      <c r="BS1" s="250"/>
      <c r="BT1" s="250"/>
      <c r="BU1" s="250"/>
      <c r="BV1" s="250"/>
      <c r="BW1" s="250"/>
      <c r="BX1" s="251">
        <v>2018</v>
      </c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48">
        <v>2019</v>
      </c>
      <c r="CK1" s="248"/>
      <c r="CL1" s="248"/>
      <c r="CM1" s="248"/>
      <c r="CN1" s="248"/>
      <c r="CO1" s="248"/>
      <c r="CP1" s="248"/>
      <c r="CQ1" s="248"/>
      <c r="CR1" s="248"/>
      <c r="CS1" s="248"/>
      <c r="CT1" s="248"/>
      <c r="CU1" s="248"/>
      <c r="CV1" s="245">
        <v>2020</v>
      </c>
      <c r="CW1" s="245"/>
      <c r="CX1" s="245"/>
      <c r="CY1" s="245"/>
      <c r="CZ1" s="245"/>
      <c r="DA1" s="245"/>
      <c r="DB1" s="245"/>
      <c r="DC1" s="245"/>
      <c r="DD1" s="245"/>
      <c r="DE1" s="245"/>
      <c r="DF1" s="245"/>
      <c r="DG1" s="245"/>
      <c r="DH1" s="247">
        <v>2021</v>
      </c>
      <c r="DI1" s="247"/>
      <c r="DJ1" s="247"/>
      <c r="DK1" s="247"/>
      <c r="DL1" s="247"/>
      <c r="DM1" s="247"/>
      <c r="DN1" s="247"/>
      <c r="DO1" s="247"/>
      <c r="DP1" s="247"/>
      <c r="DQ1" s="247"/>
      <c r="DR1" s="247"/>
      <c r="DS1" s="247"/>
      <c r="DT1" s="249">
        <v>2022</v>
      </c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7">
        <v>2023</v>
      </c>
      <c r="EG1" s="247"/>
      <c r="EH1" s="247"/>
      <c r="EI1" s="247"/>
      <c r="EJ1" s="247"/>
      <c r="EK1" s="247"/>
      <c r="EL1" s="247"/>
      <c r="EM1" s="247"/>
      <c r="EN1" s="247"/>
      <c r="EO1" s="247"/>
      <c r="EP1" s="247"/>
      <c r="EQ1" s="247"/>
      <c r="ER1" s="246">
        <v>2024</v>
      </c>
      <c r="ES1" s="246"/>
      <c r="ET1" s="246"/>
      <c r="EU1" s="246"/>
      <c r="EV1" s="246"/>
      <c r="EW1" s="246"/>
      <c r="EX1" s="246"/>
      <c r="EY1" s="246"/>
      <c r="EZ1" s="246"/>
      <c r="FA1" s="246"/>
      <c r="FB1" s="246"/>
      <c r="FC1" s="246"/>
      <c r="FD1" s="245">
        <v>2025</v>
      </c>
      <c r="FE1" s="245"/>
      <c r="FF1" s="245"/>
      <c r="FG1" s="245"/>
      <c r="FH1" s="245"/>
      <c r="FI1" s="245"/>
      <c r="FJ1" s="245"/>
      <c r="FK1" s="245"/>
      <c r="FL1" s="245"/>
      <c r="FM1" s="245"/>
      <c r="FN1" s="245"/>
      <c r="FO1" s="245"/>
    </row>
    <row r="2" spans="1:171" ht="39" x14ac:dyDescent="0.25">
      <c r="A2" s="89" t="s">
        <v>6</v>
      </c>
      <c r="B2" s="89" t="s">
        <v>143</v>
      </c>
      <c r="C2" s="89" t="s">
        <v>144</v>
      </c>
      <c r="D2" s="89" t="s">
        <v>8</v>
      </c>
      <c r="E2" s="89" t="s">
        <v>9</v>
      </c>
      <c r="F2" s="89" t="s">
        <v>10</v>
      </c>
      <c r="G2" s="89" t="s">
        <v>3</v>
      </c>
      <c r="H2" s="89" t="s">
        <v>1</v>
      </c>
      <c r="I2" s="93">
        <v>41061</v>
      </c>
      <c r="J2" s="93">
        <v>41091</v>
      </c>
      <c r="K2" s="93">
        <v>41122</v>
      </c>
      <c r="L2" s="93">
        <v>41153</v>
      </c>
      <c r="M2" s="93">
        <v>41183</v>
      </c>
      <c r="N2" s="93">
        <v>41214</v>
      </c>
      <c r="O2" s="93">
        <v>41244</v>
      </c>
      <c r="P2" s="94">
        <v>41275</v>
      </c>
      <c r="Q2" s="94">
        <v>41306</v>
      </c>
      <c r="R2" s="94">
        <v>41334</v>
      </c>
      <c r="S2" s="94">
        <v>41365</v>
      </c>
      <c r="T2" s="94">
        <v>41395</v>
      </c>
      <c r="U2" s="94">
        <v>41426</v>
      </c>
      <c r="V2" s="94">
        <v>41456</v>
      </c>
      <c r="W2" s="94">
        <v>41487</v>
      </c>
      <c r="X2" s="94">
        <v>41518</v>
      </c>
      <c r="Y2" s="94">
        <v>41548</v>
      </c>
      <c r="Z2" s="94">
        <v>41579</v>
      </c>
      <c r="AA2" s="94">
        <v>41609</v>
      </c>
      <c r="AB2" s="90">
        <v>41640</v>
      </c>
      <c r="AC2" s="90">
        <v>41671</v>
      </c>
      <c r="AD2" s="90">
        <v>41699</v>
      </c>
      <c r="AE2" s="90">
        <v>41730</v>
      </c>
      <c r="AF2" s="90">
        <v>41760</v>
      </c>
      <c r="AG2" s="90">
        <v>41791</v>
      </c>
      <c r="AH2" s="90">
        <v>41821</v>
      </c>
      <c r="AI2" s="90">
        <v>41852</v>
      </c>
      <c r="AJ2" s="90">
        <v>41883</v>
      </c>
      <c r="AK2" s="90">
        <v>41913</v>
      </c>
      <c r="AL2" s="90">
        <v>41944</v>
      </c>
      <c r="AM2" s="90">
        <v>41974</v>
      </c>
      <c r="AN2" s="95">
        <v>42005</v>
      </c>
      <c r="AO2" s="95">
        <v>42036</v>
      </c>
      <c r="AP2" s="95">
        <v>42064</v>
      </c>
      <c r="AQ2" s="95">
        <v>42095</v>
      </c>
      <c r="AR2" s="114">
        <v>42125</v>
      </c>
      <c r="AS2" s="114">
        <v>42156</v>
      </c>
      <c r="AT2" s="114">
        <v>42186</v>
      </c>
      <c r="AU2" s="114">
        <v>42217</v>
      </c>
      <c r="AV2" s="114">
        <v>42248</v>
      </c>
      <c r="AW2" s="114">
        <v>42278</v>
      </c>
      <c r="AX2" s="114">
        <v>42309</v>
      </c>
      <c r="AY2" s="95">
        <v>42339</v>
      </c>
      <c r="AZ2" s="93">
        <v>42370</v>
      </c>
      <c r="BA2" s="93">
        <v>42401</v>
      </c>
      <c r="BB2" s="93">
        <v>42430</v>
      </c>
      <c r="BC2" s="93">
        <v>42461</v>
      </c>
      <c r="BD2" s="93">
        <v>42491</v>
      </c>
      <c r="BE2" s="93">
        <v>42522</v>
      </c>
      <c r="BF2" s="93">
        <v>42552</v>
      </c>
      <c r="BG2" s="93">
        <v>42583</v>
      </c>
      <c r="BH2" s="93">
        <v>42614</v>
      </c>
      <c r="BI2" s="93">
        <v>42644</v>
      </c>
      <c r="BJ2" s="93">
        <v>42675</v>
      </c>
      <c r="BK2" s="93">
        <v>42705</v>
      </c>
      <c r="BL2" s="137">
        <v>42736</v>
      </c>
      <c r="BM2" s="137">
        <v>42767</v>
      </c>
      <c r="BN2" s="137">
        <v>42795</v>
      </c>
      <c r="BO2" s="137">
        <v>42826</v>
      </c>
      <c r="BP2" s="137">
        <v>42856</v>
      </c>
      <c r="BQ2" s="137">
        <v>42887</v>
      </c>
      <c r="BR2" s="137">
        <v>42917</v>
      </c>
      <c r="BS2" s="137">
        <v>42948</v>
      </c>
      <c r="BT2" s="137">
        <v>42979</v>
      </c>
      <c r="BU2" s="137">
        <v>43009</v>
      </c>
      <c r="BV2" s="137">
        <v>43040</v>
      </c>
      <c r="BW2" s="137">
        <v>43070</v>
      </c>
      <c r="BX2" s="138">
        <v>43101</v>
      </c>
      <c r="BY2" s="138">
        <v>43132</v>
      </c>
      <c r="BZ2" s="138">
        <v>43160</v>
      </c>
      <c r="CA2" s="138">
        <v>43191</v>
      </c>
      <c r="CB2" s="138">
        <v>43221</v>
      </c>
      <c r="CC2" s="138">
        <v>43252</v>
      </c>
      <c r="CD2" s="138">
        <v>43282</v>
      </c>
      <c r="CE2" s="138">
        <v>43313</v>
      </c>
      <c r="CF2" s="138">
        <v>43344</v>
      </c>
      <c r="CG2" s="138">
        <v>43374</v>
      </c>
      <c r="CH2" s="138">
        <v>43405</v>
      </c>
      <c r="CI2" s="138">
        <v>43435</v>
      </c>
      <c r="CJ2" s="93">
        <v>43466</v>
      </c>
      <c r="CK2" s="93">
        <v>43497</v>
      </c>
      <c r="CL2" s="93">
        <v>43525</v>
      </c>
      <c r="CM2" s="93">
        <v>43556</v>
      </c>
      <c r="CN2" s="93">
        <v>43586</v>
      </c>
      <c r="CO2" s="93">
        <v>43617</v>
      </c>
      <c r="CP2" s="93">
        <v>43647</v>
      </c>
      <c r="CQ2" s="93">
        <v>43678</v>
      </c>
      <c r="CR2" s="93">
        <v>43709</v>
      </c>
      <c r="CS2" s="93">
        <v>43739</v>
      </c>
      <c r="CT2" s="93">
        <v>43770</v>
      </c>
      <c r="CU2" s="93">
        <v>43800</v>
      </c>
      <c r="CV2" s="90">
        <v>43831</v>
      </c>
      <c r="CW2" s="90">
        <v>43862</v>
      </c>
      <c r="CX2" s="90">
        <v>43891</v>
      </c>
      <c r="CY2" s="90">
        <v>43922</v>
      </c>
      <c r="CZ2" s="90">
        <v>43952</v>
      </c>
      <c r="DA2" s="90">
        <v>43983</v>
      </c>
      <c r="DB2" s="90">
        <v>44013</v>
      </c>
      <c r="DC2" s="90">
        <v>44044</v>
      </c>
      <c r="DD2" s="90">
        <v>44075</v>
      </c>
      <c r="DE2" s="90">
        <v>44105</v>
      </c>
      <c r="DF2" s="90">
        <v>44136</v>
      </c>
      <c r="DG2" s="90">
        <v>44166</v>
      </c>
      <c r="DH2" s="95">
        <v>44197</v>
      </c>
      <c r="DI2" s="95">
        <v>44228</v>
      </c>
      <c r="DJ2" s="95">
        <v>44256</v>
      </c>
      <c r="DK2" s="95">
        <v>44287</v>
      </c>
      <c r="DL2" s="95">
        <v>44317</v>
      </c>
      <c r="DM2" s="95">
        <v>44348</v>
      </c>
      <c r="DN2" s="95">
        <v>44378</v>
      </c>
      <c r="DO2" s="95">
        <v>44409</v>
      </c>
      <c r="DP2" s="95">
        <v>44440</v>
      </c>
      <c r="DQ2" s="95">
        <v>44470</v>
      </c>
      <c r="DR2" s="95">
        <v>44501</v>
      </c>
      <c r="DS2" s="95">
        <v>44531</v>
      </c>
      <c r="DT2" s="169">
        <v>44562</v>
      </c>
      <c r="DU2" s="169">
        <v>44593</v>
      </c>
      <c r="DV2" s="169">
        <v>44621</v>
      </c>
      <c r="DW2" s="169">
        <v>44652</v>
      </c>
      <c r="DX2" s="169">
        <v>44682</v>
      </c>
      <c r="DY2" s="169">
        <v>44713</v>
      </c>
      <c r="DZ2" s="169">
        <v>44743</v>
      </c>
      <c r="EA2" s="169">
        <v>44774</v>
      </c>
      <c r="EB2" s="169">
        <v>44805</v>
      </c>
      <c r="EC2" s="169">
        <v>44835</v>
      </c>
      <c r="ED2" s="169">
        <v>44866</v>
      </c>
      <c r="EE2" s="169">
        <v>44896</v>
      </c>
      <c r="EF2" s="95">
        <v>44927</v>
      </c>
      <c r="EG2" s="95">
        <v>44958</v>
      </c>
      <c r="EH2" s="95">
        <v>44986</v>
      </c>
      <c r="EI2" s="95">
        <v>45017</v>
      </c>
      <c r="EJ2" s="95">
        <v>45047</v>
      </c>
      <c r="EK2" s="95">
        <v>45078</v>
      </c>
      <c r="EL2" s="95">
        <v>45108</v>
      </c>
      <c r="EM2" s="95">
        <v>45139</v>
      </c>
      <c r="EN2" s="95">
        <v>45170</v>
      </c>
      <c r="EO2" s="95">
        <v>45200</v>
      </c>
      <c r="EP2" s="95">
        <v>45231</v>
      </c>
      <c r="EQ2" s="95">
        <v>45261</v>
      </c>
      <c r="ER2" s="94">
        <v>45292</v>
      </c>
      <c r="ES2" s="94">
        <v>45323</v>
      </c>
      <c r="ET2" s="94">
        <v>45352</v>
      </c>
      <c r="EU2" s="94">
        <v>45383</v>
      </c>
      <c r="EV2" s="94">
        <v>45413</v>
      </c>
      <c r="EW2" s="94">
        <v>45444</v>
      </c>
      <c r="EX2" s="94">
        <v>45474</v>
      </c>
      <c r="EY2" s="94">
        <v>45505</v>
      </c>
      <c r="EZ2" s="94">
        <v>45536</v>
      </c>
      <c r="FA2" s="94">
        <v>45566</v>
      </c>
      <c r="FB2" s="94">
        <v>45597</v>
      </c>
      <c r="FC2" s="94">
        <v>45627</v>
      </c>
      <c r="FD2" s="90">
        <v>45658</v>
      </c>
      <c r="FE2" s="90">
        <v>45689</v>
      </c>
      <c r="FF2" s="90">
        <v>45717</v>
      </c>
      <c r="FG2" s="90">
        <v>45748</v>
      </c>
      <c r="FH2" s="90">
        <v>45778</v>
      </c>
      <c r="FI2" s="90">
        <v>45809</v>
      </c>
      <c r="FJ2" s="90">
        <v>45839</v>
      </c>
      <c r="FK2" s="90">
        <v>45870</v>
      </c>
      <c r="FL2" s="90">
        <v>45901</v>
      </c>
      <c r="FM2" s="90">
        <v>45931</v>
      </c>
      <c r="FN2" s="90">
        <v>45962</v>
      </c>
      <c r="FO2" s="90">
        <v>45992</v>
      </c>
    </row>
    <row r="3" spans="1:171" x14ac:dyDescent="0.25">
      <c r="A3" s="104">
        <v>1</v>
      </c>
      <c r="B3" s="105" t="s">
        <v>16</v>
      </c>
      <c r="C3" s="105" t="s">
        <v>26</v>
      </c>
      <c r="D3" s="104">
        <v>228433</v>
      </c>
      <c r="E3" s="104">
        <v>374731</v>
      </c>
      <c r="F3" s="104">
        <v>176</v>
      </c>
      <c r="G3" s="51"/>
      <c r="H3" s="106">
        <v>0.74</v>
      </c>
      <c r="I3" s="92">
        <v>9.66</v>
      </c>
      <c r="J3" s="91">
        <v>5.8599999999999994</v>
      </c>
      <c r="K3" s="91">
        <v>5.8999999999999995</v>
      </c>
      <c r="L3" s="92">
        <v>12.74</v>
      </c>
      <c r="M3" s="91">
        <v>3.05</v>
      </c>
      <c r="N3" s="92">
        <v>12.87</v>
      </c>
      <c r="O3" s="92">
        <v>16.450000000000003</v>
      </c>
      <c r="P3" s="92">
        <v>16.760000000000002</v>
      </c>
      <c r="Q3" s="92">
        <v>17.380000000000003</v>
      </c>
      <c r="R3" s="91">
        <v>9.0499999999999989</v>
      </c>
      <c r="S3" s="92">
        <v>15.76</v>
      </c>
      <c r="T3" s="92">
        <v>17.91</v>
      </c>
      <c r="U3" s="92">
        <v>14.37</v>
      </c>
      <c r="V3" s="91">
        <v>5.3599999999999994</v>
      </c>
      <c r="W3" s="92">
        <v>13.7</v>
      </c>
      <c r="X3" s="92">
        <v>10.95</v>
      </c>
      <c r="Y3" s="91">
        <v>1.1100000000000001</v>
      </c>
      <c r="Z3" s="92">
        <v>9.2099999999999991</v>
      </c>
      <c r="AA3" s="91">
        <v>3.71</v>
      </c>
      <c r="AB3" s="92">
        <v>12.84</v>
      </c>
      <c r="AC3" s="92">
        <v>15.909999999999998</v>
      </c>
      <c r="AD3" s="92">
        <v>16.71</v>
      </c>
      <c r="AE3" s="92">
        <v>17.66</v>
      </c>
      <c r="AF3" s="92">
        <v>16.21</v>
      </c>
      <c r="AG3" s="92">
        <v>16.100000000000001</v>
      </c>
      <c r="AH3" s="91">
        <v>6.74</v>
      </c>
      <c r="AI3" s="92">
        <v>16.220000000000002</v>
      </c>
      <c r="AJ3" s="92">
        <v>13.02</v>
      </c>
      <c r="AK3" s="92">
        <v>10.129999999999999</v>
      </c>
      <c r="AL3" s="92">
        <v>10.76</v>
      </c>
      <c r="AM3" s="91">
        <v>4.1899999999999995</v>
      </c>
      <c r="AN3" s="92">
        <v>12.93</v>
      </c>
      <c r="AO3" s="92">
        <v>13.78</v>
      </c>
      <c r="AP3" s="92">
        <v>16.150000000000002</v>
      </c>
      <c r="AQ3" s="92">
        <v>12.129999999999999</v>
      </c>
      <c r="AR3" s="92">
        <v>19.170000000000002</v>
      </c>
      <c r="AS3" s="92">
        <v>16.470000000000002</v>
      </c>
      <c r="AT3" s="92">
        <v>16.95</v>
      </c>
      <c r="AU3" s="91" t="s">
        <v>46</v>
      </c>
      <c r="AV3" s="92">
        <v>15.94</v>
      </c>
      <c r="AW3" s="92">
        <v>14.56</v>
      </c>
      <c r="AX3" s="115">
        <v>14.01</v>
      </c>
      <c r="AY3" s="117">
        <v>14.37</v>
      </c>
      <c r="AZ3" s="118">
        <v>16.060000000000002</v>
      </c>
      <c r="BA3" s="117">
        <v>16.940000000000001</v>
      </c>
      <c r="BB3" s="92">
        <v>17.190000000000001</v>
      </c>
      <c r="BC3" s="92">
        <v>17.34</v>
      </c>
      <c r="BD3" s="92">
        <v>16.73</v>
      </c>
      <c r="BE3" s="92">
        <v>16.080000000000002</v>
      </c>
      <c r="BF3" s="92">
        <v>15.999999999999998</v>
      </c>
      <c r="BG3" s="92">
        <v>15.44</v>
      </c>
      <c r="BH3" s="92">
        <v>11.64</v>
      </c>
      <c r="BI3">
        <f>IF('Octubre 2016'!K5&gt;'Octubre 2016'!L5,'Octubre 2016'!K5,'Octubre 2016'!L5)</f>
        <v>3.24</v>
      </c>
      <c r="BJ3">
        <f>IF('Noviembre 2016'!K5&gt;'Noviembre 2016'!L5,'Noviembre 2016'!K5,'Noviembre 2016'!L5)</f>
        <v>4.16</v>
      </c>
      <c r="BK3">
        <f>IF('Diciembre 2016'!K5&gt;'Diciembre 2016'!L5,'Diciembre 2016'!K5,'Diciembre 2016'!L5)</f>
        <v>3.84</v>
      </c>
      <c r="BM3">
        <f>IF('Febrero 2017'!K5&gt;'Febrero 2017'!L5,'Febrero 2017'!K5,'Febrero 2017'!L5)</f>
        <v>6.2299999999999995</v>
      </c>
      <c r="BN3" s="92">
        <f>IF('Marzo 2017'!K5&gt;'Marzo 2017'!L5,'Marzo 2017'!K5,'Marzo 2017'!L5)</f>
        <v>17.66</v>
      </c>
      <c r="BO3">
        <f>IF('Abril 2017'!K5&gt;'Abril 2017'!L5,'Abril 2017'!K5,'Abril 2017'!L5)</f>
        <v>7.98</v>
      </c>
      <c r="BP3">
        <f>IF('Mayo 2017'!K5&gt;'Mayo 2017'!L5,'Mayo 2017'!K5,'Mayo 2017'!L5)</f>
        <v>6</v>
      </c>
      <c r="BR3" s="92">
        <f>IF('Julio 2017'!K5&gt;'Julio 2017'!L5,'Julio 2017'!K5,'Julio 2017'!L5)</f>
        <v>14.93</v>
      </c>
      <c r="BS3">
        <f>IF('Agosto 2017'!K5&gt;'Agosto 2017'!L5,'Agosto 2017'!K5,'Agosto 2017'!L5)</f>
        <v>4.08</v>
      </c>
      <c r="BT3" s="92">
        <f>IF('Setiembre 2017'!K5&gt;'Setiembre 2017'!L5,'Setiembre 2017'!K5,'Setiembre 2017'!L5)</f>
        <v>12.24</v>
      </c>
      <c r="BU3">
        <f>IF('Octubre 2017'!K5&gt;'Octubre 2017'!L5,'Octubre 2017'!K5,'Octubre 2017'!L5)</f>
        <v>4.08</v>
      </c>
      <c r="BV3" s="92">
        <f>IF('Noviembre 2017'!K5&gt;'Noviembre 2017'!L5,'Noviembre 2017'!K5,'Noviembre 2017'!L5)</f>
        <v>16.360000000000003</v>
      </c>
      <c r="BW3">
        <f>IF('Diciembre 2017'!K5&gt;'Diciembre 2017'!L5,'Diciembre 2017'!K5,'Diciembre 2017'!L5)</f>
        <v>3.75</v>
      </c>
      <c r="BX3" s="92">
        <f>IF('Enero 2018'!K5&gt;'Enero 2018'!L5,'Enero 2018'!K5,'Enero 2018'!L5)</f>
        <v>17.96</v>
      </c>
      <c r="BY3" s="92">
        <f>IF('Febrero 2018'!K5&gt;'Febrero 2018'!L5,'Febrero 2018'!K5,'Febrero 2018'!L5)</f>
        <v>17.860000000000003</v>
      </c>
      <c r="BZ3" s="92">
        <f>IF('Marzo 2018'!K5&gt;'Marzo 2018'!L5,'Marzo 2018'!K5,'Marzo 2018'!L5)</f>
        <v>18.360000000000003</v>
      </c>
      <c r="CA3" s="92">
        <f>IF('Abril 2018'!K5&gt;'Abril 2018'!L5,'Abril 2018'!K5,'Abril 2018'!L5)</f>
        <v>18.46</v>
      </c>
      <c r="CB3" s="92">
        <f>IF('Mayo 2018'!K5&gt;'Mayo 2018'!L5,'Mayo 2018'!K5,'Mayo 2018'!L5)</f>
        <v>18.53</v>
      </c>
      <c r="CC3" s="92">
        <f>IF('Junio 2018'!K5&gt;'Junio 2018'!L5,'Junio 2018'!K5,'Junio 2018'!L5)</f>
        <v>18.040000000000003</v>
      </c>
      <c r="CD3" s="92">
        <f>IF('Julio 2018'!K5&gt;'Julio 2018'!L5,'Julio 2018'!K5,'Julio 2018'!L5)</f>
        <v>17.700000000000003</v>
      </c>
      <c r="CE3">
        <f>IF('Agosto 2018'!K5&gt;'Agosto 2018'!L5,'Agosto 2018'!K5,'Agosto 2018'!L5)</f>
        <v>4.2699999999999996</v>
      </c>
      <c r="CF3" s="92">
        <f>IF('Setiembre 2018'!K5&gt;'Setiembre 2018'!L5,'Setiembre 2018'!K5,'Setiembre 2018'!L5)</f>
        <v>17.520000000000003</v>
      </c>
      <c r="CG3">
        <f>IF('Octubre 2018'!K5&gt;'Octubre 2018'!L5,'Octubre 2018'!K5,'Octubre 2018'!L5)</f>
        <v>3.8599999999999994</v>
      </c>
      <c r="CH3" s="92">
        <f>IF('Noviembre 2018'!K5&gt;'Noviembre 2018'!L5,'Noviembre 2018'!K5,'Noviembre 2018'!L5)</f>
        <v>16.64</v>
      </c>
      <c r="CI3" s="92">
        <f>IF('Diciembre 2018'!K5&gt;'Diciembre 2018'!L5,'Diciembre 2018'!K5,'Diciembre 2018'!L5)</f>
        <v>17.66</v>
      </c>
      <c r="CJ3">
        <f>IF('Enero 2019'!K5&gt;'Enero 2019'!L5,'Enero 2019'!K5,'Enero 2019'!L5)</f>
        <v>7.1</v>
      </c>
      <c r="CK3" s="92">
        <f>IF('Febrero 2019'!K5&gt;'Febrero 2019'!L5,'Febrero 2019'!K5,'Febrero 2019'!L5)</f>
        <v>18.66</v>
      </c>
      <c r="CL3" s="92">
        <f>IF('Marzo 2019'!K5&gt;'Marzo 2019'!L5,'Marzo 2019'!K5,'Marzo 2019'!L5)</f>
        <v>18.55</v>
      </c>
      <c r="CM3" s="92">
        <f>IF('Abril 2019'!K5&gt;'Abril 2019'!L5,'Abril 2019'!K5,'Abril 2019'!L5)</f>
        <v>18.540000000000003</v>
      </c>
      <c r="CN3" s="92">
        <f>IF('Mayo 2019'!K5&gt;'Mayo 2019'!L5,'Mayo 2019'!K5,'Mayo 2019'!L5)</f>
        <v>18.59</v>
      </c>
      <c r="CO3" s="92">
        <f>IF('Junio 2019'!K5&gt;'Junio 2019'!L5,'Junio 2019'!K5,'Junio 2019'!L5)</f>
        <v>16.400000000000002</v>
      </c>
      <c r="CP3" s="92">
        <f>IF('Julio 2019'!K5&gt;'Julio 2019'!L5,'Julio 2019'!K5,'Julio 2019'!L5)</f>
        <v>18.100000000000001</v>
      </c>
      <c r="CQ3">
        <f>IF('Agosto 2019'!K5&gt;'Agosto 2019'!L5,'Agosto 2019'!K5,'Agosto 2019'!L5)</f>
        <v>14.92</v>
      </c>
      <c r="CR3">
        <f>IF('Setiembre 2019'!K5&gt;'Setiembre 2019'!L5,'Setiembre 2019'!K5,'Setiembre 2019'!L5)</f>
        <v>15</v>
      </c>
      <c r="CS3">
        <f>IF('Octubre 2019'!K5&gt;'Octubre 2019'!L5,'Octubre 2019'!K5,'Octubre 2019'!L5)</f>
        <v>14.49</v>
      </c>
      <c r="CT3">
        <f>IF('Noviembre 2019'!K5&gt;'Noviembre 2019'!L5,'Noviembre 2019'!K5,'Noviembre 2019'!L5)</f>
        <v>16.420000000000002</v>
      </c>
      <c r="CU3">
        <f>IF('Diciembre 2019'!K5&gt;'Diciembre 2019'!L5,'Diciembre 2019'!K5,'Diciembre 2019'!L5)</f>
        <v>10.37</v>
      </c>
      <c r="CV3">
        <f>IF('Enero 2020'!K5&gt;'Enero 2020'!L5,'Enero 2020'!K5,'Enero 2020'!L5)</f>
        <v>17.96</v>
      </c>
      <c r="CW3">
        <f>IF('Febrero 2020'!K5&gt;'Febrero 2020'!L5,'Febrero 2020'!K5,'Febrero 2020'!L5)</f>
        <v>18.14</v>
      </c>
      <c r="CX3">
        <f>IF('Marzo 2020'!K5&gt;'Marzo 2020'!L5,'Marzo 2020'!K5,'Marzo 2020'!L5)</f>
        <v>13.59</v>
      </c>
      <c r="CY3">
        <f>IF('Abril 2020'!K5&gt;'Abril 2020'!L5,'Abril 2020'!K5,'Abril 2020'!L5)</f>
        <v>11.89</v>
      </c>
      <c r="CZ3">
        <f>IF('Mayo 2020'!K5&gt;'Mayo 2020'!L5,'Mayo 2020'!K5,'Mayo 2020'!L5)</f>
        <v>15.87</v>
      </c>
      <c r="DA3">
        <f>IF('Junio 2020'!K5&gt;'Junio 2020'!L5,'Junio 2020'!K5,'Junio 2020'!L5)</f>
        <v>13.24</v>
      </c>
      <c r="DB3">
        <f>IF('Julio 2020'!K5&gt;'Julio 2020'!L5,'Julio 2020'!K5,'Julio 2020'!L5)</f>
        <v>11</v>
      </c>
      <c r="DC3">
        <f>IF('Agosto 2020'!K5&gt;'Agosto 2020'!L5,'Agosto 2020'!K5,'Agosto 2020'!L5)</f>
        <v>9.4700000000000006</v>
      </c>
      <c r="DD3">
        <f>IF('Setiembre 2020'!K5&gt;'Setiembre 2020'!L5,'Setiembre 2020'!K5,'Setiembre 2020'!L5)</f>
        <v>17.010000000000002</v>
      </c>
      <c r="DE3">
        <f>IF('Octubre 2020'!K5&gt;'Octubre 2020'!L5,'Octubre 2020'!K5,'Octubre 2020'!L5)</f>
        <v>16.360000000000003</v>
      </c>
      <c r="DF3">
        <f>IF('Noviembre 2020'!K5&gt;'Noviembre 2020'!L5,'Noviembre 2020'!K5,'Noviembre 2020'!L5)</f>
        <v>14.22</v>
      </c>
      <c r="DG3">
        <f>IF('Diciembre 2020'!K5&gt;'Diciembre 2020'!L5,'Diciembre 2020'!K5,'Diciembre 2020'!L5)</f>
        <v>17.07</v>
      </c>
      <c r="DH3">
        <f>IF('Enero 2021'!K5&gt;'Enero 2021'!L5,'Enero 2021'!K5,'Enero 2021'!L5)</f>
        <v>14.64</v>
      </c>
      <c r="DI3">
        <f>IF('Febrero 2021'!K5&gt;'Febrero 2021'!L5,'Febrero 2021'!K5,'Febrero 2021'!L5)</f>
        <v>18.05</v>
      </c>
      <c r="DJ3">
        <f>IF('Marzo 2021'!K5&gt;'Marzo 2021'!L5,'Marzo 2021'!K5,'Marzo 2021'!L5)</f>
        <v>18.41</v>
      </c>
      <c r="DK3">
        <f>IF('Abril 2021'!K5&gt;'Abril 2021'!L5,'Abril 2021'!K5,'Abril 2021'!L5)</f>
        <v>18.16</v>
      </c>
      <c r="DL3">
        <f>IF('Mayo 2021'!K5&gt;'Mayo 2021'!L5,'Mayo 2021'!K5,'Mayo 2021'!L5)</f>
        <v>18.180000000000003</v>
      </c>
      <c r="DM3">
        <f>IF('Junio 2021'!K5&gt;'Junio 2021'!L5,'Junio 2021'!K5,'Junio 2021'!L5)</f>
        <v>14.98</v>
      </c>
      <c r="DN3">
        <f>IF('Julio 2021'!K5&gt;'Julio 2021'!L5,'Julio 2021'!K5,'Julio 2021'!L5)</f>
        <v>14.459999999999999</v>
      </c>
      <c r="DO3">
        <f>IF('Agosto 2021'!K5&gt;'Agosto 2021'!L5,'Agosto 2021'!K5,'Agosto 2021'!L5)</f>
        <v>11.81</v>
      </c>
      <c r="DP3">
        <f>IF('Setiembre 2021'!K5&gt;'Setiembre 2021'!L5,'Setiembre 2021'!K5,'Setiembre 2021'!L5)</f>
        <v>11.33</v>
      </c>
      <c r="DQ3">
        <f>IF('Octubre 2021'!K5&gt;'Octubre 2021'!L5,'Octubre 2021'!K5,'Octubre 2021'!L5)</f>
        <v>11.07</v>
      </c>
      <c r="DR3">
        <f>IF('Noviembre 2021'!K5&gt;'Noviembre 2021'!L5,'Noviembre 2021'!K5,'Noviembre 2021'!L5)</f>
        <v>14.54</v>
      </c>
      <c r="DS3">
        <f>IF('Diciembre 2021'!K5&gt;'Diciembre 2021'!L5,'Diciembre 2021'!K5,'Diciembre 2021'!L5)</f>
        <v>14.98</v>
      </c>
      <c r="DT3">
        <f>IF('Enero 2022'!K5&gt;'Enero 2022'!L5,'Enero 2022'!K5,'Enero 2022'!L5)</f>
        <v>6.02</v>
      </c>
      <c r="DU3">
        <f>IF('Febrero 2022'!K5&gt;'Febrero 2022'!L5,'Febrero 2022'!K5,'Febrero 2022'!L5)</f>
        <v>12.379999999999999</v>
      </c>
      <c r="DV3">
        <f>IF('Marzo 2022'!K5&gt;'Marzo 2022'!L5,'Marzo 2022'!K5,'Marzo 2022'!L5)</f>
        <v>14.82</v>
      </c>
      <c r="DW3">
        <f>IF('Abril 2022'!K5&gt;'Abril 2022'!L5,'Abril 2022'!K5,'Abril 2022'!L5)</f>
        <v>14.25</v>
      </c>
      <c r="DX3">
        <f>IF('Mayo 2022'!K5&gt;'Mayo 2022'!L5,'Mayo 2022'!K5,'Mayo 2022'!L5)</f>
        <v>11.64</v>
      </c>
      <c r="DY3">
        <f>IF('Junio 2022'!K5&gt;'Junio 2022'!L5,'Junio 2022'!K5,'Junio 2022'!L5)</f>
        <v>3.8599999999999994</v>
      </c>
      <c r="DZ3">
        <f>IF('Julio 2022'!K5&gt;'Julio 2022'!L5,'Julio 2022'!K5,'Julio 2022'!L5)</f>
        <v>16.25</v>
      </c>
      <c r="EA3">
        <f>IF('Agosto 2022'!K5&gt;'Agosto 2022'!L5,'Agosto 2022'!K5,'Agosto 2022'!L5)</f>
        <v>18.010000000000002</v>
      </c>
      <c r="EB3">
        <f>IF('Setiembre 2022'!K5&gt;'Setiembre 2022'!L5,'Setiembre 2022'!K5,'Setiembre 2022'!L5)</f>
        <v>10.77</v>
      </c>
      <c r="EC3">
        <f>IF('Octubre 2022'!K5&gt;'Octubre 2022'!L5,'Octubre 2022'!K5,'Octubre 2022'!L5)</f>
        <v>4.08</v>
      </c>
      <c r="ED3">
        <f>IF('Noviembre 2022'!K5&gt;'Noviembre 2022'!L5,'Noviembre 2022'!K5,'Noviembre 2022'!L5)</f>
        <v>13.299999999999999</v>
      </c>
      <c r="EE3">
        <f>IF('Diciembre 2022'!K5&gt;'Diciembre 2022'!L5,'Diciembre 2022'!K5,'Diciembre 2022'!L5)</f>
        <v>5.63</v>
      </c>
      <c r="EF3">
        <f>IF('Enero 2023'!K5&gt;'Enero 2023'!L5,'Enero 2023'!K5,'Enero 2023'!L5)</f>
        <v>15</v>
      </c>
      <c r="EG3">
        <f>IF('Febrero 2023'!K5&gt;'Febrero 2023'!L5,'Febrero 2023'!K5,'Febrero 2023'!L5)</f>
        <v>18.16</v>
      </c>
      <c r="EH3">
        <f>IF('Marzo 2023'!K5&gt;'Marzo 2023'!L5,'Marzo 2023'!K5,'Marzo 2023'!L5)</f>
        <v>18.360000000000003</v>
      </c>
      <c r="EI3">
        <f>IF('Abril 2023'!K5&gt;'Abril 2023'!L5,'Abril 2023'!K5,'Abril 2023'!L5)</f>
        <v>12.209999999999999</v>
      </c>
      <c r="EJ3">
        <f>IF('Mayo 2023'!K5&gt;'Mayo 2023'!L5,'Mayo 2023'!K5,'Mayo 2023'!L5)</f>
        <v>12.4</v>
      </c>
      <c r="EK3">
        <f>IF('Junio 2023'!K5&gt;'Junio 2023'!L5,'Junio 2023'!K5,'Junio 2023'!L5)</f>
        <v>8.73</v>
      </c>
      <c r="EL3">
        <f>IF('Julio 2023'!K5&gt;'Julio 2023'!L5,'Julio 2023'!K5,'Julio 2023'!L5)</f>
        <v>7.6400000000000006</v>
      </c>
      <c r="EM3">
        <f>IF('Agosto 2023'!K5&gt;'Agosto 2023'!L5,'Agosto 2023'!K5,'Agosto 2023'!L5)</f>
        <v>5.52</v>
      </c>
      <c r="EN3">
        <f>IF('Setiembre 2023'!K5&gt;'Setiembre 2023'!L5,'Setiembre 2023'!K5,'Setiembre 2023'!L5)</f>
        <v>4.29</v>
      </c>
      <c r="EO3">
        <f>IF('Octubre 2023'!K5&gt;'Octubre 2023'!L5,'Octubre 2023'!K5,'Octubre 2023'!L5)</f>
        <v>4.2</v>
      </c>
      <c r="EP3">
        <f>IF('Noviembre 2023'!K5&gt;'Noviembre 2023'!L5,'Noviembre 2023'!K5,'Noviembre 2023'!L5)</f>
        <v>3.6399999999999997</v>
      </c>
      <c r="EQ3">
        <f>IF('Diciembre 2023'!K5&gt;'Diciembre 2023'!L5,'Diciembre 2023'!K5,'Diciembre 2023'!L5)</f>
        <v>4.6399999999999997</v>
      </c>
      <c r="ER3">
        <f>IF('Enero 2024'!K5&gt;'Enero 2024'!L5,'Enero 2024'!K5,'Enero 2024'!L5)</f>
        <v>13.89</v>
      </c>
      <c r="ES3">
        <f>IF('Febrero 2024'!K5&gt;'Febrero 2024'!L5,'Febrero 2024'!K5,'Febrero 2024'!L5)</f>
        <v>16.850000000000001</v>
      </c>
      <c r="ET3">
        <f>IF('Marzo 2024'!K5&gt;'Marzo 2024'!L5,'Marzo 2024'!K5,'Marzo 2024'!L5)</f>
        <v>16.760000000000002</v>
      </c>
      <c r="EU3">
        <f>IF('Abril 2024'!K5&gt;'Abril 2024'!L5,'Abril 2024'!K5,'Abril 2024'!L5)</f>
        <v>13.93</v>
      </c>
      <c r="EV3">
        <f>IF('Mayo 2024'!K5&gt;'Mayo 2024'!L5,'Mayo 2024'!K5,'Mayo 2024'!L5)</f>
        <v>7.84</v>
      </c>
      <c r="EW3">
        <f>IF('Junio 2024'!K5&gt;'Junio 2024'!L5,'Junio 2024'!K5,'Junio 2024'!L5)</f>
        <v>5.12</v>
      </c>
      <c r="EX3">
        <f>IF('Julio 2024'!K5&gt;'Julio 2024'!L5,'Julio 2024'!K5,'Julio 2024'!L5)</f>
        <v>4.71</v>
      </c>
      <c r="EY3">
        <f>IF('Agosto 2024'!K5&gt;'Agosto 2024'!L5,'Agosto 2024'!K5,'Agosto 2024'!L5)</f>
        <v>9.36</v>
      </c>
      <c r="EZ3">
        <f>IF('Setiembre 2024'!K5&gt;'Setiembre 2024'!L5,'Setiembre 2024'!K5,'Setiembre 2024'!L5)</f>
        <v>3.7799999999999994</v>
      </c>
      <c r="FA3">
        <f>IF('Octubre 2024'!K5&gt;'Octubre 2024'!L5,'Octubre 2024'!K5,'Octubre 2024'!L5)</f>
        <v>3.75</v>
      </c>
      <c r="FB3">
        <f>IF('Noviembre 2024'!K5&gt;'Noviembre 2024'!L5,'Noviembre 2024'!K5,'Noviembre 2024'!L5)</f>
        <v>17.470000000000002</v>
      </c>
      <c r="FC3">
        <f>IF('Diciembre 2024'!K5&gt;'Diciembre 2024'!L5,'Diciembre 2024'!K5,'Diciembre 2024'!L5)</f>
        <v>4.5299999999999994</v>
      </c>
      <c r="FD3">
        <f>IF('Enero 2025'!K5&gt;'Enero 2025'!L5,'Enero 2025'!K5,'Enero 2025'!L5)</f>
        <v>18.32</v>
      </c>
      <c r="FE3">
        <f>IF('Febrero 2025'!K5&gt;'Febrero 2025'!L5,'Febrero 2025'!K5,'Febrero 2025'!L5)</f>
        <v>5.8999999999999995</v>
      </c>
      <c r="FF3">
        <f>IF('Marzo 2025'!K5&gt;'Marzo 2025'!L5,'Marzo 2025'!K5,'Marzo 2025'!L5)</f>
        <v>6.43</v>
      </c>
      <c r="FG3">
        <f>IF('Abril 2025'!K5&gt;'Abril 2025'!L5,'Abril 2025'!K5,'Abril 2025'!L5)</f>
        <v>7.84</v>
      </c>
    </row>
    <row r="4" spans="1:171" x14ac:dyDescent="0.25">
      <c r="A4" s="105">
        <v>2</v>
      </c>
      <c r="B4" s="105" t="s">
        <v>17</v>
      </c>
      <c r="C4" s="105" t="s">
        <v>26</v>
      </c>
      <c r="D4" s="104">
        <v>228410</v>
      </c>
      <c r="E4" s="104">
        <v>374618</v>
      </c>
      <c r="F4" s="104">
        <v>169</v>
      </c>
      <c r="G4" s="107"/>
      <c r="H4" s="106">
        <v>0.53</v>
      </c>
      <c r="I4" s="51">
        <v>4.88</v>
      </c>
      <c r="J4" s="91">
        <v>4.55</v>
      </c>
      <c r="K4" s="91">
        <v>5.0199999999999996</v>
      </c>
      <c r="L4" s="92">
        <v>14.870000000000001</v>
      </c>
      <c r="M4" s="92">
        <v>3.37</v>
      </c>
      <c r="N4" s="92">
        <v>12.09</v>
      </c>
      <c r="O4" s="92">
        <v>14.89</v>
      </c>
      <c r="P4" s="92">
        <v>14.73</v>
      </c>
      <c r="Q4" s="92">
        <v>12.09</v>
      </c>
      <c r="R4" s="92">
        <v>13.440000000000001</v>
      </c>
      <c r="S4" s="92">
        <v>14.07</v>
      </c>
      <c r="T4" s="92">
        <v>14.930000000000001</v>
      </c>
      <c r="U4" s="92">
        <v>13.64</v>
      </c>
      <c r="V4" s="92">
        <v>14.71</v>
      </c>
      <c r="W4" s="92">
        <v>13.89</v>
      </c>
      <c r="X4" s="92">
        <v>9.8800000000000008</v>
      </c>
      <c r="Y4" s="91">
        <v>3.87</v>
      </c>
      <c r="Z4" s="92">
        <v>4.0199999999999996</v>
      </c>
      <c r="AA4" s="91">
        <v>4.17</v>
      </c>
      <c r="AB4" s="92">
        <v>14.21</v>
      </c>
      <c r="AC4" s="92">
        <v>13.49</v>
      </c>
      <c r="AD4" s="92">
        <v>14.44</v>
      </c>
      <c r="AE4" s="92">
        <v>15.67</v>
      </c>
      <c r="AF4" s="92">
        <v>13.82</v>
      </c>
      <c r="AG4" s="92">
        <v>10.5</v>
      </c>
      <c r="AH4" s="92">
        <v>13.91</v>
      </c>
      <c r="AI4" s="92">
        <v>14.89</v>
      </c>
      <c r="AJ4" s="92">
        <v>10.280000000000001</v>
      </c>
      <c r="AK4" s="92">
        <v>14.07</v>
      </c>
      <c r="AL4" s="92">
        <v>13.23</v>
      </c>
      <c r="AM4" s="91">
        <v>4.22</v>
      </c>
      <c r="AN4" s="92">
        <v>14.600000000000001</v>
      </c>
      <c r="AO4" s="92">
        <v>14.870000000000001</v>
      </c>
      <c r="AP4" s="91" t="s">
        <v>124</v>
      </c>
      <c r="AQ4" s="91">
        <v>9.2700000000000014</v>
      </c>
      <c r="AR4" s="91">
        <v>8.4600000000000009</v>
      </c>
      <c r="AS4" s="91">
        <v>5.83</v>
      </c>
      <c r="AT4" s="91">
        <v>5.8</v>
      </c>
      <c r="AU4" s="91">
        <v>4.7299999999999995</v>
      </c>
      <c r="AV4" s="91">
        <v>5.1499999999999995</v>
      </c>
      <c r="AW4" s="92">
        <v>14.13</v>
      </c>
      <c r="AX4" s="10">
        <v>4.01</v>
      </c>
      <c r="AY4" s="35">
        <v>4.3499999999999996</v>
      </c>
      <c r="AZ4" s="91">
        <v>4.9899999999999993</v>
      </c>
      <c r="BA4" s="26">
        <v>5.9899999999999993</v>
      </c>
      <c r="BB4" s="91">
        <v>6.47</v>
      </c>
      <c r="BC4" s="91">
        <v>6.96</v>
      </c>
      <c r="BD4" s="51">
        <v>6.09</v>
      </c>
      <c r="BE4" s="51">
        <v>4.3199999999999994</v>
      </c>
      <c r="BF4" s="91">
        <v>5.7799999999999994</v>
      </c>
      <c r="BG4" s="91">
        <v>4.2699999999999996</v>
      </c>
      <c r="BH4" s="91">
        <v>3.01</v>
      </c>
      <c r="BI4">
        <f>IF('Octubre 2016'!K6&gt;'Octubre 2016'!L6,'Octubre 2016'!K6,'Octubre 2016'!L6)</f>
        <v>3.13</v>
      </c>
      <c r="BJ4">
        <f>IF('Noviembre 2016'!K6&gt;'Noviembre 2016'!L6,'Noviembre 2016'!K6,'Noviembre 2016'!L6)</f>
        <v>3.8099999999999996</v>
      </c>
      <c r="BK4">
        <f>IF('Diciembre 2016'!K6&gt;'Diciembre 2016'!L6,'Diciembre 2016'!K6,'Diciembre 2016'!L6)</f>
        <v>3.7699999999999996</v>
      </c>
      <c r="BM4">
        <f>IF('Febrero 2017'!K6&gt;'Febrero 2017'!L6,'Febrero 2017'!K6,'Febrero 2017'!L6)</f>
        <v>4.8999999999999995</v>
      </c>
      <c r="BN4">
        <f>IF('Marzo 2017'!K6&gt;'Marzo 2017'!L6,'Marzo 2017'!K6,'Marzo 2017'!L6)</f>
        <v>5.52</v>
      </c>
      <c r="BO4">
        <f>IF('Abril 2017'!K6&gt;'Abril 2017'!L6,'Abril 2017'!K6,'Abril 2017'!L6)</f>
        <v>6.64</v>
      </c>
      <c r="BP4">
        <f>IF('Mayo 2017'!K6&gt;'Mayo 2017'!L6,'Mayo 2017'!K6,'Mayo 2017'!L6)</f>
        <v>5.0999999999999996</v>
      </c>
      <c r="BQ4">
        <f>IF('Junio 2017'!K6&gt;'Junio 2017'!L6,'Junio 2017'!K6,'Junio 2017'!L6)</f>
        <v>4.87</v>
      </c>
      <c r="BR4">
        <f>IF('Julio 2017'!K6&gt;'Julio 2017'!L6,'Julio 2017'!K6,'Julio 2017'!L6)</f>
        <v>6.0699999999999994</v>
      </c>
      <c r="BS4">
        <f>IF('Agosto 2017'!K6&gt;'Agosto 2017'!L6,'Agosto 2017'!K6,'Agosto 2017'!L6)</f>
        <v>7.22</v>
      </c>
      <c r="BT4">
        <f>IF('Setiembre 2017'!K6&gt;'Setiembre 2017'!L6,'Setiembre 2017'!K6,'Setiembre 2017'!L6)</f>
        <v>8.120000000000001</v>
      </c>
      <c r="BU4">
        <f>IF('Octubre 2017'!K6&gt;'Octubre 2017'!L6,'Octubre 2017'!K6,'Octubre 2017'!L6)</f>
        <v>3.29</v>
      </c>
      <c r="BV4">
        <f>IF('Noviembre 2017'!K6&gt;'Noviembre 2017'!L6,'Noviembre 2017'!K6,'Noviembre 2017'!L6)</f>
        <v>3.7199999999999998</v>
      </c>
      <c r="BW4">
        <f>IF('Diciembre 2017'!K6&gt;'Diciembre 2017'!L6,'Diciembre 2017'!K6,'Diciembre 2017'!L6)</f>
        <v>3.9300000000000006</v>
      </c>
      <c r="BX4">
        <f>IF('Enero 2018'!K6&gt;'Enero 2018'!L6,'Enero 2018'!K6,'Enero 2018'!L6)</f>
        <v>4.58</v>
      </c>
      <c r="BY4" s="92">
        <f>IF('Febrero 2018'!K6&gt;'Febrero 2018'!L6,'Febrero 2018'!K6,'Febrero 2018'!L6)</f>
        <v>6.79</v>
      </c>
      <c r="BZ4" s="92">
        <f>IF('Marzo 2018'!K6&gt;'Marzo 2018'!L6,'Marzo 2018'!K6,'Marzo 2018'!L6)</f>
        <v>7.669999999999999</v>
      </c>
      <c r="CA4" s="92">
        <f>IF('Abril 2018'!K6&gt;'Abril 2018'!L6,'Abril 2018'!K6,'Abril 2018'!L6)</f>
        <v>8.9700000000000006</v>
      </c>
      <c r="CB4">
        <f>IF('Mayo 2018'!K6&gt;'Mayo 2018'!L6,'Mayo 2018'!K6,'Mayo 2018'!L6)</f>
        <v>7.3199999999999994</v>
      </c>
      <c r="CC4" s="92">
        <f>IF('Junio 2018'!K6&gt;'Junio 2018'!L6,'Junio 2018'!K6,'Junio 2018'!L6)</f>
        <v>10.120000000000001</v>
      </c>
      <c r="CD4" s="92">
        <f>IF('Julio 2018'!K6&gt;'Julio 2018'!L6,'Julio 2018'!K6,'Julio 2018'!L6)</f>
        <v>9.0200000000000014</v>
      </c>
      <c r="CE4" s="92">
        <f>IF('Agosto 2018'!K6&gt;'Agosto 2018'!L6,'Agosto 2018'!K6,'Agosto 2018'!L6)</f>
        <v>10.3</v>
      </c>
      <c r="CF4">
        <f>IF('Setiembre 2018'!K6&gt;'Setiembre 2018'!L6,'Setiembre 2018'!K6,'Setiembre 2018'!L6)</f>
        <v>7.9899999999999993</v>
      </c>
      <c r="CG4" s="92">
        <f>IF('Octubre 2018'!K6&gt;'Octubre 2018'!L6,'Octubre 2018'!K6,'Octubre 2018'!L6)</f>
        <v>7.6499999999999995</v>
      </c>
      <c r="CH4" s="92">
        <f>IF('Noviembre 2018'!K6&gt;'Noviembre 2018'!L6,'Noviembre 2018'!K6,'Noviembre 2018'!L6)</f>
        <v>9.5300000000000011</v>
      </c>
      <c r="CI4" s="92">
        <f>IF('Diciembre 2018'!K6&gt;'Diciembre 2018'!L6,'Diciembre 2018'!K6,'Diciembre 2018'!L6)</f>
        <v>11.040000000000001</v>
      </c>
      <c r="CJ4" s="92">
        <f>IF('Enero 2019'!K6&gt;'Enero 2019'!L6,'Enero 2019'!K6,'Enero 2019'!L6)</f>
        <v>10.71</v>
      </c>
      <c r="CK4">
        <f>IF('Febrero 2019'!K6&gt;'Febrero 2019'!L6,'Febrero 2019'!K6,'Febrero 2019'!L6)</f>
        <v>6.1099999999999994</v>
      </c>
      <c r="CL4" s="92">
        <f>IF('Marzo 2019'!K6&gt;'Marzo 2019'!L6,'Marzo 2019'!K6,'Marzo 2019'!L6)</f>
        <v>15.610000000000001</v>
      </c>
      <c r="CM4" s="92">
        <f>IF('Abril 2019'!K6&gt;'Abril 2019'!L6,'Abril 2019'!K6,'Abril 2019'!L6)</f>
        <v>8.14</v>
      </c>
      <c r="CN4" s="92">
        <f>IF('Mayo 2019'!K6&gt;'Mayo 2019'!L6,'Mayo 2019'!K6,'Mayo 2019'!L6)</f>
        <v>14.74</v>
      </c>
      <c r="CO4" s="92">
        <f>IF('Junio 2019'!K6&gt;'Junio 2019'!L6,'Junio 2019'!K6,'Junio 2019'!L6)</f>
        <v>14.55</v>
      </c>
      <c r="CP4" s="92">
        <f>IF('Julio 2019'!K6&gt;'Julio 2019'!L6,'Julio 2019'!K6,'Julio 2019'!L6)</f>
        <v>13.270000000000001</v>
      </c>
      <c r="CQ4">
        <f>IF('Agosto 2019'!K6&gt;'Agosto 2019'!L6,'Agosto 2019'!K6,'Agosto 2019'!L6)</f>
        <v>13.370000000000001</v>
      </c>
      <c r="CR4">
        <f>IF('Setiembre 2019'!K6&gt;'Setiembre 2019'!L6,'Setiembre 2019'!K6,'Setiembre 2019'!L6)</f>
        <v>5.35</v>
      </c>
      <c r="CS4">
        <f>IF('Octubre 2019'!K6&gt;'Octubre 2019'!L6,'Octubre 2019'!K6,'Octubre 2019'!L6)</f>
        <v>7.04</v>
      </c>
      <c r="CT4">
        <f>IF('Noviembre 2019'!K6&gt;'Noviembre 2019'!L6,'Noviembre 2019'!K6,'Noviembre 2019'!L6)</f>
        <v>7.6800000000000006</v>
      </c>
      <c r="CU4">
        <f>IF('Diciembre 2019'!K6&gt;'Diciembre 2019'!L6,'Diciembre 2019'!K6,'Diciembre 2019'!L6)</f>
        <v>8.1000000000000014</v>
      </c>
      <c r="CV4">
        <f>IF('Enero 2020'!K6&gt;'Enero 2020'!L6,'Enero 2020'!K6,'Enero 2020'!L6)</f>
        <v>9.4500000000000011</v>
      </c>
      <c r="CW4">
        <f>IF('Febrero 2020'!K6&gt;'Febrero 2020'!L6,'Febrero 2020'!K6,'Febrero 2020'!L6)</f>
        <v>6.42</v>
      </c>
      <c r="CX4">
        <f>IF('Marzo 2020'!K6&gt;'Marzo 2020'!L6,'Marzo 2020'!K6,'Marzo 2020'!L6)</f>
        <v>10.88</v>
      </c>
      <c r="CY4">
        <f>IF('Abril 2020'!K6&gt;'Abril 2020'!L6,'Abril 2020'!K6,'Abril 2020'!L6)</f>
        <v>8.2900000000000009</v>
      </c>
      <c r="CZ4">
        <f>IF('Mayo 2020'!K6&gt;'Mayo 2020'!L6,'Mayo 2020'!K6,'Mayo 2020'!L6)</f>
        <v>12.57</v>
      </c>
      <c r="DA4">
        <f>IF('Junio 2020'!K6&gt;'Junio 2020'!L6,'Junio 2020'!K6,'Junio 2020'!L6)</f>
        <v>9.34</v>
      </c>
      <c r="DB4">
        <f>IF('Julio 2020'!K6&gt;'Julio 2020'!L6,'Julio 2020'!K6,'Julio 2020'!L6)</f>
        <v>4.5599999999999996</v>
      </c>
      <c r="DC4">
        <f>IF('Agosto 2020'!K6&gt;'Agosto 2020'!L6,'Agosto 2020'!K6,'Agosto 2020'!L6)</f>
        <v>12.620000000000001</v>
      </c>
      <c r="DD4">
        <f>IF('Setiembre 2020'!K6&gt;'Setiembre 2020'!L6,'Setiembre 2020'!K6,'Setiembre 2020'!L6)</f>
        <v>3.95</v>
      </c>
      <c r="DE4">
        <f>IF('Octubre 2020'!K6&gt;'Octubre 2020'!L6,'Octubre 2020'!K6,'Octubre 2020'!L6)</f>
        <v>3.91</v>
      </c>
      <c r="DF4">
        <f>IF('Noviembre 2020'!K6&gt;'Noviembre 2020'!L6,'Noviembre 2020'!K6,'Noviembre 2020'!L6)</f>
        <v>13.24</v>
      </c>
      <c r="DG4">
        <f>IF('Diciembre 2020'!K6&gt;'Diciembre 2020'!L6,'Diciembre 2020'!K6,'Diciembre 2020'!L6)</f>
        <v>13.74</v>
      </c>
      <c r="DH4">
        <f>IF('Enero 2021'!K6&gt;'Enero 2021'!L6,'Enero 2021'!K6,'Enero 2021'!L6)</f>
        <v>5.0699999999999994</v>
      </c>
      <c r="DI4">
        <f>IF('Febrero 2021'!K6&gt;'Febrero 2021'!L6,'Febrero 2021'!K6,'Febrero 2021'!L6)</f>
        <v>5.66</v>
      </c>
      <c r="DJ4">
        <f>IF('Marzo 2021'!K6&gt;'Marzo 2021'!L6,'Marzo 2021'!K6,'Marzo 2021'!L6)</f>
        <v>6.87</v>
      </c>
      <c r="DK4">
        <f>IF('Abril 2021'!K6&gt;'Abril 2021'!L6,'Abril 2021'!K6,'Abril 2021'!L6)</f>
        <v>5.62</v>
      </c>
      <c r="DL4">
        <f>IF('Mayo 2021'!K6&gt;'Mayo 2021'!L6,'Mayo 2021'!K6,'Mayo 2021'!L6)</f>
        <v>6.45</v>
      </c>
      <c r="DM4">
        <f>IF('Junio 2021'!K6&gt;'Junio 2021'!L6,'Junio 2021'!K6,'Junio 2021'!L6)</f>
        <v>5.87</v>
      </c>
      <c r="DN4">
        <f>IF('Julio 2021'!K6&gt;'Julio 2021'!L6,'Julio 2021'!K6,'Julio 2021'!L6)</f>
        <v>13.4</v>
      </c>
      <c r="DO4">
        <f>IF('Agosto 2021'!K6&gt;'Agosto 2021'!L6,'Agosto 2021'!K6,'Agosto 2021'!L6)</f>
        <v>14.05</v>
      </c>
      <c r="DP4">
        <f>IF('Setiembre 2021'!K6&gt;'Setiembre 2021'!L6,'Setiembre 2021'!K6,'Setiembre 2021'!L6)</f>
        <v>3.5599999999999996</v>
      </c>
      <c r="DQ4">
        <f>IF('Octubre 2021'!K6&gt;'Octubre 2021'!L6,'Octubre 2021'!K6,'Octubre 2021'!L6)</f>
        <v>3.67</v>
      </c>
      <c r="DR4">
        <f>IF('Noviembre 2021'!K6&gt;'Noviembre 2021'!L6,'Noviembre 2021'!K6,'Noviembre 2021'!L6)</f>
        <v>13.25</v>
      </c>
      <c r="DS4">
        <f>IF('Diciembre 2021'!K6&gt;'Diciembre 2021'!L6,'Diciembre 2021'!K6,'Diciembre 2021'!L6)</f>
        <v>13.07</v>
      </c>
      <c r="DT4">
        <f>IF('Enero 2022'!K6&gt;'Enero 2022'!L6,'Enero 2022'!K6,'Enero 2022'!L6)</f>
        <v>5.87</v>
      </c>
      <c r="DU4">
        <f>IF('Febrero 2022'!K6&gt;'Febrero 2022'!L6,'Febrero 2022'!K6,'Febrero 2022'!L6)</f>
        <v>9.82</v>
      </c>
      <c r="DV4">
        <f>IF('Marzo 2022'!K6&gt;'Marzo 2022'!L6,'Marzo 2022'!K6,'Marzo 2022'!L6)</f>
        <v>8.370000000000001</v>
      </c>
      <c r="DW4">
        <f>IF('Abril 2022'!K6&gt;'Abril 2022'!L6,'Abril 2022'!K6,'Abril 2022'!L6)</f>
        <v>7.62</v>
      </c>
      <c r="DX4">
        <f>IF('Mayo 2022'!K6&gt;'Mayo 2022'!L6,'Mayo 2022'!K6,'Mayo 2022'!L6)</f>
        <v>5.67</v>
      </c>
      <c r="DY4">
        <f>IF('Junio 2022'!K6&gt;'Junio 2022'!L6,'Junio 2022'!K6,'Junio 2022'!L6)</f>
        <v>3.7</v>
      </c>
      <c r="DZ4">
        <f>IF('Julio 2022'!K6&gt;'Julio 2022'!L6,'Julio 2022'!K6,'Julio 2022'!L6)</f>
        <v>13.51</v>
      </c>
      <c r="EA4">
        <f>IF('Agosto 2022'!K6&gt;'Agosto 2022'!L6,'Agosto 2022'!K6,'Agosto 2022'!L6)</f>
        <v>13.33</v>
      </c>
      <c r="EB4">
        <f>IF('Setiembre 2022'!K6&gt;'Setiembre 2022'!L6,'Setiembre 2022'!K6,'Setiembre 2022'!L6)</f>
        <v>6.1</v>
      </c>
      <c r="EC4">
        <f>IF('Octubre 2022'!K6&gt;'Octubre 2022'!L6,'Octubre 2022'!K6,'Octubre 2022'!L6)</f>
        <v>3.67</v>
      </c>
      <c r="ED4">
        <f>IF('Noviembre 2022'!K6&gt;'Noviembre 2022'!L6,'Noviembre 2022'!K6,'Noviembre 2022'!L6)</f>
        <v>4.3099999999999996</v>
      </c>
      <c r="EE4">
        <f>IF('Diciembre 2022'!K6&gt;'Diciembre 2022'!L6,'Diciembre 2022'!K6,'Diciembre 2022'!L6)</f>
        <v>4.4800000000000004</v>
      </c>
      <c r="EF4">
        <f>IF('Enero 2023'!K6&gt;'Enero 2023'!L6,'Enero 2023'!K6,'Enero 2023'!L6)</f>
        <v>5.46</v>
      </c>
      <c r="EG4">
        <f>IF('Febrero 2023'!K6&gt;'Febrero 2023'!L6,'Febrero 2023'!K6,'Febrero 2023'!L6)</f>
        <v>12.36</v>
      </c>
      <c r="EH4">
        <f>IF('Marzo 2023'!K6&gt;'Marzo 2023'!L6,'Marzo 2023'!K6,'Marzo 2023'!L6)</f>
        <v>13.82</v>
      </c>
      <c r="EI4">
        <f>IF('Abril 2023'!K6&gt;'Abril 2023'!L6,'Abril 2023'!K6,'Abril 2023'!L6)</f>
        <v>9.31</v>
      </c>
      <c r="EJ4">
        <f>IF('Mayo 2023'!K6&gt;'Mayo 2023'!L6,'Mayo 2023'!K6,'Mayo 2023'!L6)</f>
        <v>10.26</v>
      </c>
      <c r="EK4">
        <f>IF('Junio 2023'!K6&gt;'Junio 2023'!L6,'Junio 2023'!K6,'Junio 2023'!L6)</f>
        <v>5.12</v>
      </c>
      <c r="EL4">
        <f>IF('Julio 2023'!K6&gt;'Julio 2023'!L6,'Julio 2023'!K6,'Julio 2023'!L6)</f>
        <v>4.3500000000000005</v>
      </c>
      <c r="EM4">
        <f>IF('Agosto 2023'!K6&gt;'Agosto 2023'!L6,'Agosto 2023'!K6,'Agosto 2023'!L6)</f>
        <v>12.06</v>
      </c>
      <c r="EN4">
        <f>IF('Setiembre 2023'!K6&gt;'Setiembre 2023'!L6,'Setiembre 2023'!K6,'Setiembre 2023'!L6)</f>
        <v>4.26</v>
      </c>
      <c r="EO4">
        <f>IF('Octubre 2023'!K6&gt;'Octubre 2023'!L6,'Octubre 2023'!K6,'Octubre 2023'!L6)</f>
        <v>4.13</v>
      </c>
      <c r="EP4">
        <f>IF('Noviembre 2023'!K6&gt;'Noviembre 2023'!L6,'Noviembre 2023'!K6,'Noviembre 2023'!L6)</f>
        <v>3.7300000000000004</v>
      </c>
      <c r="EQ4">
        <f>IF('Diciembre 2023'!K6&gt;'Diciembre 2023'!L6,'Diciembre 2023'!K6,'Diciembre 2023'!L6)</f>
        <v>4.4000000000000004</v>
      </c>
      <c r="ER4">
        <f>IF('Enero 2024'!K6&gt;'Enero 2024'!L6,'Enero 2024'!K6,'Enero 2024'!L6)</f>
        <v>4.8600000000000003</v>
      </c>
      <c r="ES4">
        <f>IF('Febrero 2024'!K6&gt;'Febrero 2024'!L6,'Febrero 2024'!K6,'Febrero 2024'!L6)</f>
        <v>5.49</v>
      </c>
      <c r="ET4">
        <f>IF('Marzo 2024'!K6&gt;'Marzo 2024'!L6,'Marzo 2024'!K6,'Marzo 2024'!L6)</f>
        <v>6.74</v>
      </c>
      <c r="EU4">
        <f>IF('Abril 2024'!K6&gt;'Abril 2024'!L6,'Abril 2024'!K6,'Abril 2024'!L6)</f>
        <v>7.09</v>
      </c>
      <c r="EV4">
        <f>IF('Mayo 2024'!K6&gt;'Mayo 2024'!L6,'Mayo 2024'!K6,'Mayo 2024'!L6)</f>
        <v>7.42</v>
      </c>
      <c r="EW4">
        <f>IF('Junio 2024'!K6&gt;'Junio 2024'!L6,'Junio 2024'!K6,'Junio 2024'!L6)</f>
        <v>4.97</v>
      </c>
      <c r="EX4">
        <f>IF('Julio 2024'!K6&gt;'Julio 2024'!L6,'Julio 2024'!K6,'Julio 2024'!L6)</f>
        <v>4.37</v>
      </c>
      <c r="EY4">
        <f>IF('Agosto 2024'!K6&gt;'Agosto 2024'!L6,'Agosto 2024'!K6,'Agosto 2024'!L6)</f>
        <v>4.4800000000000004</v>
      </c>
      <c r="EZ4">
        <f>IF('Setiembre 2024'!K6&gt;'Setiembre 2024'!L6,'Setiembre 2024'!K6,'Setiembre 2024'!L6)</f>
        <v>3.79</v>
      </c>
      <c r="FA4">
        <f>IF('Octubre 2024'!K6&gt;'Octubre 2024'!L6,'Octubre 2024'!K6,'Octubre 2024'!L6)</f>
        <v>3.52</v>
      </c>
      <c r="FB4">
        <f>IF('Noviembre 2024'!K6&gt;'Noviembre 2024'!L6,'Noviembre 2024'!K6,'Noviembre 2024'!L6)</f>
        <v>3.8200000000000003</v>
      </c>
      <c r="FC4">
        <f>IF('Diciembre 2024'!K6&gt;'Diciembre 2024'!L6,'Diciembre 2024'!K6,'Diciembre 2024'!L6)</f>
        <v>4.2300000000000004</v>
      </c>
      <c r="FD4">
        <f>IF('Enero 2025'!K6&gt;'Enero 2025'!L6,'Enero 2025'!K6,'Enero 2025'!L6)</f>
        <v>5.07</v>
      </c>
      <c r="FE4">
        <f>IF('Febrero 2025'!K6&gt;'Febrero 2025'!L6,'Febrero 2025'!K6,'Febrero 2025'!L6)</f>
        <v>5.16</v>
      </c>
      <c r="FF4">
        <f>IF('Marzo 2025'!K6&gt;'Marzo 2025'!L6,'Marzo 2025'!K6,'Marzo 2025'!L6)</f>
        <v>6.1400000000000006</v>
      </c>
      <c r="FG4">
        <f>IF('Abril 2025'!K6&gt;'Abril 2025'!L6,'Abril 2025'!K6,'Abril 2025'!L6)</f>
        <v>6.84</v>
      </c>
    </row>
    <row r="5" spans="1:171" x14ac:dyDescent="0.25">
      <c r="A5" s="105">
        <v>3</v>
      </c>
      <c r="B5" s="105" t="s">
        <v>21</v>
      </c>
      <c r="C5" s="105" t="s">
        <v>26</v>
      </c>
      <c r="D5" s="104">
        <v>228332</v>
      </c>
      <c r="E5" s="104">
        <v>373697</v>
      </c>
      <c r="F5" s="104">
        <v>165</v>
      </c>
      <c r="G5" s="107"/>
      <c r="H5" s="106">
        <v>0.46</v>
      </c>
      <c r="I5" s="51">
        <v>3.2800000000000002</v>
      </c>
      <c r="J5" s="91">
        <v>3.11</v>
      </c>
      <c r="K5" s="91">
        <v>3.19</v>
      </c>
      <c r="L5" s="91">
        <v>2.86</v>
      </c>
      <c r="M5" s="91">
        <v>2.7</v>
      </c>
      <c r="N5" s="91">
        <v>3.05</v>
      </c>
      <c r="O5" s="91">
        <v>3.25</v>
      </c>
      <c r="P5" s="91">
        <v>3.8600000000000003</v>
      </c>
      <c r="Q5" s="91">
        <v>4.43</v>
      </c>
      <c r="R5" s="91">
        <v>4.78</v>
      </c>
      <c r="S5" s="91">
        <v>3.8600000000000003</v>
      </c>
      <c r="T5" s="91">
        <v>3.27</v>
      </c>
      <c r="U5" s="91">
        <v>2.94</v>
      </c>
      <c r="V5" s="91">
        <v>2.9</v>
      </c>
      <c r="W5" s="91">
        <v>2.96</v>
      </c>
      <c r="X5" s="91">
        <v>2.77</v>
      </c>
      <c r="Y5" s="91">
        <v>2.71</v>
      </c>
      <c r="Z5" s="91">
        <v>2.94</v>
      </c>
      <c r="AA5" s="91">
        <v>3.17</v>
      </c>
      <c r="AB5" s="91">
        <v>3.44</v>
      </c>
      <c r="AC5" s="91">
        <v>3.5700000000000003</v>
      </c>
      <c r="AD5" s="91">
        <v>4.2</v>
      </c>
      <c r="AE5" s="91">
        <v>4.79</v>
      </c>
      <c r="AF5" s="91">
        <v>3.35</v>
      </c>
      <c r="AG5" s="91">
        <v>3.46</v>
      </c>
      <c r="AH5" s="91">
        <v>3.36</v>
      </c>
      <c r="AI5" s="91">
        <v>3.34</v>
      </c>
      <c r="AJ5" s="91">
        <v>1.9100000000000001</v>
      </c>
      <c r="AK5" s="91">
        <v>2.68</v>
      </c>
      <c r="AL5" s="91">
        <v>3.03</v>
      </c>
      <c r="AM5" s="91">
        <v>3.16</v>
      </c>
      <c r="AN5" s="91">
        <v>3.58</v>
      </c>
      <c r="AO5" s="91">
        <v>4.28</v>
      </c>
      <c r="AP5" s="91">
        <v>5.04</v>
      </c>
      <c r="AQ5" s="91">
        <v>4.3099999999999996</v>
      </c>
      <c r="AR5" s="91">
        <v>5.6</v>
      </c>
      <c r="AS5" s="91">
        <v>3.54</v>
      </c>
      <c r="AT5" s="91">
        <v>3.72</v>
      </c>
      <c r="AU5" s="91">
        <v>2.99</v>
      </c>
      <c r="AV5" s="91">
        <v>3.19</v>
      </c>
      <c r="AW5" s="91">
        <v>3.38</v>
      </c>
      <c r="AX5" s="10">
        <v>3.36</v>
      </c>
      <c r="AY5" s="35">
        <v>3.63</v>
      </c>
      <c r="AZ5" s="91">
        <v>3.5100000000000002</v>
      </c>
      <c r="BA5" s="26">
        <v>4.74</v>
      </c>
      <c r="BB5" s="91">
        <v>5.46</v>
      </c>
      <c r="BC5" s="91">
        <v>4.71</v>
      </c>
      <c r="BD5" s="51">
        <v>3.52</v>
      </c>
      <c r="BE5" s="51">
        <v>3.05</v>
      </c>
      <c r="BF5" s="91">
        <v>3.15</v>
      </c>
      <c r="BG5" s="91">
        <v>3.02</v>
      </c>
      <c r="BH5" s="91">
        <v>2.79</v>
      </c>
      <c r="BI5">
        <f>IF('Octubre 2016'!K7&gt;'Octubre 2016'!L7,'Octubre 2016'!K7,'Octubre 2016'!L7)</f>
        <v>2.89</v>
      </c>
      <c r="BJ5">
        <f>IF('Noviembre 2016'!K7&gt;'Noviembre 2016'!L7,'Noviembre 2016'!K7,'Noviembre 2016'!L7)</f>
        <v>3.11</v>
      </c>
      <c r="BK5">
        <f>IF('Diciembre 2016'!K7&gt;'Diciembre 2016'!L7,'Diciembre 2016'!K7,'Diciembre 2016'!L7)</f>
        <v>3</v>
      </c>
      <c r="BM5">
        <f>IF('Febrero 2017'!K7&gt;'Febrero 2017'!L7,'Febrero 2017'!K7,'Febrero 2017'!L7)</f>
        <v>4.41</v>
      </c>
      <c r="BN5">
        <f>IF('Marzo 2017'!K7&gt;'Marzo 2017'!L7,'Marzo 2017'!K7,'Marzo 2017'!L7)</f>
        <v>5.67</v>
      </c>
      <c r="BO5">
        <f>IF('Abril 2017'!K7&gt;'Abril 2017'!L7,'Abril 2017'!K7,'Abril 2017'!L7)</f>
        <v>4.3</v>
      </c>
      <c r="BP5">
        <f>IF('Mayo 2017'!K7&gt;'Mayo 2017'!L7,'Mayo 2017'!K7,'Mayo 2017'!L7)</f>
        <v>2.97</v>
      </c>
      <c r="BQ5">
        <f>IF('Junio 2017'!K7&gt;'Junio 2017'!L7,'Junio 2017'!K7,'Junio 2017'!L7)</f>
        <v>2.66</v>
      </c>
      <c r="BR5">
        <f>IF('Julio 2017'!K7&gt;'Julio 2017'!L7,'Julio 2017'!K7,'Julio 2017'!L7)</f>
        <v>2.89</v>
      </c>
      <c r="BS5">
        <f>IF('Agosto 2017'!K7&gt;'Agosto 2017'!L7,'Agosto 2017'!K7,'Agosto 2017'!L7)</f>
        <v>2.93</v>
      </c>
      <c r="BT5">
        <f>IF('Setiembre 2017'!K7&gt;'Setiembre 2017'!L7,'Setiembre 2017'!K7,'Setiembre 2017'!L7)</f>
        <v>2.54</v>
      </c>
      <c r="BU5">
        <f>IF('Octubre 2017'!K7&gt;'Octubre 2017'!L7,'Octubre 2017'!K7,'Octubre 2017'!L7)</f>
        <v>2.94</v>
      </c>
      <c r="BV5">
        <f>IF('Noviembre 2017'!K7&gt;'Noviembre 2017'!L7,'Noviembre 2017'!K7,'Noviembre 2017'!L7)</f>
        <v>2.97</v>
      </c>
      <c r="BW5">
        <f>IF('Diciembre 2017'!K7&gt;'Diciembre 2017'!L7,'Diciembre 2017'!K7,'Diciembre 2017'!L7)</f>
        <v>3.1399999999999997</v>
      </c>
      <c r="BX5">
        <f>IF('Enero 2018'!K7&gt;'Enero 2018'!L7,'Enero 2018'!K7,'Enero 2018'!L7)</f>
        <v>3.71</v>
      </c>
      <c r="BY5">
        <f>IF('Febrero 2018'!K7&gt;'Febrero 2018'!L7,'Febrero 2018'!K7,'Febrero 2018'!L7)</f>
        <v>5.42</v>
      </c>
      <c r="BZ5">
        <f>IF('Marzo 2018'!K7&gt;'Marzo 2018'!L7,'Marzo 2018'!K7,'Marzo 2018'!L7)</f>
        <v>5.62</v>
      </c>
      <c r="CD5" t="str">
        <f>IF('Julio 2018'!K7&gt;'Julio 2018'!L7,'Julio 2018'!K7,'Julio 2018'!L7)</f>
        <v>sellado</v>
      </c>
      <c r="CE5" t="str">
        <f>IF('Agosto 2018'!K7&gt;'Agosto 2018'!L7,'Agosto 2018'!K7,'Agosto 2018'!L7)</f>
        <v>sellado</v>
      </c>
      <c r="CF5" t="str">
        <f>IF('Setiembre 2018'!K7&gt;'Setiembre 2018'!L7,'Setiembre 2018'!K7,'Setiembre 2018'!L7)</f>
        <v>sellado</v>
      </c>
      <c r="CG5" t="str">
        <f>IF('Octubre 2018'!K7&gt;'Octubre 2018'!L7,'Octubre 2018'!K7,'Octubre 2018'!L7)</f>
        <v>sellado</v>
      </c>
      <c r="CH5" t="str">
        <f>IF('Noviembre 2018'!K7&gt;'Noviembre 2018'!L7,'Noviembre 2018'!K7,'Noviembre 2018'!L7)</f>
        <v>sellado</v>
      </c>
      <c r="CI5" t="str">
        <f>IF('Diciembre 2018'!K7&gt;'Diciembre 2018'!L7,'Diciembre 2018'!K7,'Diciembre 2018'!L7)</f>
        <v>sellado</v>
      </c>
      <c r="CJ5" t="str">
        <f>IF('Enero 2019'!K7&gt;'Enero 2019'!L7,'Enero 2019'!K7,'Enero 2019'!L7)</f>
        <v>sellado</v>
      </c>
      <c r="CK5" t="str">
        <f>IF('Febrero 2019'!K7&gt;'Febrero 2019'!L7,'Febrero 2019'!K7,'Febrero 2019'!L7)</f>
        <v>sellado</v>
      </c>
      <c r="CL5" t="str">
        <f>IF('Marzo 2019'!K7&gt;'Marzo 2019'!L7,'Marzo 2019'!K7,'Marzo 2019'!L7)</f>
        <v>sellado</v>
      </c>
      <c r="CM5" t="str">
        <f>IF('Abril 2019'!K7&gt;'Abril 2019'!L7,'Abril 2019'!K7,'Abril 2019'!L7)</f>
        <v>sellado</v>
      </c>
      <c r="CN5" t="str">
        <f>IF('Mayo 2019'!K7&gt;'Mayo 2019'!L7,'Mayo 2019'!K7,'Mayo 2019'!L7)</f>
        <v>sellado</v>
      </c>
      <c r="CO5" t="str">
        <f>IF('Junio 2019'!K7&gt;'Junio 2019'!L7,'Junio 2019'!K7,'Junio 2019'!L7)</f>
        <v>sellado</v>
      </c>
      <c r="CP5" t="str">
        <f>IF('Julio 2019'!K7&gt;'Julio 2019'!L7,'Julio 2019'!K7,'Julio 2019'!L7)</f>
        <v>sellado</v>
      </c>
      <c r="CQ5" t="str">
        <f>IF('Agosto 2019'!K7&gt;'Agosto 2019'!L7,'Agosto 2019'!K7,'Agosto 2019'!L7)</f>
        <v>sellado</v>
      </c>
      <c r="CR5" t="str">
        <f>IF('Setiembre 2019'!K7&gt;'Setiembre 2019'!L7,'Setiembre 2019'!K7,'Setiembre 2019'!L7)</f>
        <v>sellado</v>
      </c>
      <c r="CS5" t="str">
        <f>IF('Octubre 2019'!K7&gt;'Octubre 2019'!L7,'Octubre 2019'!K7,'Octubre 2019'!L7)</f>
        <v>sellado</v>
      </c>
      <c r="CT5" t="str">
        <f>IF('Noviembre 2019'!K7&gt;'Noviembre 2019'!L7,'Noviembre 2019'!K7,'Noviembre 2019'!L7)</f>
        <v>sellado</v>
      </c>
      <c r="CU5" t="str">
        <f>IF('Diciembre 2019'!K7&gt;'Diciembre 2019'!L7,'Diciembre 2019'!K7,'Diciembre 2019'!L7)</f>
        <v>sellado</v>
      </c>
      <c r="CV5" t="str">
        <f>IF('Enero 2020'!K7&gt;'Enero 2020'!L7,'Enero 2020'!K7,'Enero 2020'!L7)</f>
        <v>sellado</v>
      </c>
      <c r="CW5" t="str">
        <f>IF('Febrero 2020'!K7&gt;'Febrero 2020'!L7,'Febrero 2020'!K7,'Febrero 2020'!L7)</f>
        <v>sellado</v>
      </c>
      <c r="CX5" t="str">
        <f>IF('Marzo 2020'!K7&gt;'Marzo 2020'!L7,'Marzo 2020'!K7,'Marzo 2020'!L7)</f>
        <v>sellado</v>
      </c>
      <c r="CY5" t="str">
        <f>IF('Abril 2020'!K7&gt;'Abril 2020'!L7,'Abril 2020'!K7,'Abril 2020'!L7)</f>
        <v>sellado</v>
      </c>
      <c r="CZ5" t="str">
        <f>IF('Mayo 2020'!K7&gt;'Mayo 2020'!L7,'Mayo 2020'!K7,'Mayo 2020'!L7)</f>
        <v>sellado</v>
      </c>
      <c r="DA5" t="str">
        <f>IF('Junio 2020'!K7&gt;'Junio 2020'!L7,'Junio 2020'!K7,'Junio 2020'!L7)</f>
        <v>sellado</v>
      </c>
      <c r="DB5" t="str">
        <f>IF('Julio 2020'!K7&gt;'Julio 2020'!L7,'Julio 2020'!K7,'Julio 2020'!L7)</f>
        <v>sellado</v>
      </c>
      <c r="DC5" t="str">
        <f>IF('Agosto 2020'!K7&gt;'Agosto 2020'!L7,'Agosto 2020'!K7,'Agosto 2020'!L7)</f>
        <v>sellado</v>
      </c>
      <c r="DD5" t="str">
        <f>IF('Setiembre 2020'!K7&gt;'Setiembre 2020'!L7,'Setiembre 2020'!K7,'Setiembre 2020'!L7)</f>
        <v>sellado</v>
      </c>
      <c r="DE5" t="str">
        <f>IF('Octubre 2020'!K7&gt;'Octubre 2020'!L7,'Octubre 2020'!K7,'Octubre 2020'!L7)</f>
        <v>sellado</v>
      </c>
      <c r="DF5" t="str">
        <f>IF('Noviembre 2020'!K7&gt;'Noviembre 2020'!L7,'Noviembre 2020'!K7,'Noviembre 2020'!L7)</f>
        <v>sellado</v>
      </c>
      <c r="DG5" t="str">
        <f>IF('Diciembre 2020'!K7&gt;'Diciembre 2020'!L7,'Diciembre 2020'!K7,'Diciembre 2020'!L7)</f>
        <v>sellado</v>
      </c>
      <c r="DH5" t="str">
        <f>IF('Enero 2021'!K7&gt;'Enero 2021'!L7,'Enero 2021'!K7,'Enero 2021'!L7)</f>
        <v>sellado</v>
      </c>
      <c r="DI5" t="str">
        <f>IF('Febrero 2021'!K7&gt;'Febrero 2021'!L7,'Febrero 2021'!K7,'Febrero 2021'!L7)</f>
        <v>sellado</v>
      </c>
      <c r="DJ5">
        <f>IF('Marzo 2021'!K7&gt;'Marzo 2021'!L7,'Marzo 2021'!K7,'Marzo 2021'!L7)</f>
        <v>5.0200000000000005</v>
      </c>
      <c r="DK5">
        <f>IF('Abril 2021'!K7&gt;'Abril 2021'!L7,'Abril 2021'!K7,'Abril 2021'!L7)</f>
        <v>3.2</v>
      </c>
      <c r="DL5">
        <f>IF('Mayo 2021'!K7&gt;'Mayo 2021'!L7,'Mayo 2021'!K7,'Mayo 2021'!L7)</f>
        <v>3.29</v>
      </c>
      <c r="DM5">
        <f>IF('Junio 2021'!K7&gt;'Junio 2021'!L7,'Junio 2021'!K7,'Junio 2021'!L7)</f>
        <v>2.7800000000000002</v>
      </c>
      <c r="DN5">
        <f>IF('Julio 2021'!K7&gt;'Julio 2021'!L7,'Julio 2021'!K7,'Julio 2021'!L7)</f>
        <v>2.9</v>
      </c>
      <c r="DO5">
        <f>IF('Agosto 2021'!K7&gt;'Agosto 2021'!L7,'Agosto 2021'!K7,'Agosto 2021'!L7)</f>
        <v>2.77</v>
      </c>
      <c r="DP5">
        <f>IF('Setiembre 2021'!K7&gt;'Setiembre 2021'!L7,'Setiembre 2021'!K7,'Setiembre 2021'!L7)</f>
        <v>2.77</v>
      </c>
      <c r="DQ5">
        <f>IF('Octubre 2021'!K7&gt;'Octubre 2021'!L7,'Octubre 2021'!K7,'Octubre 2021'!L7)</f>
        <v>2.64</v>
      </c>
      <c r="DR5">
        <f>IF('Noviembre 2021'!K7&gt;'Noviembre 2021'!L7,'Noviembre 2021'!K7,'Noviembre 2021'!L7)</f>
        <v>2.97</v>
      </c>
      <c r="DS5">
        <f>IF('Diciembre 2021'!K7&gt;'Diciembre 2021'!L7,'Diciembre 2021'!K7,'Diciembre 2021'!L7)</f>
        <v>3.14</v>
      </c>
      <c r="DU5">
        <f>IF('Febrero 2022'!K7&gt;'Febrero 2022'!L7,'Febrero 2022'!K7,'Febrero 2022'!L7)</f>
        <v>4.66</v>
      </c>
      <c r="DV5">
        <f>IF('Marzo 2022'!K7&gt;'Marzo 2022'!L7,'Marzo 2022'!K7,'Marzo 2022'!L7)</f>
        <v>5.82</v>
      </c>
      <c r="DW5">
        <f>IF('Abril 2022'!K7&gt;'Abril 2022'!L7,'Abril 2022'!K7,'Abril 2022'!L7)</f>
        <v>3.9000000000000004</v>
      </c>
      <c r="DX5">
        <f>IF('Mayo 2022'!K7&gt;'Mayo 2022'!L7,'Mayo 2022'!K7,'Mayo 2022'!L7)</f>
        <v>2.85</v>
      </c>
      <c r="DY5">
        <f>IF('Junio 2022'!K7&gt;'Junio 2022'!L7,'Junio 2022'!K7,'Junio 2022'!L7)</f>
        <v>2.76</v>
      </c>
      <c r="DZ5">
        <f>IF('Julio 2022'!K7&gt;'Julio 2022'!L7,'Julio 2022'!K7,'Julio 2022'!L7)</f>
        <v>2.66</v>
      </c>
      <c r="EA5">
        <f>IF('Agosto 2022'!K7&gt;'Agosto 2022'!L7,'Agosto 2022'!K7,'Agosto 2022'!L7)</f>
        <v>2.82</v>
      </c>
      <c r="EB5">
        <f>IF('Setiembre 2022'!K7&gt;'Setiembre 2022'!L7,'Setiembre 2022'!K7,'Setiembre 2022'!L7)</f>
        <v>2.81</v>
      </c>
      <c r="EC5">
        <f>IF('Octubre 2022'!K7&gt;'Octubre 2022'!L7,'Octubre 2022'!K7,'Octubre 2022'!L7)</f>
        <v>2.95</v>
      </c>
      <c r="EF5">
        <f>IF('Enero 2023'!K7&gt;'Enero 2023'!L7,'Enero 2023'!K7,'Enero 2023'!L7)</f>
        <v>3.3899999999999997</v>
      </c>
      <c r="EG5">
        <f>IF('Febrero 2023'!K7&gt;'Febrero 2023'!L7,'Febrero 2023'!K7,'Febrero 2023'!L7)</f>
        <v>4.59</v>
      </c>
      <c r="EH5">
        <f>IF('Marzo 2023'!K7&gt;'Marzo 2023'!L7,'Marzo 2023'!K7,'Marzo 2023'!L7)</f>
        <v>4.8499999999999996</v>
      </c>
      <c r="EI5">
        <f>IF('Abril 2023'!K7&gt;'Abril 2023'!L7,'Abril 2023'!K7,'Abril 2023'!L7)</f>
        <v>4.4400000000000004</v>
      </c>
      <c r="EJ5">
        <f>IF('Mayo 2023'!K7&gt;'Mayo 2023'!L7,'Mayo 2023'!K7,'Mayo 2023'!L7)</f>
        <v>4.43</v>
      </c>
      <c r="EK5">
        <f>IF('Junio 2023'!K7&gt;'Junio 2023'!L7,'Junio 2023'!K7,'Junio 2023'!L7)</f>
        <v>8.0399999999999991</v>
      </c>
      <c r="EL5">
        <f>IF('Julio 2023'!K7&gt;'Julio 2023'!L7,'Julio 2023'!K7,'Julio 2023'!L7)</f>
        <v>8.1199999999999992</v>
      </c>
      <c r="EM5">
        <f>IF('Agosto 2023'!K7&gt;'Agosto 2023'!L7,'Agosto 2023'!K7,'Agosto 2023'!L7)</f>
        <v>3.59</v>
      </c>
      <c r="EN5">
        <f>IF('Setiembre 2023'!K7&gt;'Setiembre 2023'!L7,'Setiembre 2023'!K7,'Setiembre 2023'!L7)</f>
        <v>3.2800000000000002</v>
      </c>
      <c r="EO5">
        <f>IF('Octubre 2023'!K7&gt;'Octubre 2023'!L7,'Octubre 2023'!K7,'Octubre 2023'!L7)</f>
        <v>3.24</v>
      </c>
      <c r="EP5">
        <f>IF('Noviembre 2023'!K7&gt;'Noviembre 2023'!L7,'Noviembre 2023'!K7,'Noviembre 2023'!L7)</f>
        <v>3.59</v>
      </c>
      <c r="EQ5">
        <f>IF('Diciembre 2023'!K7&gt;'Diciembre 2023'!L7,'Diciembre 2023'!K7,'Diciembre 2023'!L7)</f>
        <v>3.29</v>
      </c>
      <c r="ER5">
        <f>IF('Enero 2024'!K7&gt;'Enero 2024'!L7,'Enero 2024'!K7,'Enero 2024'!L7)</f>
        <v>5.35</v>
      </c>
      <c r="ES5">
        <f>IF('Febrero 2024'!K7&gt;'Febrero 2024'!L7,'Febrero 2024'!K7,'Febrero 2024'!L7)</f>
        <v>4.71</v>
      </c>
      <c r="ET5">
        <f>IF('Marzo 2024'!K7&gt;'Marzo 2024'!L7,'Marzo 2024'!K7,'Marzo 2024'!L7)</f>
        <v>8.65</v>
      </c>
      <c r="EU5">
        <f>IF('Abril 2024'!K7&gt;'Abril 2024'!L7,'Abril 2024'!K7,'Abril 2024'!L7)</f>
        <v>10.53</v>
      </c>
      <c r="EV5">
        <f>IF('Mayo 2024'!K7&gt;'Mayo 2024'!L7,'Mayo 2024'!K7,'Mayo 2024'!L7)</f>
        <v>4.71</v>
      </c>
      <c r="EW5">
        <f>IF('Junio 2024'!K7&gt;'Junio 2024'!L7,'Junio 2024'!K7,'Junio 2024'!L7)</f>
        <v>3.21</v>
      </c>
      <c r="EX5">
        <f>IF('Julio 2024'!K7&gt;'Julio 2024'!L7,'Julio 2024'!K7,'Julio 2024'!L7)</f>
        <v>3.07</v>
      </c>
      <c r="EY5">
        <f>IF('Agosto 2024'!K7&gt;'Agosto 2024'!L7,'Agosto 2024'!K7,'Agosto 2024'!L7)</f>
        <v>8.0299999999999994</v>
      </c>
      <c r="EZ5">
        <f>IF('Setiembre 2024'!K7&gt;'Setiembre 2024'!L7,'Setiembre 2024'!K7,'Setiembre 2024'!L7)</f>
        <v>1.69</v>
      </c>
      <c r="FA5">
        <f>IF('Octubre 2024'!K7&gt;'Octubre 2024'!L7,'Octubre 2024'!K7,'Octubre 2024'!L7)</f>
        <v>2.9</v>
      </c>
      <c r="FB5">
        <f>IF('Noviembre 2024'!K7&gt;'Noviembre 2024'!L7,'Noviembre 2024'!K7,'Noviembre 2024'!L7)</f>
        <v>8.5299999999999994</v>
      </c>
      <c r="FC5">
        <f>IF('Diciembre 2024'!K7&gt;'Diciembre 2024'!L7,'Diciembre 2024'!K7,'Diciembre 2024'!L7)</f>
        <v>3.3099999999999996</v>
      </c>
      <c r="FD5">
        <f>IF('Enero 2025'!K7&gt;'Enero 2025'!L7,'Enero 2025'!K7,'Enero 2025'!L7)</f>
        <v>10.119999999999999</v>
      </c>
      <c r="FE5">
        <f>IF('Febrero 2025'!K7&gt;'Febrero 2025'!L7,'Febrero 2025'!K7,'Febrero 2025'!L7)</f>
        <v>4.49</v>
      </c>
      <c r="FF5">
        <f>IF('Marzo 2025'!K7&gt;'Marzo 2025'!L7,'Marzo 2025'!K7,'Marzo 2025'!L7)</f>
        <v>5.08</v>
      </c>
      <c r="FG5">
        <f>IF('Abril 2025'!K7&gt;'Abril 2025'!L7,'Abril 2025'!K7,'Abril 2025'!L7)</f>
        <v>5.3</v>
      </c>
    </row>
    <row r="6" spans="1:171" x14ac:dyDescent="0.25">
      <c r="A6" s="105">
        <v>4</v>
      </c>
      <c r="B6" s="105" t="s">
        <v>19</v>
      </c>
      <c r="C6" s="105" t="s">
        <v>26</v>
      </c>
      <c r="D6" s="104">
        <v>228311</v>
      </c>
      <c r="E6" s="104">
        <v>373468</v>
      </c>
      <c r="F6" s="104">
        <v>164</v>
      </c>
      <c r="G6" s="107"/>
      <c r="H6" s="106">
        <v>0.75</v>
      </c>
      <c r="I6" s="51">
        <v>2.88</v>
      </c>
      <c r="J6" s="91">
        <v>2.8</v>
      </c>
      <c r="K6" s="92">
        <v>2.82</v>
      </c>
      <c r="L6" s="92">
        <v>5.37</v>
      </c>
      <c r="M6" s="91" t="s">
        <v>46</v>
      </c>
      <c r="N6" s="91">
        <v>2.65</v>
      </c>
      <c r="O6" s="92">
        <v>5.67</v>
      </c>
      <c r="P6" s="92">
        <v>6.72</v>
      </c>
      <c r="Q6" s="91">
        <v>4.0199999999999996</v>
      </c>
      <c r="R6" s="92">
        <v>9.68</v>
      </c>
      <c r="S6" s="91">
        <v>3.42</v>
      </c>
      <c r="T6" s="91">
        <v>2.85</v>
      </c>
      <c r="U6" s="92">
        <v>8.85</v>
      </c>
      <c r="V6" s="92">
        <v>8.75</v>
      </c>
      <c r="W6" s="91">
        <v>2.69</v>
      </c>
      <c r="X6" s="92">
        <v>8.68</v>
      </c>
      <c r="Y6" s="91">
        <v>2.57</v>
      </c>
      <c r="Z6" s="92">
        <v>8.61</v>
      </c>
      <c r="AA6" s="91">
        <v>2.79</v>
      </c>
      <c r="AB6" s="92">
        <v>9.08</v>
      </c>
      <c r="AC6" s="92">
        <v>9.81</v>
      </c>
      <c r="AD6" s="91">
        <v>6.27</v>
      </c>
      <c r="AE6" s="92">
        <v>11.23</v>
      </c>
      <c r="AF6" s="92">
        <v>9.1300000000000008</v>
      </c>
      <c r="AG6" s="91">
        <v>3.22</v>
      </c>
      <c r="AH6" s="91" t="s">
        <v>46</v>
      </c>
      <c r="AI6" s="92">
        <v>9.2899999999999991</v>
      </c>
      <c r="AJ6" s="92">
        <v>8.32</v>
      </c>
      <c r="AK6" s="92">
        <v>9.01</v>
      </c>
      <c r="AL6" s="92">
        <v>9.0500000000000007</v>
      </c>
      <c r="AM6" s="92">
        <v>2.84</v>
      </c>
      <c r="AN6" s="92">
        <v>4.3899999999999997</v>
      </c>
      <c r="AO6" s="92">
        <v>11.6</v>
      </c>
      <c r="AP6" s="92">
        <v>10.23</v>
      </c>
      <c r="AQ6" s="92">
        <v>8.24</v>
      </c>
      <c r="AR6" s="92">
        <v>13.72</v>
      </c>
      <c r="AS6" s="92">
        <v>10.050000000000001</v>
      </c>
      <c r="AT6" s="92">
        <v>10.32</v>
      </c>
      <c r="AU6" s="91" t="s">
        <v>46</v>
      </c>
      <c r="AV6" s="92">
        <v>9.23</v>
      </c>
      <c r="AW6" s="92">
        <v>9.7799999999999994</v>
      </c>
      <c r="AX6" s="115">
        <v>9.4600000000000009</v>
      </c>
      <c r="AY6" s="117">
        <v>9.68</v>
      </c>
      <c r="AZ6" s="118">
        <v>9.36</v>
      </c>
      <c r="BA6" s="117">
        <v>12.39</v>
      </c>
      <c r="BB6" s="119">
        <v>5.77</v>
      </c>
      <c r="BC6" s="92">
        <v>12.17</v>
      </c>
      <c r="BD6" s="92">
        <v>10.130000000000001</v>
      </c>
      <c r="BE6" s="92">
        <v>9.14</v>
      </c>
      <c r="BF6" s="92">
        <v>9.33</v>
      </c>
      <c r="BG6" s="119">
        <v>2.78</v>
      </c>
      <c r="BH6" s="92">
        <v>9.06</v>
      </c>
      <c r="BI6">
        <f>IF('Octubre 2016'!K8&gt;'Octubre 2016'!L8,'Octubre 2016'!K8,'Octubre 2016'!L8)</f>
        <v>2.73</v>
      </c>
      <c r="BJ6">
        <f>IF('Noviembre 2016'!K8&gt;'Noviembre 2016'!L8,'Noviembre 2016'!K8,'Noviembre 2016'!L8)</f>
        <v>2.85</v>
      </c>
      <c r="BK6">
        <f>IF('Diciembre 2016'!K8&gt;'Diciembre 2016'!L8,'Diciembre 2016'!K8,'Diciembre 2016'!L8)</f>
        <v>2.72</v>
      </c>
      <c r="BM6">
        <f>IF('Febrero 2017'!K8&gt;'Febrero 2017'!L8,'Febrero 2017'!K8,'Febrero 2017'!L8)</f>
        <v>5.05</v>
      </c>
      <c r="BN6">
        <f>IF('Marzo 2017'!K8&gt;'Marzo 2017'!L8,'Marzo 2017'!K8,'Marzo 2017'!L8)</f>
        <v>5.64</v>
      </c>
      <c r="BO6">
        <f>IF('Abril 2017'!K8&gt;'Abril 2017'!L8,'Abril 2017'!K8,'Abril 2017'!L8)</f>
        <v>4.45</v>
      </c>
      <c r="BP6">
        <f>IF('Mayo 2017'!K8&gt;'Mayo 2017'!L8,'Mayo 2017'!K8,'Mayo 2017'!L8)</f>
        <v>2.92</v>
      </c>
      <c r="BQ6" s="92">
        <f>IF('Junio 2017'!K8&gt;'Junio 2017'!L8,'Junio 2017'!K8,'Junio 2017'!L8)</f>
        <v>9.02</v>
      </c>
      <c r="BR6" s="92">
        <f>IF('Julio 2017'!K8&gt;'Julio 2017'!L8,'Julio 2017'!K8,'Julio 2017'!L8)</f>
        <v>8.73</v>
      </c>
      <c r="BS6">
        <f>IF('Agosto 2017'!K8&gt;'Agosto 2017'!L8,'Agosto 2017'!K8,'Agosto 2017'!L8)</f>
        <v>2.75</v>
      </c>
      <c r="BT6" s="92">
        <f>IF('Setiembre 2017'!K8&gt;'Setiembre 2017'!L8,'Setiembre 2017'!K8,'Setiembre 2017'!L8)</f>
        <v>9.2100000000000009</v>
      </c>
      <c r="BU6">
        <f>IF('Octubre 2017'!K8&gt;'Octubre 2017'!L8,'Octubre 2017'!K8,'Octubre 2017'!L8)</f>
        <v>2.78</v>
      </c>
      <c r="BV6">
        <f>IF('Noviembre 2017'!K8&gt;'Noviembre 2017'!L8,'Noviembre 2017'!K8,'Noviembre 2017'!L8)</f>
        <v>2.7</v>
      </c>
      <c r="BW6" s="92">
        <f>IF('Diciembre 2017'!K8&gt;'Diciembre 2017'!L8,'Diciembre 2017'!K8,'Diciembre 2017'!L8)</f>
        <v>9.23</v>
      </c>
      <c r="BX6" s="92">
        <f>IF('Enero 2018'!K8&gt;'Enero 2018'!L8,'Enero 2018'!K8,'Enero 2018'!L8)</f>
        <v>11.24</v>
      </c>
      <c r="BY6" s="92">
        <f>IF('Febrero 2018'!K8&gt;'Febrero 2018'!L8,'Febrero 2018'!K8,'Febrero 2018'!L8)</f>
        <v>15.59</v>
      </c>
      <c r="BZ6" s="92">
        <f>IF('Marzo 2018'!K8&gt;'Marzo 2018'!L8,'Marzo 2018'!K8,'Marzo 2018'!L8)</f>
        <v>15.670000000000002</v>
      </c>
      <c r="CA6" s="92">
        <f>IF('Abril 2018'!K8&gt;'Abril 2018'!L8,'Abril 2018'!K8,'Abril 2018'!L8)</f>
        <v>10.45</v>
      </c>
      <c r="CB6" s="92">
        <f>IF('Mayo 2018'!K8&gt;'Mayo 2018'!L8,'Mayo 2018'!K8,'Mayo 2018'!L8)</f>
        <v>9.8000000000000007</v>
      </c>
      <c r="CC6" s="92">
        <f>IF('Junio 2018'!K8&gt;'Junio 2018'!L8,'Junio 2018'!K8,'Junio 2018'!L8)</f>
        <v>7.92</v>
      </c>
      <c r="CD6" s="92">
        <f>IF('Julio 2018'!K8&gt;'Julio 2018'!L8,'Julio 2018'!K8,'Julio 2018'!L8)</f>
        <v>8.1300000000000008</v>
      </c>
      <c r="CE6" s="92">
        <f>IF('Agosto 2018'!K8&gt;'Agosto 2018'!L8,'Agosto 2018'!K8,'Agosto 2018'!L8)</f>
        <v>8.18</v>
      </c>
      <c r="CF6" s="92">
        <f>IF('Setiembre 2018'!K8&gt;'Setiembre 2018'!L8,'Setiembre 2018'!K8,'Setiembre 2018'!L8)</f>
        <v>8.09</v>
      </c>
      <c r="CG6" s="92">
        <f>IF('Octubre 2018'!K8&gt;'Octubre 2018'!L8,'Octubre 2018'!K8,'Octubre 2018'!L8)</f>
        <v>7.85</v>
      </c>
      <c r="CH6" s="92">
        <f>IF('Noviembre 2018'!K8&gt;'Noviembre 2018'!L8,'Noviembre 2018'!K8,'Noviembre 2018'!L8)</f>
        <v>8.2200000000000006</v>
      </c>
      <c r="CI6" s="92">
        <f>IF('Diciembre 2018'!K8&gt;'Diciembre 2018'!L8,'Diciembre 2018'!K8,'Diciembre 2018'!L8)</f>
        <v>8.5500000000000007</v>
      </c>
      <c r="CJ6" s="92">
        <f>IF('Enero 2019'!K8&gt;'Enero 2019'!L8,'Enero 2019'!K8,'Enero 2019'!L8)</f>
        <v>11.14</v>
      </c>
      <c r="CK6">
        <f>IF('Febrero 2019'!K8&gt;'Febrero 2019'!L8,'Febrero 2019'!K8,'Febrero 2019'!L8)</f>
        <v>6.72</v>
      </c>
      <c r="CL6" s="92">
        <f>IF('Marzo 2019'!K8&gt;'Marzo 2019'!L8,'Marzo 2019'!K8,'Marzo 2019'!L8)</f>
        <v>12.99</v>
      </c>
      <c r="CM6" s="92">
        <f>IF('Abril 2019'!K8&gt;'Abril 2019'!L8,'Abril 2019'!K8,'Abril 2019'!L8)</f>
        <v>13.59</v>
      </c>
      <c r="CN6" s="92">
        <f>IF('Mayo 2019'!K8&gt;'Mayo 2019'!L8,'Mayo 2019'!K8,'Mayo 2019'!L8)</f>
        <v>13.19</v>
      </c>
      <c r="CO6" s="92">
        <f>IF('Junio 2019'!K8&gt;'Junio 2019'!L8,'Junio 2019'!K8,'Junio 2019'!L8)</f>
        <v>9.49</v>
      </c>
      <c r="CP6" s="92">
        <f>IF('Julio 2019'!K8&gt;'Julio 2019'!L8,'Julio 2019'!K8,'Julio 2019'!L8)</f>
        <v>8.68</v>
      </c>
      <c r="CQ6">
        <f>IF('Agosto 2019'!K8&gt;'Agosto 2019'!L8,'Agosto 2019'!K8,'Agosto 2019'!L8)</f>
        <v>9.4499999999999993</v>
      </c>
      <c r="CR6">
        <f>IF('Setiembre 2019'!K8&gt;'Setiembre 2019'!L8,'Setiembre 2019'!K8,'Setiembre 2019'!L8)</f>
        <v>8.9600000000000009</v>
      </c>
      <c r="CS6">
        <f>IF('Octubre 2019'!K8&gt;'Octubre 2019'!L8,'Octubre 2019'!K8,'Octubre 2019'!L8)</f>
        <v>8.4600000000000009</v>
      </c>
      <c r="CT6">
        <f>IF('Noviembre 2019'!K8&gt;'Noviembre 2019'!L8,'Noviembre 2019'!K8,'Noviembre 2019'!L8)</f>
        <v>8.3699999999999992</v>
      </c>
      <c r="CU6">
        <f>IF('Diciembre 2019'!K8&gt;'Diciembre 2019'!L8,'Diciembre 2019'!K8,'Diciembre 2019'!L8)</f>
        <v>3.09</v>
      </c>
      <c r="CV6">
        <f>IF('Enero 2020'!K8&gt;'Enero 2020'!L8,'Enero 2020'!K8,'Enero 2020'!L8)</f>
        <v>10.28</v>
      </c>
      <c r="CW6">
        <f>IF('Febrero 2020'!K8&gt;'Febrero 2020'!L8,'Febrero 2020'!K8,'Febrero 2020'!L8)</f>
        <v>12.61</v>
      </c>
      <c r="CX6">
        <f>IF('Marzo 2020'!K8&gt;'Marzo 2020'!L8,'Marzo 2020'!K8,'Marzo 2020'!L8)</f>
        <v>11.45</v>
      </c>
      <c r="CY6">
        <f>IF('Abril 2020'!K8&gt;'Abril 2020'!L8,'Abril 2020'!K8,'Abril 2020'!L8)</f>
        <v>10.36</v>
      </c>
      <c r="CZ6">
        <f>IF('Mayo 2020'!K8&gt;'Mayo 2020'!L8,'Mayo 2020'!K8,'Mayo 2020'!L8)</f>
        <v>10.27</v>
      </c>
      <c r="DA6">
        <f>IF('Junio 2020'!K8&gt;'Junio 2020'!L8,'Junio 2020'!K8,'Junio 2020'!L8)</f>
        <v>8.23</v>
      </c>
      <c r="DB6">
        <f>IF('Julio 2020'!K8&gt;'Julio 2020'!L8,'Julio 2020'!K8,'Julio 2020'!L8)</f>
        <v>8.66</v>
      </c>
      <c r="DC6">
        <f>IF('Agosto 2020'!K8&gt;'Agosto 2020'!L8,'Agosto 2020'!K8,'Agosto 2020'!L8)</f>
        <v>8.49</v>
      </c>
      <c r="DD6">
        <f>IF('Setiembre 2020'!K8&gt;'Setiembre 2020'!L8,'Setiembre 2020'!K8,'Setiembre 2020'!L8)</f>
        <v>8.129999999999999</v>
      </c>
      <c r="DE6">
        <f>IF('Octubre 2020'!K8&gt;'Octubre 2020'!L8,'Octubre 2020'!K8,'Octubre 2020'!L8)</f>
        <v>8.35</v>
      </c>
      <c r="DF6">
        <f>IF('Noviembre 2020'!K8&gt;'Noviembre 2020'!L8,'Noviembre 2020'!K8,'Noviembre 2020'!L8)</f>
        <v>8.18</v>
      </c>
      <c r="DG6">
        <f>IF('Diciembre 2020'!K8&gt;'Diciembre 2020'!L8,'Diciembre 2020'!K8,'Diciembre 2020'!L8)</f>
        <v>8.59</v>
      </c>
      <c r="DH6">
        <f>IF('Enero 2021'!K8&gt;'Enero 2021'!L8,'Enero 2021'!K8,'Enero 2021'!L8)</f>
        <v>8.91</v>
      </c>
      <c r="DI6">
        <f>IF('Febrero 2021'!K8&gt;'Febrero 2021'!L8,'Febrero 2021'!K8,'Febrero 2021'!L8)</f>
        <v>15.350000000000001</v>
      </c>
      <c r="DJ6">
        <f>IF('Marzo 2021'!K8&gt;'Marzo 2021'!L8,'Marzo 2021'!K8,'Marzo 2021'!L8)</f>
        <v>5.85</v>
      </c>
      <c r="DK6">
        <f>IF('Abril 2021'!K8&gt;'Abril 2021'!L8,'Abril 2021'!K8,'Abril 2021'!L8)</f>
        <v>8.73</v>
      </c>
      <c r="DL6">
        <f>IF('Mayo 2021'!K8&gt;'Mayo 2021'!L8,'Mayo 2021'!K8,'Mayo 2021'!L8)</f>
        <v>8.9700000000000006</v>
      </c>
      <c r="DM6">
        <f>IF('Junio 2021'!K8&gt;'Junio 2021'!L8,'Junio 2021'!K8,'Junio 2021'!L8)</f>
        <v>8.65</v>
      </c>
      <c r="DN6">
        <f>IF('Julio 2021'!K8&gt;'Julio 2021'!L8,'Julio 2021'!K8,'Julio 2021'!L8)</f>
        <v>9.1</v>
      </c>
      <c r="DO6">
        <f>IF('Agosto 2021'!K8&gt;'Agosto 2021'!L8,'Agosto 2021'!K8,'Agosto 2021'!L8)</f>
        <v>8.5</v>
      </c>
      <c r="DP6">
        <f>IF('Setiembre 2021'!K8&gt;'Setiembre 2021'!L8,'Setiembre 2021'!K8,'Setiembre 2021'!L8)</f>
        <v>8.5399999999999991</v>
      </c>
      <c r="DQ6">
        <f>IF('Octubre 2021'!K8&gt;'Octubre 2021'!L8,'Octubre 2021'!K8,'Octubre 2021'!L8)</f>
        <v>9</v>
      </c>
      <c r="DR6">
        <f>IF('Noviembre 2021'!K8&gt;'Noviembre 2021'!L8,'Noviembre 2021'!K8,'Noviembre 2021'!L8)</f>
        <v>8.99</v>
      </c>
      <c r="DS6">
        <f>IF('Diciembre 2021'!K8&gt;'Diciembre 2021'!L8,'Diciembre 2021'!K8,'Diciembre 2021'!L8)</f>
        <v>8.7799999999999994</v>
      </c>
      <c r="DT6">
        <f>IF('Enero 2022'!K8&gt;'Enero 2022'!L8,'Enero 2022'!K8,'Enero 2022'!L8)</f>
        <v>3.9800000000000004</v>
      </c>
      <c r="DU6">
        <f>IF('Febrero 2022'!K8&gt;'Febrero 2022'!L8,'Febrero 2022'!K8,'Febrero 2022'!L8)</f>
        <v>15.17</v>
      </c>
      <c r="DV6">
        <f>IF('Marzo 2022'!K8&gt;'Marzo 2022'!L8,'Marzo 2022'!K8,'Marzo 2022'!L8)</f>
        <v>14.28</v>
      </c>
      <c r="DW6">
        <f>IF('Abril 2022'!K8&gt;'Abril 2022'!L8,'Abril 2022'!K8,'Abril 2022'!L8)</f>
        <v>10.57</v>
      </c>
      <c r="DX6">
        <f>IF('Mayo 2022'!K8&gt;'Mayo 2022'!L8,'Mayo 2022'!K8,'Mayo 2022'!L8)</f>
        <v>9.1</v>
      </c>
      <c r="DY6">
        <f>IF('Junio 2022'!K8&gt;'Junio 2022'!L8,'Junio 2022'!K8,'Junio 2022'!L8)</f>
        <v>2.68</v>
      </c>
      <c r="DZ6">
        <f>IF('Julio 2022'!K8&gt;'Julio 2022'!L8,'Julio 2022'!K8,'Julio 2022'!L8)</f>
        <v>8.66</v>
      </c>
      <c r="EA6">
        <f>IF('Agosto 2022'!K8&gt;'Agosto 2022'!L8,'Agosto 2022'!K8,'Agosto 2022'!L8)</f>
        <v>9.39</v>
      </c>
      <c r="EB6">
        <f>IF('Setiembre 2022'!K8&gt;'Setiembre 2022'!L8,'Setiembre 2022'!K8,'Setiembre 2022'!L8)</f>
        <v>9.6300000000000008</v>
      </c>
      <c r="EC6">
        <f>IF('Octubre 2022'!K8&gt;'Octubre 2022'!L8,'Octubre 2022'!K8,'Octubre 2022'!L8)</f>
        <v>2.68</v>
      </c>
      <c r="ED6">
        <f>IF('Noviembre 2022'!K8&gt;'Noviembre 2022'!L8,'Noviembre 2022'!K8,'Noviembre 2022'!L8)</f>
        <v>9.43</v>
      </c>
      <c r="EE6">
        <f>IF('Diciembre 2022'!K8&gt;'Diciembre 2022'!L8,'Diciembre 2022'!K8,'Diciembre 2022'!L8)</f>
        <v>2.81</v>
      </c>
      <c r="EF6">
        <f>IF('Enero 2023'!K8&gt;'Enero 2023'!L8,'Enero 2023'!K8,'Enero 2023'!L8)</f>
        <v>10.45</v>
      </c>
      <c r="EG6">
        <f>IF('Febrero 2023'!K8&gt;'Febrero 2023'!L8,'Febrero 2023'!K8,'Febrero 2023'!L8)</f>
        <v>12.73</v>
      </c>
      <c r="EH6">
        <f>IF('Marzo 2023'!K8&gt;'Marzo 2023'!L8,'Marzo 2023'!K8,'Marzo 2023'!L8)</f>
        <v>4.71</v>
      </c>
      <c r="EI6">
        <f>IF('Abril 2023'!K8&gt;'Abril 2023'!L8,'Abril 2023'!K8,'Abril 2023'!L8)</f>
        <v>12.47</v>
      </c>
      <c r="EJ6">
        <f>IF('Mayo 2023'!K8&gt;'Mayo 2023'!L8,'Mayo 2023'!K8,'Mayo 2023'!L8)</f>
        <v>13.35</v>
      </c>
      <c r="EK6">
        <f>IF('Junio 2023'!K8&gt;'Junio 2023'!L8,'Junio 2023'!K8,'Junio 2023'!L8)</f>
        <v>9.9700000000000006</v>
      </c>
      <c r="EL6">
        <f>IF('Julio 2023'!K8&gt;'Julio 2023'!L8,'Julio 2023'!K8,'Julio 2023'!L8)</f>
        <v>2.61</v>
      </c>
      <c r="EM6">
        <f>IF('Agosto 2023'!K8&gt;'Agosto 2023'!L8,'Agosto 2023'!K8,'Agosto 2023'!L8)</f>
        <v>2.73</v>
      </c>
      <c r="EN6">
        <f>IF('Setiembre 2023'!K8&gt;'Setiembre 2023'!L8,'Setiembre 2023'!K8,'Setiembre 2023'!L8)</f>
        <v>2.7</v>
      </c>
      <c r="EO6">
        <f>IF('Octubre 2023'!K8&gt;'Octubre 2023'!L8,'Octubre 2023'!K8,'Octubre 2023'!L8)</f>
        <v>2.7</v>
      </c>
      <c r="EP6">
        <f>IF('Noviembre 2023'!K8&gt;'Noviembre 2023'!L8,'Noviembre 2023'!K8,'Noviembre 2023'!L8)</f>
        <v>2.56</v>
      </c>
      <c r="EQ6">
        <f>IF('Diciembre 2023'!K8&gt;'Diciembre 2023'!L8,'Diciembre 2023'!K8,'Diciembre 2023'!L8)</f>
        <v>3.26</v>
      </c>
      <c r="ER6">
        <f>IF('Enero 2024'!K8&gt;'Enero 2024'!L8,'Enero 2024'!K8,'Enero 2024'!L8)</f>
        <v>9.39</v>
      </c>
      <c r="ES6">
        <f>IF('Febrero 2024'!K8&gt;'Febrero 2024'!L8,'Febrero 2024'!K8,'Febrero 2024'!L8)</f>
        <v>12.72</v>
      </c>
      <c r="ET6">
        <f>IF('Marzo 2024'!K8&gt;'Marzo 2024'!L8,'Marzo 2024'!K8,'Marzo 2024'!L8)</f>
        <v>14.35</v>
      </c>
      <c r="EU6">
        <f>IF('Abril 2024'!K8&gt;'Abril 2024'!L8,'Abril 2024'!K8,'Abril 2024'!L8)</f>
        <v>12.81</v>
      </c>
      <c r="EV6">
        <f>IF('Mayo 2024'!K8&gt;'Mayo 2024'!L8,'Mayo 2024'!K8,'Mayo 2024'!L8)</f>
        <v>4.68</v>
      </c>
      <c r="EW6">
        <f>IF('Junio 2024'!K8&gt;'Junio 2024'!L8,'Junio 2024'!K8,'Junio 2024'!L8)</f>
        <v>2.81</v>
      </c>
      <c r="EX6">
        <f>IF('Julio 2024'!K8&gt;'Julio 2024'!L8,'Julio 2024'!K8,'Julio 2024'!L8)</f>
        <v>2.72</v>
      </c>
      <c r="EY6">
        <f>IF('Agosto 2024'!K8&gt;'Agosto 2024'!L8,'Agosto 2024'!K8,'Agosto 2024'!L8)</f>
        <v>2.5499999999999998</v>
      </c>
      <c r="EZ6">
        <f>IF('Setiembre 2024'!K8&gt;'Setiembre 2024'!L8,'Setiembre 2024'!K8,'Setiembre 2024'!L8)</f>
        <v>2.57</v>
      </c>
      <c r="FA6">
        <f>IF('Octubre 2024'!K8&gt;'Octubre 2024'!L8,'Octubre 2024'!K8,'Octubre 2024'!L8)</f>
        <v>2.57</v>
      </c>
      <c r="FB6">
        <f>IF('Noviembre 2024'!K8&gt;'Noviembre 2024'!L8,'Noviembre 2024'!K8,'Noviembre 2024'!L8)</f>
        <v>4.1399999999999997</v>
      </c>
      <c r="FC6">
        <f>IF('Diciembre 2024'!K8&gt;'Diciembre 2024'!L8,'Diciembre 2024'!K8,'Diciembre 2024'!L8)</f>
        <v>2.8</v>
      </c>
      <c r="FD6">
        <f>IF('Enero 2025'!K8&gt;'Enero 2025'!L8,'Enero 2025'!K8,'Enero 2025'!L8)</f>
        <v>2.9</v>
      </c>
      <c r="FE6">
        <f>IF('Febrero 2025'!K8&gt;'Febrero 2025'!L8,'Febrero 2025'!K8,'Febrero 2025'!L8)</f>
        <v>4.04</v>
      </c>
      <c r="FF6">
        <f>IF('Marzo 2025'!K8&gt;'Marzo 2025'!L8,'Marzo 2025'!K8,'Marzo 2025'!L8)</f>
        <v>9.85</v>
      </c>
      <c r="FG6">
        <f>IF('Abril 2025'!K8&gt;'Abril 2025'!L8,'Abril 2025'!K8,'Abril 2025'!L8)</f>
        <v>4.8600000000000003</v>
      </c>
    </row>
    <row r="7" spans="1:171" x14ac:dyDescent="0.25">
      <c r="A7" s="105">
        <v>5</v>
      </c>
      <c r="B7" s="105" t="s">
        <v>22</v>
      </c>
      <c r="C7" s="105" t="s">
        <v>26</v>
      </c>
      <c r="D7" s="104">
        <v>229011</v>
      </c>
      <c r="E7" s="104">
        <v>372774</v>
      </c>
      <c r="F7" s="104">
        <v>171</v>
      </c>
      <c r="G7" s="107"/>
      <c r="H7" s="106">
        <v>0.21</v>
      </c>
      <c r="I7" s="51">
        <v>6.53</v>
      </c>
      <c r="J7" s="91">
        <v>6.03</v>
      </c>
      <c r="K7" s="91">
        <v>6.44</v>
      </c>
      <c r="L7" s="91">
        <v>4.5599999999999996</v>
      </c>
      <c r="M7" s="91">
        <v>3.35</v>
      </c>
      <c r="N7" s="91">
        <v>3.62</v>
      </c>
      <c r="O7" s="91">
        <v>4.59</v>
      </c>
      <c r="P7" s="91">
        <v>5.75</v>
      </c>
      <c r="Q7" s="91">
        <v>6.7</v>
      </c>
      <c r="R7" s="91">
        <v>7.04</v>
      </c>
      <c r="S7" s="91">
        <v>7.19</v>
      </c>
      <c r="T7" s="91">
        <v>7.17</v>
      </c>
      <c r="U7" s="91">
        <v>6.07</v>
      </c>
      <c r="V7" s="91">
        <v>5.09</v>
      </c>
      <c r="W7" s="91">
        <v>3.83</v>
      </c>
      <c r="X7" s="91">
        <v>2.92</v>
      </c>
      <c r="Y7" s="91">
        <v>2.64</v>
      </c>
      <c r="Z7" s="91">
        <v>3.1</v>
      </c>
      <c r="AA7" s="91">
        <v>3.61</v>
      </c>
      <c r="AB7" s="91">
        <v>4.42</v>
      </c>
      <c r="AC7" s="91">
        <v>5.21</v>
      </c>
      <c r="AD7" s="92">
        <v>10.82</v>
      </c>
      <c r="AE7" s="91">
        <v>7.34</v>
      </c>
      <c r="AF7" s="92">
        <v>7.87</v>
      </c>
      <c r="AG7" s="91">
        <v>6.95</v>
      </c>
      <c r="AH7" s="91" t="s">
        <v>46</v>
      </c>
      <c r="AI7" s="91" t="s">
        <v>46</v>
      </c>
      <c r="AJ7" s="91" t="s">
        <v>46</v>
      </c>
      <c r="AK7" s="91" t="s">
        <v>46</v>
      </c>
      <c r="AL7" s="91" t="s">
        <v>46</v>
      </c>
      <c r="AM7" s="91">
        <v>4.09</v>
      </c>
      <c r="AN7" s="91" t="s">
        <v>46</v>
      </c>
      <c r="AO7" s="91" t="s">
        <v>46</v>
      </c>
      <c r="AP7" s="92">
        <v>7.35</v>
      </c>
      <c r="AQ7" s="91">
        <v>7.29</v>
      </c>
      <c r="AR7" s="91" t="s">
        <v>129</v>
      </c>
      <c r="AS7" s="91">
        <v>7.15</v>
      </c>
      <c r="AT7" s="91">
        <v>7.31</v>
      </c>
      <c r="AU7" s="91">
        <v>6.64</v>
      </c>
      <c r="AV7" s="91">
        <v>6.41</v>
      </c>
      <c r="AW7" s="91">
        <v>5.2</v>
      </c>
      <c r="AX7" s="10">
        <v>4.08</v>
      </c>
      <c r="AY7" s="35">
        <v>4.1100000000000003</v>
      </c>
      <c r="AZ7" s="118">
        <v>6.7700000000000005</v>
      </c>
      <c r="BA7" s="26" t="s">
        <v>72</v>
      </c>
      <c r="BB7" s="91" t="s">
        <v>72</v>
      </c>
      <c r="BC7" s="91" t="s">
        <v>158</v>
      </c>
      <c r="BD7" s="51" t="s">
        <v>158</v>
      </c>
      <c r="BE7" s="51">
        <v>5.64</v>
      </c>
      <c r="BF7" s="91">
        <v>4.4000000000000004</v>
      </c>
      <c r="BG7" s="91">
        <v>3.54</v>
      </c>
      <c r="BH7" s="91">
        <v>2.08</v>
      </c>
      <c r="BI7" s="92">
        <f>IF('Octubre 2016'!K9&gt;'Octubre 2016'!L9,'Octubre 2016'!K9,'Octubre 2016'!L9)</f>
        <v>2.25</v>
      </c>
      <c r="BJ7" s="92">
        <f>IF('Noviembre 2016'!K9&gt;'Noviembre 2016'!L9,'Noviembre 2016'!K9,'Noviembre 2016'!L9)</f>
        <v>3.61</v>
      </c>
      <c r="BK7">
        <f>IF('Diciembre 2016'!K9&gt;'Diciembre 2016'!L9,'Diciembre 2016'!K9,'Diciembre 2016'!L9)</f>
        <v>2.91</v>
      </c>
      <c r="BM7" s="92">
        <f>IF('Febrero 2017'!K9&gt;'Febrero 2017'!L9,'Febrero 2017'!K9,'Febrero 2017'!L9)</f>
        <v>6.41</v>
      </c>
      <c r="CD7" t="str">
        <f>IF('Julio 2018'!K9&gt;'Julio 2018'!L9,'Julio 2018'!K9,'Julio 2018'!L9)</f>
        <v>Linea de aire obstruida</v>
      </c>
      <c r="CE7" t="str">
        <f>IF('Agosto 2018'!K9&gt;'Agosto 2018'!L9,'Agosto 2018'!K9,'Agosto 2018'!L9)</f>
        <v>Linea de aire obstruida</v>
      </c>
      <c r="CF7" t="str">
        <f>IF('Setiembre 2018'!K9&gt;'Setiembre 2018'!L9,'Setiembre 2018'!K9,'Setiembre 2018'!L9)</f>
        <v>Linea de aire obstruida</v>
      </c>
      <c r="CG7" t="str">
        <f>IF('Octubre 2018'!K9&gt;'Octubre 2018'!L9,'Octubre 2018'!K9,'Octubre 2018'!L9)</f>
        <v>Linea de aire obstruida</v>
      </c>
      <c r="CH7" t="str">
        <f>IF('Noviembre 2018'!K9&gt;'Noviembre 2018'!L9,'Noviembre 2018'!K9,'Noviembre 2018'!L9)</f>
        <v>Linea de aire obstruida</v>
      </c>
      <c r="CI7" t="str">
        <f>IF('Diciembre 2018'!K9&gt;'Diciembre 2018'!L9,'Diciembre 2018'!K9,'Diciembre 2018'!L9)</f>
        <v>Linea de aire obstruida</v>
      </c>
      <c r="CJ7" t="str">
        <f>IF('Enero 2019'!K9&gt;'Enero 2019'!L9,'Enero 2019'!K9,'Enero 2019'!L9)</f>
        <v>Linea de aire obstruida</v>
      </c>
      <c r="CK7" t="str">
        <f>IF('Febrero 2019'!K9&gt;'Febrero 2019'!L9,'Febrero 2019'!K9,'Febrero 2019'!L9)</f>
        <v>Linea de aire obstruida</v>
      </c>
      <c r="CL7" t="str">
        <f>IF('Marzo 2019'!K9&gt;'Marzo 2019'!L9,'Marzo 2019'!K9,'Marzo 2019'!L9)</f>
        <v>Linea de aire obstruida</v>
      </c>
      <c r="CM7" t="str">
        <f>IF('Abril 2019'!K9&gt;'Abril 2019'!L9,'Abril 2019'!K9,'Abril 2019'!L9)</f>
        <v>Linea de aire obstruida</v>
      </c>
      <c r="CN7" t="str">
        <f>IF('Mayo 2019'!K9&gt;'Mayo 2019'!L9,'Mayo 2019'!K9,'Mayo 2019'!L9)</f>
        <v>Linea de aire obstruida</v>
      </c>
      <c r="CO7" t="str">
        <f>IF('Junio 2019'!K9&gt;'Junio 2019'!L9,'Junio 2019'!K9,'Junio 2019'!L9)</f>
        <v>Linea de aire obstruida</v>
      </c>
      <c r="CP7" t="str">
        <f>IF('Julio 2019'!K9&gt;'Julio 2019'!L9,'Julio 2019'!K9,'Julio 2019'!L9)</f>
        <v>Linea de aire obstruida</v>
      </c>
      <c r="CQ7" t="str">
        <f>IF('Agosto 2019'!K9&gt;'Agosto 2019'!L9,'Agosto 2019'!K9,'Agosto 2019'!L9)</f>
        <v>Linea de aire obstruida</v>
      </c>
      <c r="CR7" t="str">
        <f>IF('Setiembre 2019'!K9&gt;'Setiembre 2019'!L9,'Setiembre 2019'!K9,'Setiembre 2019'!L9)</f>
        <v>Linea de aire obstruida</v>
      </c>
      <c r="CS7" t="str">
        <f>IF('Octubre 2019'!K9&gt;'Octubre 2019'!L9,'Octubre 2019'!K9,'Octubre 2019'!L9)</f>
        <v>Linea de aire obstruida</v>
      </c>
      <c r="CT7" t="str">
        <f>IF('Noviembre 2019'!K9&gt;'Noviembre 2019'!L9,'Noviembre 2019'!K9,'Noviembre 2019'!L9)</f>
        <v>Linea de aire obstruida</v>
      </c>
      <c r="CU7" t="str">
        <f>IF('Diciembre 2019'!K9&gt;'Diciembre 2019'!L9,'Diciembre 2019'!K9,'Diciembre 2019'!L9)</f>
        <v>Linea de aire obstruida</v>
      </c>
      <c r="CV7" t="str">
        <f>IF('Enero 2020'!K9&gt;'Enero 2020'!L9,'Enero 2020'!K9,'Enero 2020'!L9)</f>
        <v>Linea de aire obstruida</v>
      </c>
      <c r="CW7" t="str">
        <f>IF('Febrero 2020'!K9&gt;'Febrero 2020'!L9,'Febrero 2020'!K9,'Febrero 2020'!L9)</f>
        <v>Linea de aire obstruida</v>
      </c>
      <c r="CX7" t="str">
        <f>IF('Marzo 2020'!K9&gt;'Marzo 2020'!L9,'Marzo 2020'!K9,'Marzo 2020'!L9)</f>
        <v>Linea de aire obstruida</v>
      </c>
      <c r="CY7" t="str">
        <f>IF('Abril 2020'!K9&gt;'Abril 2020'!L9,'Abril 2020'!K9,'Abril 2020'!L9)</f>
        <v>Linea de aire obstruida</v>
      </c>
      <c r="CZ7" t="str">
        <f>IF('Mayo 2020'!K9&gt;'Mayo 2020'!L9,'Mayo 2020'!K9,'Mayo 2020'!L9)</f>
        <v>Linea de aire obstruida</v>
      </c>
      <c r="DA7" t="str">
        <f>IF('Junio 2020'!K9&gt;'Junio 2020'!L9,'Junio 2020'!K9,'Junio 2020'!L9)</f>
        <v>Linea de aire obstruida</v>
      </c>
      <c r="DB7" t="str">
        <f>IF('Julio 2020'!K9&gt;'Julio 2020'!L9,'Julio 2020'!K9,'Julio 2020'!L9)</f>
        <v>Linea de aire obstruida</v>
      </c>
      <c r="DC7" t="str">
        <f>IF('Agosto 2020'!K9&gt;'Agosto 2020'!L9,'Agosto 2020'!K9,'Agosto 2020'!L9)</f>
        <v>Linea de aire obstruida</v>
      </c>
      <c r="DD7" t="str">
        <f>IF('Setiembre 2020'!K9&gt;'Setiembre 2020'!L9,'Setiembre 2020'!K9,'Setiembre 2020'!L9)</f>
        <v>Linea de aire obstruida</v>
      </c>
      <c r="DE7" t="str">
        <f>IF('Octubre 2020'!K9&gt;'Octubre 2020'!L9,'Octubre 2020'!K9,'Octubre 2020'!L9)</f>
        <v>Linea de aire obstruida</v>
      </c>
      <c r="DF7" t="str">
        <f>IF('Noviembre 2020'!K9&gt;'Noviembre 2020'!L9,'Noviembre 2020'!K9,'Noviembre 2020'!L9)</f>
        <v>Linea de aire obstruida</v>
      </c>
      <c r="DG7" t="str">
        <f>IF('Diciembre 2020'!K9&gt;'Diciembre 2020'!L9,'Diciembre 2020'!K9,'Diciembre 2020'!L9)</f>
        <v>Linea de aire obstruida</v>
      </c>
      <c r="DH7" t="str">
        <f>IF('Enero 2021'!K9&gt;'Enero 2021'!L9,'Enero 2021'!K9,'Enero 2021'!L9)</f>
        <v>Linea de aire obstruida</v>
      </c>
      <c r="DI7" t="str">
        <f>IF('Febrero 2021'!K9&gt;'Febrero 2021'!L9,'Febrero 2021'!K9,'Febrero 2021'!L9)</f>
        <v>Linea de aire obstruida</v>
      </c>
      <c r="DJ7" t="str">
        <f>IF('Marzo 2021'!K9&gt;'Marzo 2021'!L9,'Marzo 2021'!K9,'Marzo 2021'!L9)</f>
        <v>Linea de aire obstruida</v>
      </c>
      <c r="DK7" t="str">
        <f>IF('Abril 2021'!K9&gt;'Abril 2021'!L9,'Abril 2021'!K9,'Abril 2021'!L9)</f>
        <v>Linea de aire obstruida</v>
      </c>
      <c r="DL7" t="str">
        <f>IF('Mayo 2021'!K9&gt;'Mayo 2021'!L9,'Mayo 2021'!K9,'Mayo 2021'!L9)</f>
        <v>Linea de aire obstruida</v>
      </c>
      <c r="DM7" t="str">
        <f>IF('Junio 2021'!K9&gt;'Junio 2021'!L9,'Junio 2021'!K9,'Junio 2021'!L9)</f>
        <v>Linea de aire obstruida</v>
      </c>
      <c r="DN7" t="str">
        <f>IF('Julio 2021'!K9&gt;'Julio 2021'!L9,'Julio 2021'!K9,'Julio 2021'!L9)</f>
        <v>Linea de aire obstruida</v>
      </c>
      <c r="DO7" t="str">
        <f>IF('Agosto 2021'!K9&gt;'Agosto 2021'!L9,'Agosto 2021'!K9,'Agosto 2021'!L9)</f>
        <v>Linea de aire obstruida</v>
      </c>
      <c r="DP7" t="str">
        <f>IF('Setiembre 2021'!K9&gt;'Setiembre 2021'!L9,'Setiembre 2021'!K9,'Setiembre 2021'!L9)</f>
        <v>Linea de aire obstruida</v>
      </c>
      <c r="DQ7" t="str">
        <f>IF('Octubre 2021'!K9&gt;'Octubre 2021'!L9,'Octubre 2021'!K9,'Octubre 2021'!L9)</f>
        <v>Linea de aire obstruida</v>
      </c>
      <c r="DR7" t="str">
        <f>IF('Noviembre 2021'!K9&gt;'Noviembre 2021'!L9,'Noviembre 2021'!K9,'Noviembre 2021'!L9)</f>
        <v>Linea de aire obstruida</v>
      </c>
      <c r="DS7" t="str">
        <f>IF('Diciembre 2021'!K9&gt;'Diciembre 2021'!L9,'Diciembre 2021'!K9,'Diciembre 2021'!L9)</f>
        <v>Linea de aire obstruida</v>
      </c>
      <c r="DT7" t="str">
        <f>IF('Enero 2022'!K9&gt;'Enero 2022'!L9,'Enero 2022'!K9,'Enero 2022'!L9)</f>
        <v>Linea de aire obstruida</v>
      </c>
      <c r="DU7" t="str">
        <f>IF('Febrero 2022'!K9&gt;'Febrero 2022'!L9,'Febrero 2022'!K9,'Febrero 2022'!L9)</f>
        <v>Linea de aire obstruida</v>
      </c>
      <c r="DV7" t="str">
        <f>IF('Marzo 2022'!K9&gt;'Marzo 2022'!L9,'Marzo 2022'!K9,'Marzo 2022'!L9)</f>
        <v>Linea de aire obstruida</v>
      </c>
      <c r="DW7" t="str">
        <f>IF('Abril 2022'!K9&gt;'Abril 2022'!L9,'Abril 2022'!K9,'Abril 2022'!L9)</f>
        <v>Linea de aire obstruida</v>
      </c>
      <c r="DX7" t="str">
        <f>IF('Mayo 2022'!K9&gt;'Mayo 2022'!L9,'Mayo 2022'!K9,'Mayo 2022'!L9)</f>
        <v>Linea de aire obstruida</v>
      </c>
      <c r="DY7" t="str">
        <f>IF('Junio 2022'!K9&gt;'Junio 2022'!L9,'Junio 2022'!K9,'Junio 2022'!L9)</f>
        <v>Linea de aire obstruida</v>
      </c>
      <c r="DZ7" t="str">
        <f>IF('Julio 2022'!K9&gt;'Julio 2022'!L9,'Julio 2022'!K9,'Julio 2022'!L9)</f>
        <v>Linea de aire obstruida</v>
      </c>
      <c r="EA7" t="str">
        <f>IF('Agosto 2022'!K9&gt;'Agosto 2022'!L9,'Agosto 2022'!K9,'Agosto 2022'!L9)</f>
        <v>Linea de aire obstruida</v>
      </c>
      <c r="EB7" t="str">
        <f>IF('Setiembre 2022'!K9&gt;'Setiembre 2022'!L9,'Setiembre 2022'!K9,'Setiembre 2022'!L9)</f>
        <v>Linea de aire obstruida</v>
      </c>
      <c r="EC7" t="str">
        <f>IF('Octubre 2022'!K9&gt;'Octubre 2022'!L9,'Octubre 2022'!K9,'Octubre 2022'!L9)</f>
        <v>Linea de aire obstruida</v>
      </c>
      <c r="ED7" t="str">
        <f>IF('Noviembre 2022'!K9&gt;'Noviembre 2022'!L9,'Noviembre 2022'!K9,'Noviembre 2022'!L9)</f>
        <v>Linea de aire obstruida</v>
      </c>
      <c r="EE7" t="str">
        <f>IF('Diciembre 2022'!K9&gt;'Diciembre 2022'!L9,'Diciembre 2022'!K9,'Diciembre 2022'!L9)</f>
        <v>Linea de aire obstruida</v>
      </c>
      <c r="EF7" t="str">
        <f>IF('Enero 2023'!K9&gt;'Enero 2023'!L9,'Enero 2023'!K9,'Enero 2023'!L9)</f>
        <v>Linea de aire obstruida</v>
      </c>
      <c r="EG7" t="str">
        <f>IF('Febrero 2023'!K9&gt;'Febrero 2023'!L9,'Febrero 2023'!K9,'Febrero 2023'!L9)</f>
        <v>Linea de aire obstruida</v>
      </c>
      <c r="EH7" t="str">
        <f>IF('Marzo 2023'!K9&gt;'Marzo 2023'!L9,'Marzo 2023'!K9,'Marzo 2023'!L9)</f>
        <v>Linea de aire obstruida</v>
      </c>
      <c r="EI7" t="str">
        <f>IF('Abril 2023'!K9&gt;'Abril 2023'!L9,'Abril 2023'!K9,'Abril 2023'!L9)</f>
        <v>Linea de aire obstruida</v>
      </c>
      <c r="EJ7" t="str">
        <f>IF('Mayo 2023'!K9&gt;'Mayo 2023'!L9,'Mayo 2023'!K9,'Mayo 2023'!L9)</f>
        <v>Linea de aire obstruida</v>
      </c>
      <c r="EK7" t="str">
        <f>IF('Junio 2023'!K9&gt;'Junio 2023'!L9,'Junio 2023'!K9,'Junio 2023'!L9)</f>
        <v>Linea de aire obstruida</v>
      </c>
      <c r="EL7" t="str">
        <f>IF('Julio 2023'!K9&gt;'Julio 2023'!L9,'Julio 2023'!K9,'Julio 2023'!L9)</f>
        <v>Linea de aire obstruida</v>
      </c>
      <c r="EM7" t="str">
        <f>IF('Agosto 2023'!K9&gt;'Agosto 2023'!L9,'Agosto 2023'!K9,'Agosto 2023'!L9)</f>
        <v>Linea de aire obstruida</v>
      </c>
      <c r="EN7" t="str">
        <f>IF('Setiembre 2023'!K9&gt;'Setiembre 2023'!L9,'Setiembre 2023'!K9,'Setiembre 2023'!L9)</f>
        <v>Linea de aire obstruida</v>
      </c>
      <c r="EO7" t="str">
        <f>IF('Octubre 2023'!K9&gt;'Octubre 2023'!L9,'Octubre 2023'!K9,'Octubre 2023'!L9)</f>
        <v>Linea de aire obstruida</v>
      </c>
      <c r="EP7" t="str">
        <f>IF('Noviembre 2023'!K9&gt;'Noviembre 2023'!L9,'Noviembre 2023'!K9,'Noviembre 2023'!L9)</f>
        <v>Linea de aire obstruida</v>
      </c>
      <c r="EQ7" t="str">
        <f>IF('Diciembre 2023'!K9&gt;'Diciembre 2023'!L9,'Diciembre 2023'!K9,'Diciembre 2023'!L9)</f>
        <v>Linea de aire obstruida</v>
      </c>
      <c r="ER7" t="str">
        <f>IF('Enero 2024'!K9&gt;'Enero 2024'!L9,'Enero 2024'!K9,'Enero 2024'!L9)</f>
        <v>Linea de aire obstruida</v>
      </c>
      <c r="ES7" t="str">
        <f>IF('Febrero 2024'!K9&gt;'Febrero 2024'!L9,'Febrero 2024'!K9,'Febrero 2024'!L9)</f>
        <v>Linea de aire obstruida</v>
      </c>
      <c r="ET7" t="str">
        <f>IF('Marzo 2024'!K9&gt;'Marzo 2024'!L9,'Marzo 2024'!K9,'Marzo 2024'!L9)</f>
        <v>Linea de aire obstruida</v>
      </c>
      <c r="EU7" t="str">
        <f>IF('Abril 2024'!K9&gt;'Abril 2024'!L9,'Abril 2024'!K9,'Abril 2024'!L9)</f>
        <v>Linea de aire obstruida</v>
      </c>
      <c r="EV7" t="str">
        <f>IF('Mayo 2024'!K9&gt;'Mayo 2024'!L9,'Mayo 2024'!K9,'Mayo 2024'!L9)</f>
        <v>Linea de aire obstruida</v>
      </c>
      <c r="EW7" t="str">
        <f>IF('Junio 2024'!K9&gt;'Junio 2024'!L9,'Junio 2024'!K9,'Junio 2024'!L9)</f>
        <v>Linea de aire obstruida</v>
      </c>
      <c r="EX7" t="str">
        <f>IF('Julio 2024'!K9&gt;'Julio 2024'!L9,'Julio 2024'!K9,'Julio 2024'!L9)</f>
        <v>Linea de aire obstruida</v>
      </c>
      <c r="EY7" t="str">
        <f>IF('Agosto 2024'!K9&gt;'Agosto 2024'!L9,'Agosto 2024'!K9,'Agosto 2024'!L9)</f>
        <v>Linea de aire obstruida</v>
      </c>
      <c r="EZ7" t="str">
        <f>IF('Setiembre 2024'!K9&gt;'Setiembre 2024'!L9,'Setiembre 2024'!K9,'Setiembre 2024'!L9)</f>
        <v>Linea de aire obstruida</v>
      </c>
      <c r="FA7" t="str">
        <f>IF('Octubre 2024'!K9&gt;'Octubre 2024'!L9,'Octubre 2024'!K9,'Octubre 2024'!L9)</f>
        <v>Linea de aire obstruida</v>
      </c>
      <c r="FB7" t="str">
        <f>IF('Noviembre 2024'!K9&gt;'Noviembre 2024'!L9,'Noviembre 2024'!K9,'Noviembre 2024'!L9)</f>
        <v>Linea de aire obstruida</v>
      </c>
      <c r="FC7" t="str">
        <f>IF('Diciembre 2024'!K9&gt;'Diciembre 2024'!L9,'Diciembre 2024'!K9,'Diciembre 2024'!L9)</f>
        <v>Linea de aire obstruida</v>
      </c>
      <c r="FD7" t="str">
        <f>IF('Enero 2025'!K9&gt;'Enero 2025'!L9,'Enero 2025'!K9,'Enero 2025'!L9)</f>
        <v>Linea de aire obstruida</v>
      </c>
      <c r="FE7" t="str">
        <f>IF('Febrero 2025'!K9&gt;'Febrero 2025'!L9,'Febrero 2025'!K9,'Febrero 2025'!L9)</f>
        <v>Linea de aire obstruida</v>
      </c>
      <c r="FF7" t="str">
        <f>IF('Marzo 2025'!K9&gt;'Marzo 2025'!L9,'Marzo 2025'!K9,'Marzo 2025'!L9)</f>
        <v>Linea de aire obstruida</v>
      </c>
      <c r="FG7" t="str">
        <f>IF('Abril 2025'!K9&gt;'Abril 2025'!L9,'Abril 2025'!K9,'Abril 2025'!L9)</f>
        <v>Linea de aire obstruida</v>
      </c>
    </row>
    <row r="8" spans="1:171" x14ac:dyDescent="0.25">
      <c r="A8" s="105">
        <v>6</v>
      </c>
      <c r="B8" s="105" t="s">
        <v>57</v>
      </c>
      <c r="C8" s="105" t="s">
        <v>26</v>
      </c>
      <c r="D8" s="104">
        <v>228975</v>
      </c>
      <c r="E8" s="104">
        <v>372676</v>
      </c>
      <c r="F8" s="104">
        <v>178</v>
      </c>
      <c r="G8" s="107"/>
      <c r="H8" s="106">
        <v>0.05</v>
      </c>
      <c r="I8" s="51">
        <v>6.91</v>
      </c>
      <c r="J8" s="91">
        <v>6.44</v>
      </c>
      <c r="K8" s="91" t="s">
        <v>72</v>
      </c>
      <c r="L8" s="91">
        <v>4.57</v>
      </c>
      <c r="M8" s="91" t="s">
        <v>72</v>
      </c>
      <c r="N8" s="91">
        <v>3.5</v>
      </c>
      <c r="O8" s="91">
        <v>4.5200000000000005</v>
      </c>
      <c r="P8" s="91">
        <v>5.8</v>
      </c>
      <c r="Q8" s="92">
        <v>8.9699999999999989</v>
      </c>
      <c r="R8" s="91">
        <v>7.22</v>
      </c>
      <c r="S8" s="92">
        <v>8.4499999999999993</v>
      </c>
      <c r="T8" s="91">
        <v>7.53</v>
      </c>
      <c r="U8" s="91">
        <v>6.1400000000000006</v>
      </c>
      <c r="V8" s="91">
        <v>4.99</v>
      </c>
      <c r="W8" s="91">
        <v>3.6500000000000004</v>
      </c>
      <c r="X8" s="91">
        <v>2.4900000000000002</v>
      </c>
      <c r="Y8" s="91">
        <v>2.21</v>
      </c>
      <c r="Z8" s="91">
        <v>2.91</v>
      </c>
      <c r="AA8" s="91">
        <v>3.37</v>
      </c>
      <c r="AB8" s="91">
        <v>4.32</v>
      </c>
      <c r="AC8" s="91">
        <v>5.2700000000000005</v>
      </c>
      <c r="AD8" s="91">
        <v>5.95</v>
      </c>
      <c r="AE8" s="91">
        <v>7.15</v>
      </c>
      <c r="AF8" s="92">
        <v>6.8500000000000005</v>
      </c>
      <c r="AG8" s="91">
        <v>7.09</v>
      </c>
      <c r="AH8" s="91">
        <v>7.15</v>
      </c>
      <c r="AI8" s="91">
        <v>7.49</v>
      </c>
      <c r="AJ8" s="91">
        <v>5.62</v>
      </c>
      <c r="AK8" s="91">
        <v>3.9000000000000004</v>
      </c>
      <c r="AL8" s="91">
        <v>3.43</v>
      </c>
      <c r="AM8" s="91">
        <v>4.03</v>
      </c>
      <c r="AN8" s="91">
        <v>5.29</v>
      </c>
      <c r="AO8" s="91">
        <v>6.3</v>
      </c>
      <c r="AP8" s="91">
        <v>6.97</v>
      </c>
      <c r="AQ8" s="91">
        <v>7.5</v>
      </c>
      <c r="AR8" s="91" t="s">
        <v>47</v>
      </c>
      <c r="AS8" s="91">
        <v>7.42</v>
      </c>
      <c r="AT8" s="91">
        <v>7.42</v>
      </c>
      <c r="AU8" s="91">
        <v>6.58</v>
      </c>
      <c r="AV8" s="91">
        <v>6.41</v>
      </c>
      <c r="AW8" s="91">
        <v>7.74</v>
      </c>
      <c r="AX8" s="10">
        <v>3.45</v>
      </c>
      <c r="AY8" s="35">
        <v>3.69</v>
      </c>
      <c r="AZ8" s="91">
        <v>5.6000000000000005</v>
      </c>
      <c r="BA8" s="26">
        <v>6.82</v>
      </c>
      <c r="BB8" s="91">
        <v>8.129999999999999</v>
      </c>
      <c r="BC8" s="91">
        <v>8.25</v>
      </c>
      <c r="BD8" s="51">
        <v>7.7700000000000005</v>
      </c>
      <c r="BE8" s="51">
        <v>5.7700000000000005</v>
      </c>
      <c r="BF8" s="91">
        <v>4.1100000000000003</v>
      </c>
      <c r="BG8" s="91">
        <v>4.83</v>
      </c>
      <c r="BH8" s="91">
        <v>2.93</v>
      </c>
      <c r="BI8">
        <f>IF('Octubre 2016'!K10&gt;'Octubre 2016'!L10,'Octubre 2016'!K10,'Octubre 2016'!L10)</f>
        <v>2.9200000000000004</v>
      </c>
      <c r="BJ8">
        <f>IF('Noviembre 2016'!K10&gt;'Noviembre 2016'!L10,'Noviembre 2016'!K10,'Noviembre 2016'!L10)</f>
        <v>3.08</v>
      </c>
      <c r="BK8">
        <f>IF('Diciembre 2016'!K10&gt;'Diciembre 2016'!L10,'Diciembre 2016'!K10,'Diciembre 2016'!L10)</f>
        <v>2.68</v>
      </c>
      <c r="BM8">
        <f>IF('Febrero 2017'!K10&gt;'Febrero 2017'!L10,'Febrero 2017'!K10,'Febrero 2017'!L10)</f>
        <v>4.9800000000000004</v>
      </c>
      <c r="BN8">
        <f>IF('Marzo 2017'!K10&gt;'Marzo 2017'!L10,'Marzo 2017'!K10,'Marzo 2017'!L10)</f>
        <v>6.5</v>
      </c>
      <c r="BO8">
        <f>IF('Abril 2017'!K10&gt;'Abril 2017'!L10,'Abril 2017'!K10,'Abril 2017'!L10)</f>
        <v>6.82</v>
      </c>
      <c r="BP8">
        <f>IF('Mayo 2017'!K10&gt;'Mayo 2017'!L10,'Mayo 2017'!K10,'Mayo 2017'!L10)</f>
        <v>5.37</v>
      </c>
      <c r="BQ8">
        <f>IF('Junio 2017'!K10&gt;'Junio 2017'!L10,'Junio 2017'!K10,'Junio 2017'!L10)</f>
        <v>1.92</v>
      </c>
      <c r="BR8">
        <f>IF('Julio 2017'!K10&gt;'Julio 2017'!L10,'Julio 2017'!K10,'Julio 2017'!L10)</f>
        <v>2.68</v>
      </c>
      <c r="BS8">
        <f>IF('Agosto 2017'!K10&gt;'Agosto 2017'!L10,'Agosto 2017'!K10,'Agosto 2017'!L10)</f>
        <v>3.0300000000000002</v>
      </c>
      <c r="BT8">
        <f>IF('Setiembre 2017'!K10&gt;'Setiembre 2017'!L10,'Setiembre 2017'!K10,'Setiembre 2017'!L10)</f>
        <v>1.64</v>
      </c>
      <c r="BU8">
        <f>IF('Octubre 2017'!K10&gt;'Octubre 2017'!L10,'Octubre 2017'!K10,'Octubre 2017'!L10)</f>
        <v>2.2800000000000002</v>
      </c>
      <c r="BV8">
        <f>IF('Noviembre 2017'!K10&gt;'Noviembre 2017'!L10,'Noviembre 2017'!K10,'Noviembre 2017'!L10)</f>
        <v>3.0500000000000003</v>
      </c>
      <c r="BW8">
        <f>IF('Diciembre 2017'!K10&gt;'Diciembre 2017'!L10,'Diciembre 2017'!K10,'Diciembre 2017'!L10)</f>
        <v>3.37</v>
      </c>
      <c r="BX8">
        <f>IF('Enero 2018'!K10&gt;'Enero 2018'!L10,'Enero 2018'!K10,'Enero 2018'!L10)</f>
        <v>4.6900000000000004</v>
      </c>
      <c r="BY8">
        <f>IF('Febrero 2018'!K10&gt;'Febrero 2018'!L10,'Febrero 2018'!K10,'Febrero 2018'!L10)</f>
        <v>6.03</v>
      </c>
      <c r="BZ8">
        <f>IF('Marzo 2018'!K10&gt;'Marzo 2018'!L10,'Marzo 2018'!K10,'Marzo 2018'!L10)</f>
        <v>6.94</v>
      </c>
      <c r="CA8">
        <f>IF('Abril 2018'!K10&gt;'Abril 2018'!L10,'Abril 2018'!K10,'Abril 2018'!L10)</f>
        <v>7.32</v>
      </c>
      <c r="CB8">
        <f>IF('Mayo 2018'!K10&gt;'Mayo 2018'!L10,'Mayo 2018'!K10,'Mayo 2018'!L10)</f>
        <v>7.49</v>
      </c>
      <c r="CC8">
        <f>IF('Junio 2018'!K10&gt;'Junio 2018'!L10,'Junio 2018'!K10,'Junio 2018'!L10)</f>
        <v>6.05</v>
      </c>
      <c r="CD8">
        <f>IF('Julio 2018'!K10&gt;'Julio 2018'!L10,'Julio 2018'!K10,'Julio 2018'!L10)</f>
        <v>4</v>
      </c>
      <c r="CE8">
        <f>IF('Agosto 2018'!K10&gt;'Agosto 2018'!L10,'Agosto 2018'!K10,'Agosto 2018'!L10)</f>
        <v>3.6500000000000004</v>
      </c>
      <c r="CF8">
        <f>IF('Setiembre 2018'!K10&gt;'Setiembre 2018'!L10,'Setiembre 2018'!K10,'Setiembre 2018'!L10)</f>
        <v>3.0700000000000003</v>
      </c>
      <c r="CG8">
        <f>IF('Octubre 2018'!K10&gt;'Octubre 2018'!L10,'Octubre 2018'!K10,'Octubre 2018'!L10)</f>
        <v>2.06</v>
      </c>
      <c r="CH8">
        <f>IF('Noviembre 2018'!K10&gt;'Noviembre 2018'!L10,'Noviembre 2018'!K10,'Noviembre 2018'!L10)</f>
        <v>3.1900000000000004</v>
      </c>
      <c r="CI8">
        <f>IF('Diciembre 2018'!K10&gt;'Diciembre 2018'!L10,'Diciembre 2018'!K10,'Diciembre 2018'!L10)</f>
        <v>3.4400000000000004</v>
      </c>
      <c r="CJ8">
        <f>IF('Enero 2019'!K10&gt;'Enero 2019'!L10,'Enero 2019'!K10,'Enero 2019'!L10)</f>
        <v>4.72</v>
      </c>
      <c r="CK8">
        <f>IF('Febrero 2019'!K10&gt;'Febrero 2019'!L10,'Febrero 2019'!K10,'Febrero 2019'!L10)</f>
        <v>5.95</v>
      </c>
      <c r="CL8">
        <f>IF('Marzo 2019'!K10&gt;'Marzo 2019'!L10,'Marzo 2019'!K10,'Marzo 2019'!L10)</f>
        <v>7.15</v>
      </c>
      <c r="CM8">
        <f>IF('Abril 2019'!K10&gt;'Abril 2019'!L10,'Abril 2019'!K10,'Abril 2019'!L10)</f>
        <v>7.37</v>
      </c>
      <c r="CN8">
        <f>IF('Mayo 2019'!K10&gt;'Mayo 2019'!L10,'Mayo 2019'!K10,'Mayo 2019'!L10)</f>
        <v>7.37</v>
      </c>
      <c r="CO8">
        <f>IF('Junio 2019'!K10&gt;'Junio 2019'!L10,'Junio 2019'!K10,'Junio 2019'!L10)</f>
        <v>6.07</v>
      </c>
      <c r="CP8">
        <f>IF('Julio 2019'!K10&gt;'Julio 2019'!L10,'Julio 2019'!K10,'Julio 2019'!L10)</f>
        <v>9.01</v>
      </c>
      <c r="CQ8">
        <f>IF('Agosto 2019'!K10&gt;'Agosto 2019'!L10,'Agosto 2019'!K10,'Agosto 2019'!L10)</f>
        <v>3.33</v>
      </c>
      <c r="CR8">
        <f>IF('Setiembre 2019'!K10&gt;'Setiembre 2019'!L10,'Setiembre 2019'!K10,'Setiembre 2019'!L10)</f>
        <v>3.3200000000000003</v>
      </c>
      <c r="CS8">
        <f>IF('Octubre 2019'!K10&gt;'Octubre 2019'!L10,'Octubre 2019'!K10,'Octubre 2019'!L10)</f>
        <v>2.0500000000000003</v>
      </c>
      <c r="CT8">
        <f>IF('Noviembre 2019'!K10&gt;'Noviembre 2019'!L10,'Noviembre 2019'!K10,'Noviembre 2019'!L10)</f>
        <v>3.1300000000000003</v>
      </c>
      <c r="CU8">
        <f>IF('Diciembre 2019'!K10&gt;'Diciembre 2019'!L10,'Diciembre 2019'!K10,'Diciembre 2019'!L10)</f>
        <v>3.47</v>
      </c>
      <c r="CV8">
        <f>IF('Enero 2020'!K10&gt;'Enero 2020'!L10,'Enero 2020'!K10,'Enero 2020'!L10)</f>
        <v>4.6500000000000004</v>
      </c>
      <c r="CW8">
        <f>IF('Febrero 2020'!K10&gt;'Febrero 2020'!L10,'Febrero 2020'!K10,'Febrero 2020'!L10)</f>
        <v>6.91</v>
      </c>
      <c r="CY8">
        <f>IF('Febrero 2020'!M10&gt;'Febrero 2020'!N10,'Febrero 2020'!M10,'Febrero 2020'!N10)</f>
        <v>6.96</v>
      </c>
      <c r="CZ8">
        <f>IF('Mayo 2020'!K10&gt;'Mayo 2020'!L10,'Mayo 2020'!K10,'Mayo 2020'!L10)</f>
        <v>7.5200000000000005</v>
      </c>
      <c r="DA8">
        <f>IF('Junio 2020'!K10&gt;'Junio 2020'!L10,'Junio 2020'!K10,'Junio 2020'!L10)</f>
        <v>6.75</v>
      </c>
      <c r="DB8">
        <f>IF('Julio 2020'!K10&gt;'Julio 2020'!L10,'Julio 2020'!K10,'Julio 2020'!L10)</f>
        <v>4.3600000000000003</v>
      </c>
      <c r="DC8">
        <f>IF('Agosto 2020'!K10&gt;'Agosto 2020'!L10,'Agosto 2020'!K10,'Agosto 2020'!L10)</f>
        <v>3.0700000000000003</v>
      </c>
      <c r="DD8">
        <f>IF('Setiembre 2020'!K10&gt;'Setiembre 2020'!L10,'Setiembre 2020'!K10,'Setiembre 2020'!L10)</f>
        <v>3.169999999999999</v>
      </c>
      <c r="DE8">
        <f>IF('Octubre 2020'!K10&gt;'Octubre 2020'!L10,'Octubre 2020'!K10,'Octubre 2020'!L10)</f>
        <v>2.6100000000000003</v>
      </c>
      <c r="DF8">
        <f>IF('Noviembre 2020'!K10&gt;'Noviembre 2020'!L10,'Noviembre 2020'!K10,'Noviembre 2020'!L10)</f>
        <v>1.6199999999999999</v>
      </c>
      <c r="DG8">
        <f>IF('Diciembre 2020'!K10&gt;'Diciembre 2020'!L10,'Diciembre 2020'!K10,'Diciembre 2020'!L10)</f>
        <v>3.02</v>
      </c>
      <c r="DH8">
        <f>IF('Enero 2021'!K10&gt;'Enero 2021'!L10,'Enero 2021'!K10,'Enero 2021'!L10)</f>
        <v>4.6000000000000005</v>
      </c>
      <c r="DI8">
        <f>IF('Febrero 2021'!K10&gt;'Febrero 2021'!L10,'Febrero 2021'!K10,'Febrero 2021'!L10)</f>
        <v>5.24</v>
      </c>
      <c r="DJ8">
        <f>IF('Marzo 2021'!K10&gt;'Marzo 2021'!L10,'Marzo 2021'!K10,'Marzo 2021'!L10)</f>
        <v>6.25</v>
      </c>
      <c r="DK8">
        <f>IF('Abril 2021'!K10&gt;'Abril 2021'!L10,'Abril 2021'!K10,'Abril 2021'!L10)</f>
        <v>5.82</v>
      </c>
      <c r="DL8">
        <f>IF('Mayo 2021'!K10&gt;'Mayo 2021'!L10,'Mayo 2021'!K10,'Mayo 2021'!L10)</f>
        <v>6.2299999999999995</v>
      </c>
      <c r="DM8">
        <f>IF('Junio 2021'!K10&gt;'Junio 2021'!L10,'Junio 2021'!K10,'Junio 2021'!L10)</f>
        <v>4.3100000000000005</v>
      </c>
      <c r="DN8">
        <f>IF('Julio 2021'!K10&gt;'Julio 2021'!L10,'Julio 2021'!K10,'Julio 2021'!L10)</f>
        <v>3.39</v>
      </c>
      <c r="DO8">
        <f>IF('Agosto 2021'!K10&gt;'Agosto 2021'!L10,'Agosto 2021'!K10,'Agosto 2021'!L10)</f>
        <v>2.6</v>
      </c>
      <c r="DP8">
        <f>IF('Setiembre 2021'!K10&gt;'Setiembre 2021'!L10,'Setiembre 2021'!K10,'Setiembre 2021'!L10)</f>
        <v>2.7600000000000002</v>
      </c>
      <c r="DQ8">
        <f>IF('Octubre 2021'!K10&gt;'Octubre 2021'!L10,'Octubre 2021'!K10,'Octubre 2021'!L10)</f>
        <v>2.3200000000000003</v>
      </c>
      <c r="DR8">
        <f>IF('Noviembre 2021'!K10&gt;'Noviembre 2021'!L10,'Noviembre 2021'!K10,'Noviembre 2021'!L10)</f>
        <v>3.12</v>
      </c>
      <c r="DS8">
        <f>IF('Diciembre 2021'!K10&gt;'Diciembre 2021'!L10,'Diciembre 2021'!K10,'Diciembre 2021'!L10)</f>
        <v>3.5500000000000003</v>
      </c>
      <c r="DT8">
        <f>IF('Enero 2022'!K10&gt;'Enero 2022'!L10,'Enero 2022'!K10,'Enero 2022'!L10)</f>
        <v>4.58</v>
      </c>
      <c r="DU8">
        <f>IF('Febrero 2022'!K10&gt;'Febrero 2022'!L10,'Febrero 2022'!K10,'Febrero 2022'!L10)</f>
        <v>5.67</v>
      </c>
      <c r="DV8">
        <f>IF('Marzo 2022'!K10&gt;'Marzo 2022'!L10,'Marzo 2022'!K10,'Marzo 2022'!L10)</f>
        <v>7.54</v>
      </c>
      <c r="DW8">
        <f>IF('Abril 2022'!K10&gt;'Abril 2022'!L10,'Abril 2022'!K10,'Abril 2022'!L10)</f>
        <v>6.8500000000000005</v>
      </c>
      <c r="DX8">
        <f>IF('Mayo 2022'!K10&gt;'Mayo 2022'!L10,'Mayo 2022'!K10,'Mayo 2022'!L10)</f>
        <v>4.05</v>
      </c>
      <c r="DY8">
        <f>IF('Junio 2022'!K10&gt;'Junio 2022'!L10,'Junio 2022'!K10,'Junio 2022'!L10)</f>
        <v>2.4500000000000002</v>
      </c>
      <c r="DZ8">
        <f>IF('Julio 2022'!K10&gt;'Julio 2022'!L10,'Julio 2022'!K10,'Julio 2022'!L10)</f>
        <v>1.1499999999999999</v>
      </c>
      <c r="EA8">
        <f>IF('Agosto 2022'!K10&gt;'Agosto 2022'!L10,'Agosto 2022'!K10,'Agosto 2022'!L10)</f>
        <v>2.73</v>
      </c>
      <c r="EB8">
        <f>IF('Setiembre 2022'!K10&gt;'Setiembre 2022'!L10,'Setiembre 2022'!K10,'Setiembre 2022'!L10)</f>
        <v>2.73</v>
      </c>
      <c r="EC8">
        <f>IF('Octubre 2022'!K10&gt;'Octubre 2022'!L10,'Octubre 2022'!K10,'Octubre 2022'!L10)</f>
        <v>2.4300000000000002</v>
      </c>
      <c r="ED8">
        <f>IF('Noviembre 2022'!K10&gt;'Noviembre 2022'!L10,'Noviembre 2022'!K10,'Noviembre 2022'!L10)</f>
        <v>2.8600000000000003</v>
      </c>
      <c r="EE8">
        <f>IF('Diciembre 2022'!K10&gt;'Diciembre 2022'!L10,'Diciembre 2022'!K10,'Diciembre 2022'!L10)</f>
        <v>3.39</v>
      </c>
      <c r="EF8">
        <f>IF('Enero 2023'!K10&gt;'Enero 2023'!L10,'Enero 2023'!K10,'Enero 2023'!L10)</f>
        <v>4.1100000000000003</v>
      </c>
      <c r="EG8">
        <f>IF('Febrero 2023'!K10&gt;'Febrero 2023'!L10,'Febrero 2023'!K10,'Febrero 2023'!L10)</f>
        <v>5.6800000000000006</v>
      </c>
      <c r="EH8">
        <f>IF('Marzo 2023'!K10&gt;'Marzo 2023'!L10,'Marzo 2023'!K10,'Marzo 2023'!L10)</f>
        <v>6.09</v>
      </c>
      <c r="EI8">
        <f>IF('Abril 2023'!K10&gt;'Abril 2023'!L10,'Abril 2023'!K10,'Abril 2023'!L10)</f>
        <v>6.38</v>
      </c>
      <c r="EJ8">
        <f>IF('Mayo 2023'!K10&gt;'Mayo 2023'!L10,'Mayo 2023'!K10,'Mayo 2023'!L10)</f>
        <v>6.55</v>
      </c>
      <c r="EK8">
        <f>IF('Junio 2023'!K10&gt;'Junio 2023'!L10,'Junio 2023'!K10,'Junio 2023'!L10)</f>
        <v>4.41</v>
      </c>
      <c r="EL8">
        <f>IF('Julio 2023'!K10&gt;'Julio 2023'!L10,'Julio 2023'!K10,'Julio 2023'!L10)</f>
        <v>3.1300000000000003</v>
      </c>
      <c r="EM8">
        <f>IF('Agosto 2023'!K10&gt;'Agosto 2023'!L10,'Agosto 2023'!K10,'Agosto 2023'!L10)</f>
        <v>3.5</v>
      </c>
      <c r="EN8">
        <f>IF('Setiembre 2023'!K10&gt;'Setiembre 2023'!L10,'Setiembre 2023'!K10,'Setiembre 2023'!L10)</f>
        <v>3.23</v>
      </c>
      <c r="EO8">
        <f>IF('Octubre 2023'!K10&gt;'Octubre 2023'!L10,'Octubre 2023'!K10,'Octubre 2023'!L10)</f>
        <v>3.04</v>
      </c>
      <c r="EP8">
        <f>IF('Noviembre 2023'!K10&gt;'Noviembre 2023'!L10,'Noviembre 2023'!K10,'Noviembre 2023'!L10)</f>
        <v>2.62</v>
      </c>
      <c r="EQ8">
        <f>IF('Diciembre 2023'!K10&gt;'Diciembre 2023'!L10,'Diciembre 2023'!K10,'Diciembre 2023'!L10)</f>
        <v>3.35</v>
      </c>
      <c r="ER8">
        <f>IF('Enero 2024'!K10&gt;'Enero 2024'!L10,'Enero 2024'!K10,'Enero 2024'!L10)</f>
        <v>4.13</v>
      </c>
      <c r="ET8">
        <f>IF('Marzo 2024'!K10&gt;'Marzo 2024'!L10,'Marzo 2024'!K10,'Marzo 2024'!L10)</f>
        <v>5.98</v>
      </c>
      <c r="EU8">
        <f>IF('Abril 2024'!K10&gt;'Abril 2024'!L10,'Abril 2024'!K10,'Abril 2024'!L10)</f>
        <v>6.62</v>
      </c>
      <c r="EV8">
        <f>IF('Mayo 2024'!K10&gt;'Mayo 2024'!L10,'Mayo 2024'!K10,'Mayo 2024'!L10)</f>
        <v>7.26</v>
      </c>
      <c r="EW8">
        <f>IF('Junio 2024'!K10&gt;'Junio 2024'!L10,'Junio 2024'!K10,'Junio 2024'!L10)</f>
        <v>3.04</v>
      </c>
      <c r="EX8">
        <f>IF('Julio 2024'!K10&gt;'Julio 2024'!L10,'Julio 2024'!K10,'Julio 2024'!L10)</f>
        <v>3.45</v>
      </c>
      <c r="EY8">
        <f>IF('Agosto 2024'!K10&gt;'Agosto 2024'!L10,'Agosto 2024'!K10,'Agosto 2024'!L10)</f>
        <v>2.75</v>
      </c>
      <c r="EZ8">
        <f>IF('Setiembre 2024'!K10&gt;'Setiembre 2024'!L10,'Setiembre 2024'!K10,'Setiembre 2024'!L10)</f>
        <v>2.6300000000000003</v>
      </c>
      <c r="FA8">
        <f>IF('Octubre 2024'!K10&gt;'Octubre 2024'!L10,'Octubre 2024'!K10,'Octubre 2024'!L10)</f>
        <v>2.93</v>
      </c>
      <c r="FB8">
        <f>IF('Noviembre 2024'!K10&gt;'Noviembre 2024'!L10,'Noviembre 2024'!K10,'Noviembre 2024'!L10)</f>
        <v>2.66</v>
      </c>
      <c r="FC8">
        <f>IF('Diciembre 2024'!K10&gt;'Diciembre 2024'!L10,'Diciembre 2024'!K10,'Diciembre 2024'!L10)</f>
        <v>3.3200000000000003</v>
      </c>
      <c r="FD8">
        <f>IF('Enero 2025'!K10&gt;'Enero 2025'!L10,'Enero 2025'!K10,'Enero 2025'!L10)</f>
        <v>4.07</v>
      </c>
      <c r="FE8">
        <f>IF('Febrero 2025'!K10&gt;'Febrero 2025'!L10,'Febrero 2025'!K10,'Febrero 2025'!L10)</f>
        <v>5.1000000000000005</v>
      </c>
      <c r="FF8">
        <f>IF('Marzo 2025'!K10&gt;'Marzo 2025'!L10,'Marzo 2025'!K10,'Marzo 2025'!L10)</f>
        <v>6.0600000000000005</v>
      </c>
      <c r="FG8">
        <f>IF('Abril 2025'!K10&gt;'Abril 2025'!L10,'Abril 2025'!K10,'Abril 2025'!L10)</f>
        <v>6.45</v>
      </c>
    </row>
    <row r="9" spans="1:171" x14ac:dyDescent="0.25">
      <c r="A9" s="105">
        <v>7</v>
      </c>
      <c r="B9" s="105" t="s">
        <v>18</v>
      </c>
      <c r="C9" s="105" t="s">
        <v>26</v>
      </c>
      <c r="D9" s="104">
        <v>228362</v>
      </c>
      <c r="E9" s="104">
        <v>374622</v>
      </c>
      <c r="F9" s="104">
        <v>176</v>
      </c>
      <c r="G9" s="107"/>
      <c r="H9" s="106">
        <v>0.63</v>
      </c>
      <c r="I9" s="51">
        <v>4.96</v>
      </c>
      <c r="J9" s="91">
        <v>4.67</v>
      </c>
      <c r="K9" s="91">
        <v>4.9400000000000004</v>
      </c>
      <c r="L9" s="92">
        <v>14.309999999999999</v>
      </c>
      <c r="M9" s="91">
        <v>3.58</v>
      </c>
      <c r="N9" s="91">
        <v>4.67</v>
      </c>
      <c r="O9" s="92">
        <v>13.879999999999999</v>
      </c>
      <c r="P9" s="92">
        <v>16.5</v>
      </c>
      <c r="Q9" s="92">
        <v>17.560000000000002</v>
      </c>
      <c r="R9" s="92">
        <v>14.12</v>
      </c>
      <c r="S9" s="92">
        <v>15.17</v>
      </c>
      <c r="T9" s="91">
        <v>6.57</v>
      </c>
      <c r="U9" s="91">
        <v>4.3</v>
      </c>
      <c r="V9" s="91">
        <v>4.09</v>
      </c>
      <c r="W9" s="91">
        <v>4.1500000000000004</v>
      </c>
      <c r="X9" s="92">
        <v>7.5100000000000007</v>
      </c>
      <c r="Y9" s="91">
        <v>3.5</v>
      </c>
      <c r="Z9" s="92">
        <v>14.33</v>
      </c>
      <c r="AA9" s="91">
        <v>4.18</v>
      </c>
      <c r="AB9" s="91">
        <v>4.72</v>
      </c>
      <c r="AC9" s="91">
        <v>5.03</v>
      </c>
      <c r="AD9" s="91">
        <v>6.86</v>
      </c>
      <c r="AE9" s="91">
        <v>8.17</v>
      </c>
      <c r="AF9" s="91">
        <v>5.78</v>
      </c>
      <c r="AG9" s="91">
        <v>6.53</v>
      </c>
      <c r="AH9" s="91">
        <v>6.58</v>
      </c>
      <c r="AI9" s="91">
        <v>5.53</v>
      </c>
      <c r="AJ9" s="91">
        <v>3.25</v>
      </c>
      <c r="AK9" s="91">
        <v>3.41</v>
      </c>
      <c r="AL9" s="91">
        <v>4.0599999999999996</v>
      </c>
      <c r="AM9" s="91">
        <v>4.22</v>
      </c>
      <c r="AN9" s="91">
        <v>4.7</v>
      </c>
      <c r="AO9" s="91">
        <v>5.29</v>
      </c>
      <c r="AP9" s="91">
        <v>4.95</v>
      </c>
      <c r="AQ9" s="91">
        <v>6.67</v>
      </c>
      <c r="AR9" s="91">
        <v>8.39</v>
      </c>
      <c r="AS9" s="91">
        <v>6.41</v>
      </c>
      <c r="AT9" s="91">
        <v>9.9700000000000006</v>
      </c>
      <c r="AU9" s="91">
        <v>4.84</v>
      </c>
      <c r="AV9" s="91">
        <v>5.44</v>
      </c>
      <c r="AW9" s="91">
        <v>4.75</v>
      </c>
      <c r="AX9" s="10">
        <v>4.32</v>
      </c>
      <c r="AY9" s="35">
        <v>4.55</v>
      </c>
      <c r="AZ9" s="118">
        <v>7.89</v>
      </c>
      <c r="BA9" s="117">
        <v>8.6599999999999984</v>
      </c>
      <c r="BB9" s="119">
        <v>6.34</v>
      </c>
      <c r="BC9" s="91">
        <v>6.83</v>
      </c>
      <c r="BD9" s="51">
        <v>6.53</v>
      </c>
      <c r="BE9" s="51">
        <v>4.32</v>
      </c>
      <c r="BF9" s="91">
        <v>7.07</v>
      </c>
      <c r="BG9" s="91">
        <v>4.6500000000000004</v>
      </c>
      <c r="BH9" s="91">
        <v>3.38</v>
      </c>
      <c r="BI9">
        <f>IF('Octubre 2016'!K11&gt;'Octubre 2016'!L11,'Octubre 2016'!K11,'Octubre 2016'!L11)</f>
        <v>3.51</v>
      </c>
      <c r="BJ9">
        <f>IF('Noviembre 2016'!K11&gt;'Noviembre 2016'!L11,'Noviembre 2016'!K11,'Noviembre 2016'!L11)</f>
        <v>3.9300000000000006</v>
      </c>
      <c r="BK9">
        <f>IF('Diciembre 2016'!K11&gt;'Diciembre 2016'!L11,'Diciembre 2016'!K11,'Diciembre 2016'!L11)</f>
        <v>3.92</v>
      </c>
      <c r="BM9">
        <f>IF('Febrero 2017'!K11&gt;'Febrero 2017'!L11,'Febrero 2017'!K11,'Febrero 2017'!L11)</f>
        <v>4.76</v>
      </c>
      <c r="BN9">
        <f>IF('Marzo 2017'!K11&gt;'Marzo 2017'!L11,'Marzo 2017'!K11,'Marzo 2017'!L11)</f>
        <v>5.79</v>
      </c>
      <c r="BO9">
        <f>IF('Abril 2017'!K11&gt;'Abril 2017'!L11,'Abril 2017'!K11,'Abril 2017'!L11)</f>
        <v>6.49</v>
      </c>
      <c r="BP9">
        <f>IF('Mayo 2017'!K11&gt;'Mayo 2017'!L11,'Mayo 2017'!K11,'Mayo 2017'!L11)</f>
        <v>4.99</v>
      </c>
      <c r="BQ9" s="92">
        <f>IF('Junio 2017'!K11&gt;'Junio 2017'!L11,'Junio 2017'!K11,'Junio 2017'!L11)</f>
        <v>6.2700000000000005</v>
      </c>
      <c r="BR9" s="92">
        <f>IF('Julio 2017'!K11&gt;'Julio 2017'!L11,'Julio 2017'!K11,'Julio 2017'!L11)</f>
        <v>6.37</v>
      </c>
      <c r="BS9">
        <f>IF('Agosto 2017'!K11&gt;'Agosto 2017'!L11,'Agosto 2017'!K11,'Agosto 2017'!L11)</f>
        <v>3.71</v>
      </c>
      <c r="BT9">
        <f>IF('Setiembre 2017'!K11&gt;'Setiembre 2017'!L11,'Setiembre 2017'!K11,'Setiembre 2017'!L11)</f>
        <v>2.7800000000000002</v>
      </c>
      <c r="BU9">
        <f>IF('Octubre 2017'!K11&gt;'Octubre 2017'!L11,'Octubre 2017'!K11,'Octubre 2017'!L11)</f>
        <v>3.8100000000000005</v>
      </c>
      <c r="BV9">
        <f>IF('Noviembre 2017'!K11&gt;'Noviembre 2017'!L11,'Noviembre 2017'!K11,'Noviembre 2017'!L11)</f>
        <v>3.8500000000000005</v>
      </c>
      <c r="BW9">
        <f>IF('Diciembre 2017'!K11&gt;'Diciembre 2017'!L11,'Diciembre 2017'!K11,'Diciembre 2017'!L11)</f>
        <v>4.05</v>
      </c>
      <c r="BX9">
        <f>IF('Enero 2018'!K11&gt;'Enero 2018'!L11,'Enero 2018'!K11,'Enero 2018'!L11)</f>
        <v>4.55</v>
      </c>
      <c r="BY9">
        <f>IF('Febrero 2018'!K11&gt;'Febrero 2018'!L11,'Febrero 2018'!K11,'Febrero 2018'!L11)</f>
        <v>5.17</v>
      </c>
      <c r="BZ9">
        <f>IF('Marzo 2018'!K11&gt;'Marzo 2018'!L11,'Marzo 2018'!K11,'Marzo 2018'!L11)</f>
        <v>6.0200000000000005</v>
      </c>
      <c r="CA9" s="92">
        <f>IF('Abril 2018'!K11&gt;'Abril 2018'!L11,'Abril 2018'!K11,'Abril 2018'!L11)</f>
        <v>10.83</v>
      </c>
      <c r="CB9" s="92">
        <f>IF('Mayo 2018'!K11&gt;'Mayo 2018'!L11,'Mayo 2018'!K11,'Mayo 2018'!L11)</f>
        <v>10.909999999999998</v>
      </c>
      <c r="CC9" s="92">
        <f>IF('Junio 2018'!K11&gt;'Junio 2018'!L11,'Junio 2018'!K11,'Junio 2018'!L11)</f>
        <v>9.27</v>
      </c>
      <c r="CD9">
        <f>IF('Julio 2018'!K11&gt;'Julio 2018'!L11,'Julio 2018'!K11,'Julio 2018'!L11)</f>
        <v>4.76</v>
      </c>
      <c r="CE9" s="92">
        <f>IF('Agosto 2018'!K11&gt;'Agosto 2018'!L11,'Agosto 2018'!K11,'Agosto 2018'!L11)</f>
        <v>8.52</v>
      </c>
      <c r="CF9" s="92">
        <f>IF('Setiembre 2018'!K11&gt;'Setiembre 2018'!L11,'Setiembre 2018'!K11,'Setiembre 2018'!L11)</f>
        <v>7.7399999999999993</v>
      </c>
      <c r="CG9">
        <f>IF('Octubre 2018'!K11&gt;'Octubre 2018'!L11,'Octubre 2018'!K11,'Octubre 2018'!L11)</f>
        <v>7.3100000000000005</v>
      </c>
      <c r="CH9">
        <f>IF('Noviembre 2018'!K11&gt;'Noviembre 2018'!L11,'Noviembre 2018'!K11,'Noviembre 2018'!L11)</f>
        <v>4.59</v>
      </c>
      <c r="CI9">
        <f>IF('Diciembre 2018'!K11&gt;'Diciembre 2018'!L11,'Diciembre 2018'!K11,'Diciembre 2018'!L11)</f>
        <v>4.58</v>
      </c>
      <c r="CJ9" s="92">
        <f>IF('Enero 2019'!K11&gt;'Enero 2019'!L11,'Enero 2019'!K11,'Enero 2019'!L11)</f>
        <v>8.76</v>
      </c>
      <c r="CK9" s="92">
        <f>IF('Febrero 2019'!K11&gt;'Febrero 2019'!L11,'Febrero 2019'!K11,'Febrero 2019'!L11)</f>
        <v>9.77</v>
      </c>
      <c r="CL9" s="92">
        <f>IF('Marzo 2019'!K11&gt;'Marzo 2019'!L11,'Marzo 2019'!K11,'Marzo 2019'!L11)</f>
        <v>11.84</v>
      </c>
      <c r="CM9" s="92">
        <f>IF('Abril 2019'!K11&gt;'Abril 2019'!L11,'Abril 2019'!K11,'Abril 2019'!L11)</f>
        <v>13.67</v>
      </c>
      <c r="CN9" s="92">
        <f>IF('Mayo 2019'!K11&gt;'Mayo 2019'!L11,'Mayo 2019'!K11,'Mayo 2019'!L11)</f>
        <v>13.67</v>
      </c>
      <c r="CO9" s="92">
        <f>IF('Junio 2019'!K11&gt;'Junio 2019'!L11,'Junio 2019'!K11,'Junio 2019'!L11)</f>
        <v>10.399999999999999</v>
      </c>
      <c r="CP9" s="92">
        <f>IF('Julio 2019'!K11&gt;'Julio 2019'!L11,'Julio 2019'!K11,'Julio 2019'!L11)</f>
        <v>10.229999999999999</v>
      </c>
      <c r="CQ9">
        <f>IF('Agosto 2019'!K11&gt;'Agosto 2019'!L11,'Agosto 2019'!K11,'Agosto 2019'!L11)</f>
        <v>4.82</v>
      </c>
      <c r="CR9">
        <f>IF('Setiembre 2019'!K11&gt;'Setiembre 2019'!L11,'Setiembre 2019'!K11,'Setiembre 2019'!L11)</f>
        <v>7.830000000000001</v>
      </c>
      <c r="CS9">
        <f>IF('Octubre 2019'!K11&gt;'Octubre 2019'!L11,'Octubre 2019'!K11,'Octubre 2019'!L11)</f>
        <v>7.47</v>
      </c>
      <c r="CT9">
        <f>IF('Noviembre 2019'!K11&gt;'Noviembre 2019'!L11,'Noviembre 2019'!K11,'Noviembre 2019'!L11)</f>
        <v>4.3100000000000005</v>
      </c>
      <c r="CU9">
        <f>IF('Diciembre 2019'!K11&gt;'Diciembre 2019'!L11,'Diciembre 2019'!K11,'Diciembre 2019'!L11)</f>
        <v>4.6500000000000004</v>
      </c>
      <c r="CV9">
        <f>IF('Enero 2020'!K11&gt;'Enero 2020'!L11,'Enero 2020'!K11,'Enero 2020'!L11)</f>
        <v>9.44</v>
      </c>
      <c r="CW9">
        <f>IF('Febrero 2020'!K11&gt;'Febrero 2020'!L11,'Febrero 2020'!K11,'Febrero 2020'!L11)</f>
        <v>10.469999999999999</v>
      </c>
      <c r="CX9">
        <f>IF('Marzo 2020'!K11&gt;'Marzo 2020'!L11,'Marzo 2020'!K11,'Marzo 2020'!L11)</f>
        <v>12.95</v>
      </c>
      <c r="CY9">
        <f>IF('Abril 2020'!K11&gt;'Abril 2020'!L11,'Abril 2020'!K11,'Abril 2020'!L11)</f>
        <v>20.170000000000002</v>
      </c>
      <c r="CZ9">
        <f>IF('Mayo 2020'!K11&gt;'Mayo 2020'!L11,'Mayo 2020'!K11,'Mayo 2020'!L11)</f>
        <v>18.18</v>
      </c>
      <c r="DA9">
        <f>IF('Junio 2020'!K11&gt;'Junio 2020'!L11,'Junio 2020'!K11,'Junio 2020'!L11)</f>
        <v>12.67</v>
      </c>
      <c r="DB9">
        <f>IF('Julio 2020'!K11&gt;'Julio 2020'!L11,'Julio 2020'!K11,'Julio 2020'!L11)</f>
        <v>10</v>
      </c>
      <c r="DC9">
        <f>IF('Agosto 2020'!K11&gt;'Agosto 2020'!L11,'Agosto 2020'!K11,'Agosto 2020'!L11)</f>
        <v>9.5599999999999987</v>
      </c>
      <c r="DD9">
        <f>IF('Setiembre 2020'!K11&gt;'Setiembre 2020'!L11,'Setiembre 2020'!K11,'Setiembre 2020'!L11)</f>
        <v>9.1399999999999988</v>
      </c>
      <c r="DE9">
        <f>IF('Octubre 2020'!K11&gt;'Octubre 2020'!L11,'Octubre 2020'!K11,'Octubre 2020'!L11)</f>
        <v>8.6</v>
      </c>
      <c r="DF9">
        <f>IF('Noviembre 2020'!K11&gt;'Noviembre 2020'!L11,'Noviembre 2020'!K11,'Noviembre 2020'!L11)</f>
        <v>7.7600000000000007</v>
      </c>
      <c r="DG9">
        <f>IF('Diciembre 2020'!K11&gt;'Diciembre 2020'!L11,'Diciembre 2020'!K11,'Diciembre 2020'!L11)</f>
        <v>4.26</v>
      </c>
      <c r="DH9">
        <f>IF('Enero 2021'!K11&gt;'Enero 2021'!L11,'Enero 2021'!K11,'Enero 2021'!L11)</f>
        <v>4.93</v>
      </c>
      <c r="DI9">
        <f>IF('Febrero 2021'!K11&gt;'Febrero 2021'!L11,'Febrero 2021'!K11,'Febrero 2021'!L11)</f>
        <v>4.3500000000000005</v>
      </c>
      <c r="DJ9">
        <f>IF('Marzo 2021'!K11&gt;'Marzo 2021'!L11,'Marzo 2021'!K11,'Marzo 2021'!L11)</f>
        <v>11.53</v>
      </c>
      <c r="DK9">
        <f>IF('Abril 2021'!K11&gt;'Abril 2021'!L11,'Abril 2021'!K11,'Abril 2021'!L11)</f>
        <v>9.879999999999999</v>
      </c>
      <c r="DL9">
        <f>IF('Mayo 2021'!K11&gt;'Mayo 2021'!L11,'Mayo 2021'!K11,'Mayo 2021'!L11)</f>
        <v>11.569999999999999</v>
      </c>
      <c r="DM9">
        <f>IF('Junio 2021'!K11&gt;'Junio 2021'!L11,'Junio 2021'!K11,'Junio 2021'!L11)</f>
        <v>10.039999999999999</v>
      </c>
      <c r="DN9">
        <f>IF('Julio 2021'!K11&gt;'Julio 2021'!L11,'Julio 2021'!K11,'Julio 2021'!L11)</f>
        <v>9.83</v>
      </c>
      <c r="DO9">
        <f>IF('Agosto 2021'!K11&gt;'Agosto 2021'!L11,'Agosto 2021'!K11,'Agosto 2021'!L11)</f>
        <v>8.8099999999999987</v>
      </c>
      <c r="DP9">
        <f>IF('Setiembre 2021'!K11&gt;'Setiembre 2021'!L11,'Setiembre 2021'!K11,'Setiembre 2021'!L11)</f>
        <v>8.59</v>
      </c>
      <c r="DQ9">
        <f>IF('Octubre 2021'!K11&gt;'Octubre 2021'!L11,'Octubre 2021'!K11,'Octubre 2021'!L11)</f>
        <v>8.86</v>
      </c>
      <c r="DR9">
        <f>IF('Noviembre 2021'!K11&gt;'Noviembre 2021'!L11,'Noviembre 2021'!K11,'Noviembre 2021'!L11)</f>
        <v>9.3699999999999992</v>
      </c>
      <c r="DS9">
        <f>IF('Diciembre 2021'!K11&gt;'Diciembre 2021'!L11,'Diciembre 2021'!K11,'Diciembre 2021'!L11)</f>
        <v>4.83</v>
      </c>
      <c r="DT9">
        <f>IF('Enero 2022'!K11&gt;'Enero 2022'!L11,'Enero 2022'!K11,'Enero 2022'!L11)</f>
        <v>6.64</v>
      </c>
      <c r="DU9">
        <f>IF('Febrero 2022'!K11&gt;'Febrero 2022'!L11,'Febrero 2022'!K11,'Febrero 2022'!L11)</f>
        <v>8.7199999999999989</v>
      </c>
      <c r="DV9">
        <f>IF('Marzo 2022'!K11&gt;'Marzo 2022'!L11,'Marzo 2022'!K11,'Marzo 2022'!L11)</f>
        <v>8.2099999999999991</v>
      </c>
      <c r="DW9">
        <f>IF('Abril 2022'!K11&gt;'Abril 2022'!L11,'Abril 2022'!K11,'Abril 2022'!L11)</f>
        <v>7.3500000000000005</v>
      </c>
      <c r="DX9">
        <f>IF('Mayo 2022'!K11&gt;'Mayo 2022'!L11,'Mayo 2022'!K11,'Mayo 2022'!L11)</f>
        <v>4.7300000000000004</v>
      </c>
      <c r="DY9">
        <f>IF('Junio 2022'!K11&gt;'Junio 2022'!L11,'Junio 2022'!K11,'Junio 2022'!L11)</f>
        <v>4.07</v>
      </c>
      <c r="DZ9">
        <f>IF('Julio 2022'!K11&gt;'Julio 2022'!L11,'Julio 2022'!K11,'Julio 2022'!L11)</f>
        <v>3.7800000000000002</v>
      </c>
      <c r="EA9">
        <f>IF('Agosto 2022'!K11&gt;'Agosto 2022'!L11,'Agosto 2022'!K11,'Agosto 2022'!L11)</f>
        <v>4.71</v>
      </c>
      <c r="EB9">
        <f>IF('Setiembre 2022'!K11&gt;'Setiembre 2022'!L11,'Setiembre 2022'!K11,'Setiembre 2022'!L11)</f>
        <v>4.51</v>
      </c>
      <c r="EC9">
        <f>IF('Octubre 2022'!K11&gt;'Octubre 2022'!L11,'Octubre 2022'!K11,'Octubre 2022'!L11)</f>
        <v>5.72</v>
      </c>
      <c r="ED9">
        <f>IF('Noviembre 2022'!K11&gt;'Noviembre 2022'!L11,'Noviembre 2022'!K11,'Noviembre 2022'!L11)</f>
        <v>9.58</v>
      </c>
      <c r="EE9">
        <f>IF('Diciembre 2022'!K11&gt;'Diciembre 2022'!L11,'Diciembre 2022'!K11,'Diciembre 2022'!L11)</f>
        <v>4.8500000000000005</v>
      </c>
      <c r="EF9">
        <f>IF('Enero 2023'!K11&gt;'Enero 2023'!L11,'Enero 2023'!K11,'Enero 2023'!L11)</f>
        <v>5.12</v>
      </c>
      <c r="EG9">
        <f>IF('Febrero 2023'!K11&gt;'Febrero 2023'!L11,'Febrero 2023'!K11,'Febrero 2023'!L11)</f>
        <v>5.6000000000000005</v>
      </c>
      <c r="EH9">
        <f>IF('Marzo 2023'!K11&gt;'Marzo 2023'!L11,'Marzo 2023'!K11,'Marzo 2023'!L11)</f>
        <v>6.48</v>
      </c>
      <c r="EI9">
        <f>IF('Abril 2023'!K11&gt;'Abril 2023'!L11,'Abril 2023'!K11,'Abril 2023'!L11)</f>
        <v>20.12</v>
      </c>
      <c r="EJ9">
        <f>IF('Mayo 2023'!K11&gt;'Mayo 2023'!L11,'Mayo 2023'!K11,'Mayo 2023'!L11)</f>
        <v>6.67</v>
      </c>
      <c r="EK9">
        <f>IF('Junio 2023'!K11&gt;'Junio 2023'!L11,'Junio 2023'!K11,'Junio 2023'!L11)</f>
        <v>5.7700000000000005</v>
      </c>
      <c r="EL9">
        <f>IF('Julio 2023'!K11&gt;'Julio 2023'!L11,'Julio 2023'!K11,'Julio 2023'!L11)</f>
        <v>5.65</v>
      </c>
      <c r="EM9">
        <f>IF('Agosto 2023'!K11&gt;'Agosto 2023'!L11,'Agosto 2023'!K11,'Agosto 2023'!L11)</f>
        <v>5.12</v>
      </c>
      <c r="EN9">
        <f>IF('Setiembre 2023'!K11&gt;'Setiembre 2023'!L11,'Setiembre 2023'!K11,'Setiembre 2023'!L11)</f>
        <v>4.4400000000000004</v>
      </c>
      <c r="EO9">
        <f>IF('Octubre 2023'!K11&gt;'Octubre 2023'!L11,'Octubre 2023'!K11,'Octubre 2023'!L11)</f>
        <v>6.94</v>
      </c>
      <c r="EP9">
        <f>IF('Noviembre 2023'!K11&gt;'Noviembre 2023'!L11,'Noviembre 2023'!K11,'Noviembre 2023'!L11)</f>
        <v>4.1100000000000003</v>
      </c>
      <c r="EQ9">
        <f>IF('Diciembre 2023'!K11&gt;'Diciembre 2023'!L11,'Diciembre 2023'!K11,'Diciembre 2023'!L11)</f>
        <v>4.59</v>
      </c>
      <c r="ER9">
        <f>IF('Enero 2024'!K11&gt;'Enero 2024'!L11,'Enero 2024'!K11,'Enero 2024'!L11)</f>
        <v>4.91</v>
      </c>
      <c r="ES9">
        <f>IF('Febrero 2024'!K11&gt;'Febrero 2024'!L11,'Febrero 2024'!K11,'Febrero 2024'!L11)</f>
        <v>5.5</v>
      </c>
      <c r="ET9">
        <f>IF('Marzo 2024'!K11&gt;'Marzo 2024'!L11,'Marzo 2024'!K11,'Marzo 2024'!L11)</f>
        <v>6.45</v>
      </c>
      <c r="EU9">
        <f>IF('Abril 2024'!K11&gt;'Abril 2024'!L11,'Abril 2024'!K11,'Abril 2024'!L11)</f>
        <v>7.08</v>
      </c>
      <c r="EV9">
        <f>IF('Mayo 2024'!K11&gt;'Mayo 2024'!L11,'Mayo 2024'!K11,'Mayo 2024'!L11)</f>
        <v>7.95</v>
      </c>
      <c r="EW9">
        <f>IF('Junio 2024'!K11&gt;'Junio 2024'!L11,'Junio 2024'!K11,'Junio 2024'!L11)</f>
        <v>5.87</v>
      </c>
      <c r="EX9">
        <f>IF('Julio 2024'!K11&gt;'Julio 2024'!L11,'Julio 2024'!K11,'Julio 2024'!L11)</f>
        <v>6.4</v>
      </c>
      <c r="EY9">
        <f>IF('Agosto 2024'!K11&gt;'Agosto 2024'!L11,'Agosto 2024'!K11,'Agosto 2024'!L11)</f>
        <v>9.0599999999999987</v>
      </c>
      <c r="EZ9">
        <f>IF('Setiembre 2024'!K11&gt;'Setiembre 2024'!L11,'Setiembre 2024'!K11,'Setiembre 2024'!L11)</f>
        <v>4.3</v>
      </c>
      <c r="FA9">
        <f>IF('Octubre 2024'!K11&gt;'Octubre 2024'!L11,'Octubre 2024'!K11,'Octubre 2024'!L11)</f>
        <v>5.09</v>
      </c>
      <c r="FB9">
        <f>IF('Noviembre 2024'!K11&gt;'Noviembre 2024'!L11,'Noviembre 2024'!K11,'Noviembre 2024'!L11)</f>
        <v>4.2300000000000004</v>
      </c>
      <c r="FC9">
        <f>IF('Diciembre 2024'!K11&gt;'Diciembre 2024'!L11,'Diciembre 2024'!K11,'Diciembre 2024'!L11)</f>
        <v>4.53</v>
      </c>
      <c r="FD9">
        <f>IF('Enero 2025'!K11&gt;'Enero 2025'!L11,'Enero 2025'!K11,'Enero 2025'!L11)</f>
        <v>5.08</v>
      </c>
      <c r="FE9">
        <f>IF('Febrero 2025'!K11&gt;'Febrero 2025'!L11,'Febrero 2025'!K11,'Febrero 2025'!L11)</f>
        <v>5.18</v>
      </c>
      <c r="FF9">
        <f>IF('Marzo 2025'!K11&gt;'Marzo 2025'!L11,'Marzo 2025'!K11,'Marzo 2025'!L11)</f>
        <v>6.21</v>
      </c>
      <c r="FG9">
        <f>IF('Abril 2025'!K11&gt;'Abril 2025'!L11,'Abril 2025'!K11,'Abril 2025'!L11)</f>
        <v>6.9</v>
      </c>
    </row>
    <row r="10" spans="1:171" x14ac:dyDescent="0.25">
      <c r="A10" s="105">
        <v>8</v>
      </c>
      <c r="B10" s="105" t="s">
        <v>20</v>
      </c>
      <c r="C10" s="105" t="s">
        <v>26</v>
      </c>
      <c r="D10" s="104">
        <v>228388</v>
      </c>
      <c r="E10" s="104">
        <v>374670</v>
      </c>
      <c r="F10" s="51">
        <v>178</v>
      </c>
      <c r="G10" s="107"/>
      <c r="H10" s="106">
        <v>0.95</v>
      </c>
      <c r="I10" s="51">
        <v>5.64</v>
      </c>
      <c r="J10" s="91">
        <v>5.17</v>
      </c>
      <c r="K10" s="91">
        <v>5.4399999999999995</v>
      </c>
      <c r="L10" s="91">
        <v>4.9000000000000004</v>
      </c>
      <c r="M10" s="91">
        <v>3.63</v>
      </c>
      <c r="N10" s="91">
        <v>5.25</v>
      </c>
      <c r="O10" s="91">
        <v>6.4</v>
      </c>
      <c r="P10" s="91">
        <v>7.08</v>
      </c>
      <c r="Q10" s="91">
        <v>7.8100000000000005</v>
      </c>
      <c r="R10" s="91">
        <v>7.8599999999999994</v>
      </c>
      <c r="S10" s="91">
        <v>8.36</v>
      </c>
      <c r="T10" s="91">
        <v>7.42</v>
      </c>
      <c r="U10" s="91">
        <v>4.8499999999999996</v>
      </c>
      <c r="V10" s="91">
        <v>4.5</v>
      </c>
      <c r="W10" s="91">
        <v>4.54</v>
      </c>
      <c r="X10" s="91">
        <v>3.8600000000000003</v>
      </c>
      <c r="Y10" s="91">
        <v>3.8200000000000003</v>
      </c>
      <c r="Z10" s="91">
        <v>4.07</v>
      </c>
      <c r="AA10" s="91">
        <v>4.42</v>
      </c>
      <c r="AB10" s="91">
        <v>5.1899999999999995</v>
      </c>
      <c r="AC10" s="91">
        <v>5.67</v>
      </c>
      <c r="AD10" s="91">
        <v>6.27</v>
      </c>
      <c r="AE10" s="91">
        <v>7.81</v>
      </c>
      <c r="AF10" s="91">
        <v>6.46</v>
      </c>
      <c r="AG10" s="91">
        <v>6.08</v>
      </c>
      <c r="AH10" s="91">
        <v>6.35</v>
      </c>
      <c r="AI10" s="91">
        <v>6.26</v>
      </c>
      <c r="AJ10" s="91">
        <v>3.8200000000000003</v>
      </c>
      <c r="AK10" s="91">
        <v>3.6399999999999997</v>
      </c>
      <c r="AL10" s="91">
        <v>4.34</v>
      </c>
      <c r="AM10" s="91">
        <v>4.6500000000000004</v>
      </c>
      <c r="AN10" s="91">
        <v>5.26</v>
      </c>
      <c r="AO10" s="91">
        <v>5.77</v>
      </c>
      <c r="AP10" s="91">
        <v>5.53</v>
      </c>
      <c r="AQ10" s="91">
        <v>7.38</v>
      </c>
      <c r="AR10" s="91">
        <v>9.09</v>
      </c>
      <c r="AS10" s="91">
        <v>7.39</v>
      </c>
      <c r="AT10" s="91">
        <v>6.4</v>
      </c>
      <c r="AU10" s="91">
        <v>5.01</v>
      </c>
      <c r="AV10" s="91">
        <v>5.05</v>
      </c>
      <c r="AW10" s="91">
        <v>5.21</v>
      </c>
      <c r="AX10" s="10">
        <v>4.6399999999999997</v>
      </c>
      <c r="AY10" s="35">
        <v>4.88</v>
      </c>
      <c r="AZ10" s="91">
        <v>5.41</v>
      </c>
      <c r="BA10" s="26">
        <v>6.53</v>
      </c>
      <c r="BB10" s="91">
        <v>6.99</v>
      </c>
      <c r="BC10" s="91">
        <v>7.49</v>
      </c>
      <c r="BD10" s="51">
        <v>6.56</v>
      </c>
      <c r="BE10" s="51">
        <v>4.92</v>
      </c>
      <c r="BF10" s="91">
        <v>5</v>
      </c>
      <c r="BG10" s="91">
        <v>6.56</v>
      </c>
      <c r="BH10" s="91">
        <v>3.62</v>
      </c>
      <c r="BI10">
        <f>IF('Octubre 2016'!K12&gt;'Octubre 2016'!L12,'Octubre 2016'!K12,'Octubre 2016'!L12)</f>
        <v>3.7699999999999996</v>
      </c>
      <c r="BJ10">
        <f>IF('Noviembre 2016'!K12&gt;'Noviembre 2016'!L12,'Noviembre 2016'!K12,'Noviembre 2016'!L12)</f>
        <v>4.33</v>
      </c>
      <c r="BK10">
        <f>IF('Diciembre 2016'!K12&gt;'Diciembre 2016'!L12,'Diciembre 2016'!K12,'Diciembre 2016'!L12)</f>
        <v>4.42</v>
      </c>
      <c r="BM10">
        <f>IF('Febrero 2017'!K12&gt;'Febrero 2017'!L12,'Febrero 2017'!K12,'Febrero 2017'!L12)</f>
        <v>5.42</v>
      </c>
      <c r="BN10">
        <f>IF('Marzo 2017'!K12&gt;'Marzo 2017'!L12,'Marzo 2017'!K12,'Marzo 2017'!L12)</f>
        <v>6.41</v>
      </c>
      <c r="BO10">
        <f>IF('Abril 2017'!K12&gt;'Abril 2017'!L12,'Abril 2017'!K12,'Abril 2017'!L12)</f>
        <v>7.1899999999999995</v>
      </c>
      <c r="BP10">
        <f>IF('Mayo 2017'!K12&gt;'Mayo 2017'!L12,'Mayo 2017'!K12,'Mayo 2017'!L12)</f>
        <v>5.62</v>
      </c>
      <c r="BQ10">
        <f>IF('Junio 2017'!K12&gt;'Junio 2017'!L12,'Junio 2017'!K12,'Junio 2017'!L12)</f>
        <v>3.9399999999999995</v>
      </c>
      <c r="BR10">
        <f>IF('Julio 2017'!K12&gt;'Julio 2017'!L12,'Julio 2017'!K12,'Julio 2017'!L12)</f>
        <v>4.05</v>
      </c>
      <c r="BS10">
        <f>IF('Agosto 2017'!K12&gt;'Agosto 2017'!L12,'Agosto 2017'!K12,'Agosto 2017'!L12)</f>
        <v>4.1500000000000004</v>
      </c>
      <c r="BT10">
        <f>IF('Setiembre 2017'!K12&gt;'Setiembre 2017'!L12,'Setiembre 2017'!K12,'Setiembre 2017'!L12)</f>
        <v>2.92</v>
      </c>
      <c r="BV10">
        <f>IF('Noviembre 2017'!K12&gt;'Noviembre 2017'!L12,'Noviembre 2017'!K12,'Noviembre 2017'!L12)</f>
        <v>4.3</v>
      </c>
      <c r="BW10">
        <f>IF('Diciembre 2017'!K12&gt;'Diciembre 2017'!L12,'Diciembre 2017'!K12,'Diciembre 2017'!L12)</f>
        <v>4.34</v>
      </c>
      <c r="BX10">
        <f>IF('Enero 2018'!K12&gt;'Enero 2018'!L12,'Enero 2018'!K12,'Enero 2018'!L12)</f>
        <v>5.22</v>
      </c>
      <c r="BY10">
        <f>IF('Febrero 2018'!K12&gt;'Febrero 2018'!L12,'Febrero 2018'!K12,'Febrero 2018'!L12)</f>
        <v>5.84</v>
      </c>
      <c r="BZ10">
        <f>IF('Marzo 2018'!K12&gt;'Marzo 2018'!L12,'Marzo 2018'!K12,'Marzo 2018'!L12)</f>
        <v>6.72</v>
      </c>
      <c r="CA10">
        <f>IF('Abril 2018'!K12&gt;'Abril 2018'!L12,'Abril 2018'!K12,'Abril 2018'!L12)</f>
        <v>7.8000000000000007</v>
      </c>
      <c r="CB10">
        <f>IF('Mayo 2018'!K12&gt;'Mayo 2018'!L12,'Mayo 2018'!K12,'Mayo 2018'!L12)</f>
        <v>7.7899999999999991</v>
      </c>
      <c r="CC10">
        <f>IF('Junio 2018'!K12&gt;'Junio 2018'!L12,'Junio 2018'!K12,'Junio 2018'!L12)</f>
        <v>6.37</v>
      </c>
      <c r="CD10">
        <f>IF('Julio 2018'!K12&gt;'Julio 2018'!L12,'Julio 2018'!K12,'Julio 2018'!L12)</f>
        <v>5.45</v>
      </c>
      <c r="CE10">
        <f>IF('Agosto 2018'!K12&gt;'Agosto 2018'!L12,'Agosto 2018'!K12,'Agosto 2018'!L12)</f>
        <v>5.37</v>
      </c>
      <c r="CF10">
        <f>IF('Setiembre 2018'!K12&gt;'Setiembre 2018'!L12,'Setiembre 2018'!K12,'Setiembre 2018'!L12)</f>
        <v>5.07</v>
      </c>
      <c r="CG10">
        <f>IF('Octubre 2018'!K12&gt;'Octubre 2018'!L12,'Octubre 2018'!K12,'Octubre 2018'!L12)</f>
        <v>4</v>
      </c>
      <c r="CH10">
        <f>IF('Noviembre 2018'!K12&gt;'Noviembre 2018'!L12,'Noviembre 2018'!K12,'Noviembre 2018'!L12)</f>
        <v>4.78</v>
      </c>
      <c r="CI10">
        <f>IF('Diciembre 2018'!K12&gt;'Diciembre 2018'!L12,'Diciembre 2018'!K12,'Diciembre 2018'!L12)</f>
        <v>5.13</v>
      </c>
      <c r="CJ10">
        <f>IF('Enero 2019'!K12&gt;'Enero 2019'!L12,'Enero 2019'!K12,'Enero 2019'!L12)</f>
        <v>5.85</v>
      </c>
      <c r="CK10">
        <f>IF('Febrero 2019'!K12&gt;'Febrero 2019'!L12,'Febrero 2019'!K12,'Febrero 2019'!L12)</f>
        <v>6.6</v>
      </c>
      <c r="CL10">
        <f>IF('Marzo 2019'!K12&gt;'Marzo 2019'!L12,'Marzo 2019'!K12,'Marzo 2019'!L12)</f>
        <v>7.9700000000000006</v>
      </c>
      <c r="CM10">
        <f>IF('Abril 2019'!K12&gt;'Abril 2019'!L12,'Abril 2019'!K12,'Abril 2019'!L12)</f>
        <v>8.32</v>
      </c>
      <c r="CN10">
        <f>IF('Mayo 2019'!K12&gt;'Mayo 2019'!L12,'Mayo 2019'!K12,'Mayo 2019'!L12)</f>
        <v>8.32</v>
      </c>
      <c r="CO10">
        <f>IF('Junio 2019'!K12&gt;'Junio 2019'!L12,'Junio 2019'!K12,'Junio 2019'!L12)</f>
        <v>7</v>
      </c>
      <c r="CP10">
        <f>IF('Julio 2019'!K12&gt;'Julio 2019'!L12,'Julio 2019'!K12,'Julio 2019'!L12)</f>
        <v>6.2</v>
      </c>
      <c r="CQ10">
        <f>IF('Agosto 2019'!K12&gt;'Agosto 2019'!L12,'Agosto 2019'!K12,'Agosto 2019'!L12)</f>
        <v>5.45</v>
      </c>
      <c r="CR10">
        <f>IF('Setiembre 2019'!K12&gt;'Setiembre 2019'!L12,'Setiembre 2019'!K12,'Setiembre 2019'!L12)</f>
        <v>5.18</v>
      </c>
      <c r="CS10">
        <f>IF('Octubre 2019'!K12&gt;'Octubre 2019'!L12,'Octubre 2019'!K12,'Octubre 2019'!L12)</f>
        <v>3.37</v>
      </c>
      <c r="CT10">
        <f>IF('Noviembre 2019'!K12&gt;'Noviembre 2019'!L12,'Noviembre 2019'!K12,'Noviembre 2019'!L12)</f>
        <v>9.9300000000000015</v>
      </c>
      <c r="CU10">
        <f>IF('Diciembre 2019'!K12&gt;'Diciembre 2019'!L12,'Diciembre 2019'!K12,'Diciembre 2019'!L12)</f>
        <v>10.130000000000001</v>
      </c>
      <c r="CV10">
        <f>IF('Enero 2020'!K12&gt;'Enero 2020'!L12,'Enero 2020'!K12,'Enero 2020'!L12)</f>
        <v>7.0799999999999992</v>
      </c>
      <c r="CW10">
        <f>IF('Febrero 2020'!K12&gt;'Febrero 2020'!L12,'Febrero 2020'!K12,'Febrero 2020'!L12)</f>
        <v>11.74</v>
      </c>
      <c r="CX10">
        <f>IF('Marzo 2020'!K12&gt;'Marzo 2020'!L12,'Marzo 2020'!K12,'Marzo 2020'!L12)</f>
        <v>8.8600000000000012</v>
      </c>
      <c r="CY10">
        <f>IF('Abril 2020'!K12&gt;'Abril 2020'!L12,'Abril 2020'!K12,'Abril 2020'!L12)</f>
        <v>13.120000000000001</v>
      </c>
      <c r="CZ10">
        <f>IF('Mayo 2020'!K12&gt;'Mayo 2020'!L12,'Mayo 2020'!K12,'Mayo 2020'!L12)</f>
        <v>14.600000000000001</v>
      </c>
      <c r="DA10">
        <f>IF('Junio 2020'!K12&gt;'Junio 2020'!L12,'Junio 2020'!K12,'Junio 2020'!L12)</f>
        <v>11.48</v>
      </c>
      <c r="DB10">
        <f>IF('Julio 2020'!K12&gt;'Julio 2020'!L12,'Julio 2020'!K12,'Julio 2020'!L12)</f>
        <v>7.29</v>
      </c>
      <c r="DC10">
        <f>IF('Agosto 2020'!K12&gt;'Agosto 2020'!L12,'Agosto 2020'!K12,'Agosto 2020'!L12)</f>
        <v>6.85</v>
      </c>
      <c r="DD10">
        <f>IF('Setiembre 2020'!K12&gt;'Setiembre 2020'!L12,'Setiembre 2020'!K12,'Setiembre 2020'!L12)</f>
        <v>4.4799999999999995</v>
      </c>
      <c r="DE10">
        <f>IF('Octubre 2020'!K12&gt;'Octubre 2020'!L12,'Octubre 2020'!K12,'Octubre 2020'!L12)</f>
        <v>6.1</v>
      </c>
      <c r="DF10">
        <f>IF('Noviembre 2020'!K12&gt;'Noviembre 2020'!L12,'Noviembre 2020'!K12,'Noviembre 2020'!L12)</f>
        <v>3.66</v>
      </c>
      <c r="DG10">
        <f>IF('Diciembre 2020'!K12&gt;'Diciembre 2020'!L12,'Diciembre 2020'!K12,'Diciembre 2020'!L12)</f>
        <v>8.65</v>
      </c>
      <c r="DH10">
        <f>IF('Enero 2021'!K12&gt;'Enero 2021'!L12,'Enero 2021'!K12,'Enero 2021'!L12)</f>
        <v>9.3600000000000012</v>
      </c>
      <c r="DI10">
        <f>IF('Febrero 2021'!K12&gt;'Febrero 2021'!L12,'Febrero 2021'!K12,'Febrero 2021'!L12)</f>
        <v>10.59</v>
      </c>
      <c r="DJ10">
        <f>IF('Marzo 2021'!K12&gt;'Marzo 2021'!L12,'Marzo 2021'!K12,'Marzo 2021'!L12)</f>
        <v>8.8600000000000012</v>
      </c>
      <c r="DK10">
        <f>IF('Abril 2021'!K12&gt;'Abril 2021'!L12,'Abril 2021'!K12,'Abril 2021'!L12)</f>
        <v>9.57</v>
      </c>
      <c r="DL10">
        <f>IF('Mayo 2021'!K12&gt;'Mayo 2021'!L12,'Mayo 2021'!K12,'Mayo 2021'!L12)</f>
        <v>8.6300000000000008</v>
      </c>
      <c r="DM10">
        <f>IF('Junio 2021'!K12&gt;'Junio 2021'!L12,'Junio 2021'!K12,'Junio 2021'!L12)</f>
        <v>6.2299999999999995</v>
      </c>
      <c r="DN10">
        <f>IF('Julio 2021'!K12&gt;'Julio 2021'!L12,'Julio 2021'!K12,'Julio 2021'!L12)</f>
        <v>5.71</v>
      </c>
      <c r="DO10">
        <f>IF('Agosto 2021'!K12&gt;'Agosto 2021'!L12,'Agosto 2021'!K12,'Agosto 2021'!L12)</f>
        <v>5.22</v>
      </c>
      <c r="DP10">
        <f>IF('Setiembre 2021'!K12&gt;'Setiembre 2021'!L12,'Setiembre 2021'!K12,'Setiembre 2021'!L12)</f>
        <v>5.1899999999999995</v>
      </c>
      <c r="DQ10">
        <f>IF('Octubre 2021'!K12&gt;'Octubre 2021'!L12,'Octubre 2021'!K12,'Octubre 2021'!L12)</f>
        <v>5.09</v>
      </c>
      <c r="DR10">
        <f>IF('Noviembre 2021'!K12&gt;'Noviembre 2021'!L12,'Noviembre 2021'!K12,'Noviembre 2021'!L12)</f>
        <v>9.0100000000000016</v>
      </c>
      <c r="DS10">
        <f>IF('Diciembre 2021'!K12&gt;'Diciembre 2021'!L12,'Diciembre 2021'!K12,'Diciembre 2021'!L12)</f>
        <v>4.51</v>
      </c>
      <c r="DT10">
        <f>IF('Enero 2022'!K12&gt;'Enero 2022'!L12,'Enero 2022'!K12,'Enero 2022'!L12)</f>
        <v>6.31</v>
      </c>
      <c r="DU10">
        <f>IF('Febrero 2022'!K12&gt;'Febrero 2022'!L12,'Febrero 2022'!K12,'Febrero 2022'!L12)</f>
        <v>11</v>
      </c>
      <c r="DV10">
        <f>IF('Marzo 2022'!K12&gt;'Marzo 2022'!L12,'Marzo 2022'!K12,'Marzo 2022'!L12)</f>
        <v>14.63</v>
      </c>
      <c r="DW10">
        <f>IF('Abril 2022'!K12&gt;'Abril 2022'!L12,'Abril 2022'!K12,'Abril 2022'!L12)</f>
        <v>13.13</v>
      </c>
      <c r="DX10">
        <f>IF('Mayo 2022'!K12&gt;'Mayo 2022'!L12,'Mayo 2022'!K12,'Mayo 2022'!L12)</f>
        <v>9.620000000000001</v>
      </c>
      <c r="DY10">
        <f>IF('Junio 2022'!K12&gt;'Junio 2022'!L12,'Junio 2022'!K12,'Junio 2022'!L12)</f>
        <v>4.17</v>
      </c>
      <c r="DZ10">
        <f>IF('Julio 2022'!K12&gt;'Julio 2022'!L12,'Julio 2022'!K12,'Julio 2022'!L12)</f>
        <v>8.25</v>
      </c>
      <c r="EA10">
        <f>IF('Agosto 2022'!K12&gt;'Agosto 2022'!L12,'Agosto 2022'!K12,'Agosto 2022'!L12)</f>
        <v>9.81</v>
      </c>
      <c r="EB10">
        <f>IF('Setiembre 2022'!K12&gt;'Setiembre 2022'!L12,'Setiembre 2022'!K12,'Setiembre 2022'!L12)</f>
        <v>9.84</v>
      </c>
      <c r="EC10">
        <f>IF('Octubre 2022'!K12&gt;'Octubre 2022'!L12,'Octubre 2022'!K12,'Octubre 2022'!L12)</f>
        <v>4.6499999999999995</v>
      </c>
      <c r="ED10">
        <f>IF('Noviembre 2022'!K12&gt;'Noviembre 2022'!L12,'Noviembre 2022'!K12,'Noviembre 2022'!L12)</f>
        <v>6.6499999999999995</v>
      </c>
      <c r="EE10">
        <f>IF('Diciembre 2022'!K12&gt;'Diciembre 2022'!L12,'Diciembre 2022'!K12,'Diciembre 2022'!L12)</f>
        <v>5.25</v>
      </c>
      <c r="EF10">
        <f>IF('Enero 2023'!K12&gt;'Enero 2023'!L12,'Enero 2023'!K12,'Enero 2023'!L12)</f>
        <v>10.770000000000001</v>
      </c>
      <c r="EG10">
        <f>IF('Febrero 2023'!K12&gt;'Febrero 2023'!L12,'Febrero 2023'!K12,'Febrero 2023'!L12)</f>
        <v>10.75</v>
      </c>
      <c r="EH10">
        <f>IF('Marzo 2023'!K12&gt;'Marzo 2023'!L12,'Marzo 2023'!K12,'Marzo 2023'!L12)</f>
        <v>11.190000000000001</v>
      </c>
      <c r="EI10">
        <f>IF('Abril 2023'!K12&gt;'Abril 2023'!L12,'Abril 2023'!K12,'Abril 2023'!L12)</f>
        <v>9.9500000000000011</v>
      </c>
      <c r="EJ10">
        <f>IF('Mayo 2023'!K12&gt;'Mayo 2023'!L12,'Mayo 2023'!K12,'Mayo 2023'!L12)</f>
        <v>12.770000000000001</v>
      </c>
      <c r="EK10">
        <f>IF('Junio 2023'!K12&gt;'Junio 2023'!L12,'Junio 2023'!K12,'Junio 2023'!L12)</f>
        <v>10.020000000000001</v>
      </c>
      <c r="EL10">
        <f>IF('Julio 2023'!K12&gt;'Julio 2023'!L12,'Julio 2023'!K12,'Julio 2023'!L12)</f>
        <v>9.5500000000000007</v>
      </c>
      <c r="EM10">
        <f>IF('Agosto 2023'!K12&gt;'Agosto 2023'!L12,'Agosto 2023'!K12,'Agosto 2023'!L12)</f>
        <v>5.76</v>
      </c>
      <c r="EN10">
        <f>IF('Setiembre 2023'!K12&gt;'Setiembre 2023'!L12,'Setiembre 2023'!K12,'Setiembre 2023'!L12)</f>
        <v>4.58</v>
      </c>
      <c r="EO10">
        <f>IF('Octubre 2023'!K12&gt;'Octubre 2023'!L12,'Octubre 2023'!K12,'Octubre 2023'!L12)</f>
        <v>9.4700000000000006</v>
      </c>
      <c r="EP10">
        <f>IF('Noviembre 2023'!K12&gt;'Noviembre 2023'!L12,'Noviembre 2023'!K12,'Noviembre 2023'!L12)</f>
        <v>10.020000000000001</v>
      </c>
      <c r="EQ10">
        <f>IF('Diciembre 2023'!K12&gt;'Diciembre 2023'!L12,'Diciembre 2023'!K12,'Diciembre 2023'!L12)</f>
        <v>10.57</v>
      </c>
      <c r="ER10">
        <f>IF('Enero 2024'!K12&gt;'Enero 2024'!L12,'Enero 2024'!K12,'Enero 2024'!L12)</f>
        <v>10.610000000000001</v>
      </c>
      <c r="ES10">
        <f>IF('Febrero 2024'!K12&gt;'Febrero 2024'!L12,'Febrero 2024'!K12,'Febrero 2024'!L12)</f>
        <v>11.25</v>
      </c>
      <c r="ET10">
        <f>IF('Marzo 2024'!K12&gt;'Marzo 2024'!L12,'Marzo 2024'!K12,'Marzo 2024'!L12)</f>
        <v>12.450000000000001</v>
      </c>
      <c r="EU10">
        <f>IF('Abril 2024'!K12&gt;'Abril 2024'!L12,'Abril 2024'!K12,'Abril 2024'!L12)</f>
        <v>12.98</v>
      </c>
      <c r="EV10">
        <f>IF('Mayo 2024'!K12&gt;'Mayo 2024'!L12,'Mayo 2024'!K12,'Mayo 2024'!L12)</f>
        <v>14.32</v>
      </c>
      <c r="EW10">
        <f>IF('Junio 2024'!K12&gt;'Junio 2024'!L12,'Junio 2024'!K12,'Junio 2024'!L12)</f>
        <v>11.24</v>
      </c>
      <c r="EX10">
        <f>IF('Julio 2024'!K12&gt;'Julio 2024'!L12,'Julio 2024'!K12,'Julio 2024'!L12)</f>
        <v>10.66</v>
      </c>
      <c r="EY10">
        <f>IF('Agosto 2024'!K12&gt;'Agosto 2024'!L12,'Agosto 2024'!K12,'Agosto 2024'!L12)</f>
        <v>10.850000000000001</v>
      </c>
      <c r="EZ10">
        <f>IF('Setiembre 2024'!K12&gt;'Setiembre 2024'!L12,'Setiembre 2024'!K12,'Setiembre 2024'!L12)</f>
        <v>10.530000000000001</v>
      </c>
      <c r="FA10">
        <f>IF('Octubre 2024'!K12&gt;'Octubre 2024'!L12,'Octubre 2024'!K12,'Octubre 2024'!L12)</f>
        <v>4.33</v>
      </c>
      <c r="FB10">
        <f>IF('Noviembre 2024'!K12&gt;'Noviembre 2024'!L12,'Noviembre 2024'!K12,'Noviembre 2024'!L12)</f>
        <v>10.33</v>
      </c>
      <c r="FC10">
        <f>IF('Diciembre 2024'!K12&gt;'Diciembre 2024'!L12,'Diciembre 2024'!K12,'Diciembre 2024'!L12)</f>
        <v>5.01</v>
      </c>
      <c r="FD10">
        <f>IF('Enero 2025'!K12&gt;'Enero 2025'!L12,'Enero 2025'!K12,'Enero 2025'!L12)</f>
        <v>11.88</v>
      </c>
      <c r="FE10">
        <f>IF('Febrero 2025'!K12&gt;'Febrero 2025'!L12,'Febrero 2025'!K12,'Febrero 2025'!L12)</f>
        <v>6.04</v>
      </c>
      <c r="FF10">
        <f>IF('Marzo 2025'!K12&gt;'Marzo 2025'!L12,'Marzo 2025'!K12,'Marzo 2025'!L12)</f>
        <v>7.45</v>
      </c>
      <c r="FG10">
        <f>IF('Abril 2025'!K12&gt;'Abril 2025'!L12,'Abril 2025'!K12,'Abril 2025'!L12)</f>
        <v>7.86</v>
      </c>
    </row>
    <row r="11" spans="1:171" x14ac:dyDescent="0.25">
      <c r="A11" s="105">
        <v>9</v>
      </c>
      <c r="B11" s="105" t="s">
        <v>27</v>
      </c>
      <c r="C11" s="105" t="s">
        <v>26</v>
      </c>
      <c r="D11" s="104">
        <v>228558</v>
      </c>
      <c r="E11" s="104">
        <v>373122</v>
      </c>
      <c r="F11" s="104">
        <v>149</v>
      </c>
      <c r="G11" s="107"/>
      <c r="H11" s="108" t="s">
        <v>46</v>
      </c>
      <c r="I11" s="51" t="s">
        <v>48</v>
      </c>
      <c r="J11" s="91" t="s">
        <v>48</v>
      </c>
      <c r="K11" s="91" t="s">
        <v>73</v>
      </c>
      <c r="L11" s="91" t="s">
        <v>73</v>
      </c>
      <c r="M11" s="91" t="s">
        <v>73</v>
      </c>
      <c r="N11" s="91" t="s">
        <v>73</v>
      </c>
      <c r="O11" s="91" t="s">
        <v>73</v>
      </c>
      <c r="P11" s="91" t="s">
        <v>73</v>
      </c>
      <c r="Q11" s="91" t="s">
        <v>88</v>
      </c>
      <c r="R11" s="91" t="s">
        <v>73</v>
      </c>
      <c r="S11" s="91" t="s">
        <v>73</v>
      </c>
      <c r="T11" s="91" t="s">
        <v>73</v>
      </c>
      <c r="U11" s="91" t="s">
        <v>73</v>
      </c>
      <c r="V11" s="91" t="s">
        <v>73</v>
      </c>
      <c r="W11" s="91" t="s">
        <v>73</v>
      </c>
      <c r="X11" s="91" t="s">
        <v>73</v>
      </c>
      <c r="Y11" s="91" t="s">
        <v>73</v>
      </c>
      <c r="Z11" s="91" t="s">
        <v>73</v>
      </c>
      <c r="AA11" s="91" t="s">
        <v>73</v>
      </c>
      <c r="AB11" s="91" t="s">
        <v>73</v>
      </c>
      <c r="AC11" s="91" t="s">
        <v>73</v>
      </c>
      <c r="AD11" s="91" t="s">
        <v>73</v>
      </c>
      <c r="AE11" s="91" t="s">
        <v>73</v>
      </c>
      <c r="AF11" s="91" t="s">
        <v>73</v>
      </c>
      <c r="AG11" s="91" t="s">
        <v>73</v>
      </c>
      <c r="AH11" s="91" t="s">
        <v>73</v>
      </c>
      <c r="AI11" s="91" t="s">
        <v>73</v>
      </c>
      <c r="AJ11" s="91" t="s">
        <v>73</v>
      </c>
      <c r="AK11" s="91" t="s">
        <v>73</v>
      </c>
      <c r="AL11" s="91" t="s">
        <v>73</v>
      </c>
      <c r="AM11" s="91" t="s">
        <v>73</v>
      </c>
      <c r="AN11" s="91" t="s">
        <v>73</v>
      </c>
      <c r="AO11" s="91" t="s">
        <v>73</v>
      </c>
      <c r="AP11" s="91" t="s">
        <v>73</v>
      </c>
      <c r="AQ11" s="91" t="s">
        <v>73</v>
      </c>
      <c r="AR11" s="91" t="s">
        <v>73</v>
      </c>
      <c r="AS11" s="91" t="s">
        <v>73</v>
      </c>
      <c r="AT11" s="91" t="s">
        <v>73</v>
      </c>
      <c r="AU11" s="91" t="s">
        <v>73</v>
      </c>
      <c r="AV11" s="91" t="s">
        <v>73</v>
      </c>
      <c r="AW11" s="91" t="s">
        <v>73</v>
      </c>
      <c r="AX11" s="91" t="s">
        <v>73</v>
      </c>
      <c r="AY11" s="91" t="s">
        <v>73</v>
      </c>
      <c r="AZ11" s="91" t="s">
        <v>73</v>
      </c>
      <c r="BA11" s="26" t="s">
        <v>73</v>
      </c>
      <c r="BB11" s="91" t="s">
        <v>73</v>
      </c>
      <c r="BC11" s="91" t="s">
        <v>73</v>
      </c>
      <c r="BD11" s="51" t="s">
        <v>73</v>
      </c>
      <c r="BE11" s="51" t="s">
        <v>73</v>
      </c>
      <c r="BF11" s="91" t="s">
        <v>73</v>
      </c>
      <c r="BG11" s="91" t="s">
        <v>73</v>
      </c>
      <c r="BH11" s="91" t="s">
        <v>73</v>
      </c>
      <c r="BI11" t="str">
        <f>IF('Octubre 2016'!K13&gt;'Octubre 2016'!L13,'Octubre 2016'!K13,'Octubre 2016'!L13)</f>
        <v>Sin linea de aire</v>
      </c>
      <c r="BJ11" t="str">
        <f>IF('Noviembre 2016'!K13&gt;'Noviembre 2016'!L13,'Noviembre 2016'!K13,'Noviembre 2016'!L13)</f>
        <v>Sin linea de aire</v>
      </c>
      <c r="BK11" t="str">
        <f>IF('Diciembre 2016'!K13&gt;'Diciembre 2016'!L13,'Diciembre 2016'!K13,'Diciembre 2016'!L13)</f>
        <v>Sin linea de aire</v>
      </c>
      <c r="BM11" t="str">
        <f>IF('Febrero 2017'!K13&gt;'Febrero 2017'!L13,'Febrero 2017'!K13,'Febrero 2017'!L13)</f>
        <v>Sin linea de aire</v>
      </c>
      <c r="BN11" t="str">
        <f>IF('Marzo 2017'!K13&gt;'Marzo 2017'!L13,'Marzo 2017'!K13,'Marzo 2017'!L13)</f>
        <v>Sin linea de aire</v>
      </c>
      <c r="BO11" t="str">
        <f>IF('Abril 2017'!K13&gt;'Abril 2017'!L13,'Abril 2017'!K13,'Abril 2017'!L13)</f>
        <v>Sin linea de aire</v>
      </c>
      <c r="BP11" t="str">
        <f>IF('Mayo 2017'!K13&gt;'Mayo 2017'!L13,'Mayo 2017'!K13,'Mayo 2017'!L13)</f>
        <v>Sin linea de aire</v>
      </c>
      <c r="BQ11" t="str">
        <f>IF('Junio 2017'!K13&gt;'Junio 2017'!L13,'Junio 2017'!K13,'Junio 2017'!L13)</f>
        <v>Sin linea de aire</v>
      </c>
      <c r="BR11" t="str">
        <f>IF('Julio 2017'!K13&gt;'Julio 2017'!L13,'Julio 2017'!K13,'Julio 2017'!L13)</f>
        <v>Sin linea de aire</v>
      </c>
      <c r="BS11" t="str">
        <f>IF('Agosto 2017'!K13&gt;'Agosto 2017'!L13,'Agosto 2017'!K13,'Agosto 2017'!L13)</f>
        <v>Sin linea de aire</v>
      </c>
      <c r="BT11" t="str">
        <f>IF('Setiembre 2017'!K13&gt;'Setiembre 2017'!L13,'Setiembre 2017'!K13,'Setiembre 2017'!L13)</f>
        <v>Sin linea de aire</v>
      </c>
      <c r="BU11" t="str">
        <f>IF('Octubre 2017'!K13&gt;'Octubre 2017'!L13,'Octubre 2017'!K13,'Octubre 2017'!L13)</f>
        <v>Sin linea de aire</v>
      </c>
      <c r="BV11" t="str">
        <f>IF('Noviembre 2017'!K13&gt;'Noviembre 2017'!L13,'Noviembre 2017'!K13,'Noviembre 2017'!L13)</f>
        <v>Sin linea de aire</v>
      </c>
      <c r="BW11" t="str">
        <f>IF('Diciembre 2017'!K13&gt;'Diciembre 2017'!L13,'Diciembre 2017'!K13,'Diciembre 2017'!L13)</f>
        <v>Sin linea de aire</v>
      </c>
      <c r="BX11" t="str">
        <f>IF('Enero 2018'!K13&gt;'Enero 2018'!L13,'Enero 2018'!K13,'Enero 2018'!L13)</f>
        <v>Sin linea de aire</v>
      </c>
      <c r="BY11" t="str">
        <f>IF('Febrero 2018'!K13&gt;'Febrero 2018'!L13,'Febrero 2018'!K13,'Febrero 2018'!L13)</f>
        <v>Sin linea de aire</v>
      </c>
      <c r="BZ11" t="str">
        <f>IF('Marzo 2018'!K13&gt;'Marzo 2018'!L13,'Marzo 2018'!K13,'Marzo 2018'!L13)</f>
        <v>Sin linea de aire</v>
      </c>
      <c r="CA11" t="str">
        <f>IF('Abril 2018'!K13&gt;'Abril 2018'!L13,'Abril 2018'!K13,'Abril 2018'!L13)</f>
        <v>Sin linea de aire</v>
      </c>
      <c r="CB11" t="str">
        <f>IF('Mayo 2018'!K13&gt;'Mayo 2018'!L13,'Mayo 2018'!K13,'Mayo 2018'!L13)</f>
        <v>Sin linea de aire</v>
      </c>
      <c r="CC11" t="str">
        <f>IF('Junio 2018'!K13&gt;'Junio 2018'!L13,'Junio 2018'!K13,'Junio 2018'!L13)</f>
        <v>Sin linea de aire</v>
      </c>
      <c r="CD11" t="str">
        <f>IF('Julio 2018'!K13&gt;'Julio 2018'!L13,'Julio 2018'!K13,'Julio 2018'!L13)</f>
        <v>Sin linea de aire</v>
      </c>
      <c r="CE11" t="str">
        <f>IF('Agosto 2018'!K13&gt;'Agosto 2018'!L13,'Agosto 2018'!K13,'Agosto 2018'!L13)</f>
        <v>Sin linea de aire</v>
      </c>
      <c r="CF11" t="str">
        <f>IF('Setiembre 2018'!K13&gt;'Setiembre 2018'!L13,'Setiembre 2018'!K13,'Setiembre 2018'!L13)</f>
        <v>Sin linea de aire</v>
      </c>
      <c r="CG11" t="str">
        <f>IF('Octubre 2018'!K13&gt;'Octubre 2018'!L13,'Octubre 2018'!K13,'Octubre 2018'!L13)</f>
        <v>Sin linea de aire</v>
      </c>
      <c r="CH11" t="str">
        <f>IF('Noviembre 2018'!K13&gt;'Noviembre 2018'!L13,'Noviembre 2018'!K13,'Noviembre 2018'!L13)</f>
        <v>Sin linea de aire</v>
      </c>
      <c r="CI11" t="str">
        <f>IF('Diciembre 2018'!K13&gt;'Diciembre 2018'!L13,'Diciembre 2018'!K13,'Diciembre 2018'!L13)</f>
        <v>Sin linea de aire</v>
      </c>
      <c r="CJ11" t="str">
        <f>IF('Enero 2019'!K13&gt;'Enero 2019'!L13,'Enero 2019'!K13,'Enero 2019'!L13)</f>
        <v>Sin linea de aire</v>
      </c>
      <c r="CK11" t="str">
        <f>IF('Febrero 2019'!K13&gt;'Febrero 2019'!L13,'Febrero 2019'!K13,'Febrero 2019'!L13)</f>
        <v>Sin linea de aire</v>
      </c>
      <c r="CL11" t="str">
        <f>IF('Marzo 2019'!K13&gt;'Marzo 2019'!L13,'Marzo 2019'!K13,'Marzo 2019'!L13)</f>
        <v>Sin linea de aire</v>
      </c>
      <c r="CM11" t="str">
        <f>IF('Abril 2019'!K13&gt;'Abril 2019'!L13,'Abril 2019'!K13,'Abril 2019'!L13)</f>
        <v>Sin linea de aire</v>
      </c>
      <c r="CN11" t="str">
        <f>IF('Mayo 2019'!K13&gt;'Mayo 2019'!L13,'Mayo 2019'!K13,'Mayo 2019'!L13)</f>
        <v>Sin linea de aire</v>
      </c>
      <c r="CO11" t="str">
        <f>IF('Junio 2019'!K13&gt;'Junio 2019'!L13,'Junio 2019'!K13,'Junio 2019'!L13)</f>
        <v>Sin linea de aire</v>
      </c>
      <c r="CP11" t="str">
        <f>IF('Julio 2019'!K13&gt;'Julio 2019'!L13,'Julio 2019'!K13,'Julio 2019'!L13)</f>
        <v>Sin linea de aire</v>
      </c>
      <c r="CQ11" t="str">
        <f>IF('Agosto 2019'!K13&gt;'Agosto 2019'!L13,'Agosto 2019'!K13,'Agosto 2019'!L13)</f>
        <v>Sin linea de aire</v>
      </c>
      <c r="CR11" t="str">
        <f>IF('Setiembre 2019'!K13&gt;'Setiembre 2019'!L13,'Setiembre 2019'!K13,'Setiembre 2019'!L13)</f>
        <v>Sin linea de aire</v>
      </c>
      <c r="CS11" t="str">
        <f>IF('Octubre 2019'!K13&gt;'Octubre 2019'!L13,'Octubre 2019'!K13,'Octubre 2019'!L13)</f>
        <v>Sin linea de aire</v>
      </c>
      <c r="CT11" t="str">
        <f>IF('Noviembre 2019'!K13&gt;'Noviembre 2019'!L13,'Noviembre 2019'!K13,'Noviembre 2019'!L13)</f>
        <v>Sin linea de aire</v>
      </c>
      <c r="CU11" t="str">
        <f>IF('Diciembre 2019'!K13&gt;'Diciembre 2019'!L13,'Diciembre 2019'!K13,'Diciembre 2019'!L13)</f>
        <v>Sin linea de aire</v>
      </c>
      <c r="CV11" t="str">
        <f>IF('Enero 2020'!K13&gt;'Enero 2020'!L13,'Enero 2020'!K13,'Enero 2020'!L13)</f>
        <v>Sin linea de aire</v>
      </c>
      <c r="CW11" t="str">
        <f>IF('Febrero 2020'!K13&gt;'Febrero 2020'!L13,'Febrero 2020'!K13,'Febrero 2020'!L13)</f>
        <v>Sin linea de aire</v>
      </c>
      <c r="CX11" t="str">
        <f>IF('Marzo 2020'!K13&gt;'Marzo 2020'!L13,'Marzo 2020'!K13,'Marzo 2020'!L13)</f>
        <v>Sin linea de aire</v>
      </c>
      <c r="CY11" t="str">
        <f>IF('Abril 2020'!K13&gt;'Abril 2020'!L13,'Abril 2020'!K13,'Abril 2020'!L13)</f>
        <v>Sin linea de aire</v>
      </c>
      <c r="CZ11" t="str">
        <f>IF('Mayo 2020'!K13&gt;'Mayo 2020'!L13,'Mayo 2020'!K13,'Mayo 2020'!L13)</f>
        <v>Sin linea de aire</v>
      </c>
      <c r="DA11" t="str">
        <f>IF('Junio 2020'!K13&gt;'Junio 2020'!L13,'Junio 2020'!K13,'Junio 2020'!L13)</f>
        <v>Sin linea de aire</v>
      </c>
      <c r="DB11" t="str">
        <f>IF('Julio 2020'!K13&gt;'Julio 2020'!L13,'Julio 2020'!K13,'Julio 2020'!L13)</f>
        <v>Sin linea de aire</v>
      </c>
      <c r="DC11" t="str">
        <f>IF('Agosto 2020'!K13&gt;'Agosto 2020'!L13,'Agosto 2020'!K13,'Agosto 2020'!L13)</f>
        <v>Sin linea de aire</v>
      </c>
      <c r="DD11" t="str">
        <f>IF('Setiembre 2020'!K13&gt;'Setiembre 2020'!L13,'Setiembre 2020'!K13,'Setiembre 2020'!L13)</f>
        <v>Sin linea de aire</v>
      </c>
      <c r="DE11" t="str">
        <f>IF('Octubre 2020'!K13&gt;'Octubre 2020'!L13,'Octubre 2020'!K13,'Octubre 2020'!L13)</f>
        <v>Sin linea de aire</v>
      </c>
      <c r="DF11" t="str">
        <f>IF('Noviembre 2020'!K13&gt;'Noviembre 2020'!L13,'Noviembre 2020'!K13,'Noviembre 2020'!L13)</f>
        <v>Sin linea de aire</v>
      </c>
      <c r="DG11" t="str">
        <f>IF('Diciembre 2020'!K13&gt;'Diciembre 2020'!L13,'Diciembre 2020'!K13,'Diciembre 2020'!L13)</f>
        <v>Sin linea de aire</v>
      </c>
      <c r="DH11" t="str">
        <f>IF('Enero 2021'!K13&gt;'Enero 2021'!L13,'Enero 2021'!K13,'Enero 2021'!L13)</f>
        <v>Sin linea de aire</v>
      </c>
      <c r="DI11" t="str">
        <f>IF('Febrero 2021'!K13&gt;'Febrero 2021'!L13,'Febrero 2021'!K13,'Febrero 2021'!L13)</f>
        <v>Sin linea de aire</v>
      </c>
      <c r="DJ11" t="str">
        <f>IF('Marzo 2021'!K13&gt;'Marzo 2021'!L13,'Marzo 2021'!K13,'Marzo 2021'!L13)</f>
        <v>Sin linea de aire</v>
      </c>
      <c r="DK11" t="str">
        <f>IF('Abril 2021'!K13&gt;'Abril 2021'!L13,'Abril 2021'!K13,'Abril 2021'!L13)</f>
        <v>Sin linea de aire</v>
      </c>
      <c r="DL11" t="str">
        <f>IF('Mayo 2021'!K13&gt;'Mayo 2021'!L13,'Mayo 2021'!K13,'Mayo 2021'!L13)</f>
        <v>Sin linea de aire</v>
      </c>
      <c r="DM11" t="str">
        <f>IF('Junio 2021'!K13&gt;'Junio 2021'!L13,'Junio 2021'!K13,'Junio 2021'!L13)</f>
        <v>Sin linea de aire</v>
      </c>
      <c r="DN11" t="str">
        <f>IF('Julio 2021'!K13&gt;'Julio 2021'!L13,'Julio 2021'!K13,'Julio 2021'!L13)</f>
        <v>Sin linea de aire</v>
      </c>
      <c r="DO11" t="str">
        <f>IF('Agosto 2021'!K13&gt;'Agosto 2021'!L13,'Agosto 2021'!K13,'Agosto 2021'!L13)</f>
        <v>Sin linea de aire</v>
      </c>
      <c r="DP11" t="str">
        <f>IF('Setiembre 2021'!K13&gt;'Setiembre 2021'!L13,'Setiembre 2021'!K13,'Setiembre 2021'!L13)</f>
        <v>Sin linea de aire</v>
      </c>
      <c r="DQ11" t="str">
        <f>IF('Octubre 2021'!K13&gt;'Octubre 2021'!L13,'Octubre 2021'!K13,'Octubre 2021'!L13)</f>
        <v>Sin linea de aire</v>
      </c>
      <c r="DR11" t="str">
        <f>IF('Noviembre 2021'!K13&gt;'Noviembre 2021'!L13,'Noviembre 2021'!K13,'Noviembre 2021'!L13)</f>
        <v>Sin linea de aire</v>
      </c>
      <c r="DS11" t="str">
        <f>IF('Diciembre 2021'!K13&gt;'Diciembre 2021'!L13,'Diciembre 2021'!K13,'Diciembre 2021'!L13)</f>
        <v>Sin linea de aire</v>
      </c>
      <c r="DT11" t="str">
        <f>IF('Enero 2022'!K13&gt;'Enero 2022'!L13,'Enero 2022'!K13,'Enero 2022'!L13)</f>
        <v>Sin linea de aire</v>
      </c>
      <c r="DU11" t="str">
        <f>IF('Febrero 2022'!K13&gt;'Febrero 2022'!L13,'Febrero 2022'!K13,'Febrero 2022'!L13)</f>
        <v>Sin linea de aire</v>
      </c>
      <c r="DV11" t="str">
        <f>IF('Marzo 2022'!K13&gt;'Marzo 2022'!L13,'Marzo 2022'!K13,'Marzo 2022'!L13)</f>
        <v>Sin linea de aire</v>
      </c>
      <c r="DW11" t="str">
        <f>IF('Abril 2022'!K13&gt;'Abril 2022'!L13,'Abril 2022'!K13,'Abril 2022'!L13)</f>
        <v>Sin linea de aire</v>
      </c>
      <c r="DX11" t="str">
        <f>IF('Mayo 2022'!K13&gt;'Mayo 2022'!L13,'Mayo 2022'!K13,'Mayo 2022'!L13)</f>
        <v>Sin linea de aire</v>
      </c>
      <c r="DY11" t="str">
        <f>IF('Junio 2022'!K13&gt;'Junio 2022'!L13,'Junio 2022'!K13,'Junio 2022'!L13)</f>
        <v>Sin linea de aire</v>
      </c>
      <c r="DZ11" t="str">
        <f>IF('Julio 2022'!K13&gt;'Julio 2022'!L13,'Julio 2022'!K13,'Julio 2022'!L13)</f>
        <v>Sin linea de aire</v>
      </c>
      <c r="EA11" t="str">
        <f>IF('Agosto 2022'!K13&gt;'Agosto 2022'!L13,'Agosto 2022'!K13,'Agosto 2022'!L13)</f>
        <v>Sin linea de aire</v>
      </c>
      <c r="EB11" t="str">
        <f>IF('Setiembre 2022'!K13&gt;'Setiembre 2022'!L13,'Setiembre 2022'!K13,'Setiembre 2022'!L13)</f>
        <v>Sin linea de aire</v>
      </c>
      <c r="EC11" t="str">
        <f>IF('Octubre 2022'!K13&gt;'Octubre 2022'!L13,'Octubre 2022'!K13,'Octubre 2022'!L13)</f>
        <v>Sin linea de aire</v>
      </c>
      <c r="ED11" t="str">
        <f>IF('Noviembre 2022'!K13&gt;'Noviembre 2022'!L13,'Noviembre 2022'!K13,'Noviembre 2022'!L13)</f>
        <v>Sin linea de aire</v>
      </c>
      <c r="EE11" t="str">
        <f>IF('Diciembre 2022'!K13&gt;'Diciembre 2022'!L13,'Diciembre 2022'!K13,'Diciembre 2022'!L13)</f>
        <v>Sin linea de aire</v>
      </c>
      <c r="EF11" t="str">
        <f>IF('Enero 2023'!K13&gt;'Enero 2023'!L13,'Enero 2023'!K13,'Enero 2023'!L13)</f>
        <v>Sin linea de aire</v>
      </c>
      <c r="EG11" t="str">
        <f>IF('Febrero 2023'!K13&gt;'Febrero 2023'!L13,'Febrero 2023'!K13,'Febrero 2023'!L13)</f>
        <v>Sin linea de aire</v>
      </c>
      <c r="EH11" t="str">
        <f>IF('Marzo 2023'!K13&gt;'Marzo 2023'!L13,'Marzo 2023'!K13,'Marzo 2023'!L13)</f>
        <v>Sin linea de aire</v>
      </c>
      <c r="EI11" t="str">
        <f>IF('Abril 2023'!K13&gt;'Abril 2023'!L13,'Abril 2023'!K13,'Abril 2023'!L13)</f>
        <v>Sin linea de aire</v>
      </c>
      <c r="EJ11" t="str">
        <f>IF('Mayo 2023'!K13&gt;'Mayo 2023'!L13,'Mayo 2023'!K13,'Mayo 2023'!L13)</f>
        <v>Sin linea de aire</v>
      </c>
      <c r="EK11" t="str">
        <f>IF('Junio 2023'!K13&gt;'Junio 2023'!L13,'Junio 2023'!K13,'Junio 2023'!L13)</f>
        <v>Sin linea de aire</v>
      </c>
      <c r="EL11" t="str">
        <f>IF('Julio 2023'!K13&gt;'Julio 2023'!L13,'Julio 2023'!K13,'Julio 2023'!L13)</f>
        <v>Sin linea de aire</v>
      </c>
      <c r="EM11" t="str">
        <f>IF('Agosto 2023'!K13&gt;'Agosto 2023'!L13,'Agosto 2023'!K13,'Agosto 2023'!L13)</f>
        <v>Sin linea de aire</v>
      </c>
      <c r="EN11" t="str">
        <f>IF('Setiembre 2023'!K13&gt;'Setiembre 2023'!L13,'Setiembre 2023'!K13,'Setiembre 2023'!L13)</f>
        <v>Sin linea de aire</v>
      </c>
      <c r="EO11" t="str">
        <f>IF('Octubre 2023'!K13&gt;'Octubre 2023'!L13,'Octubre 2023'!K13,'Octubre 2023'!L13)</f>
        <v>Sin linea de aire</v>
      </c>
      <c r="EP11" t="str">
        <f>IF('Noviembre 2023'!K13&gt;'Noviembre 2023'!L13,'Noviembre 2023'!K13,'Noviembre 2023'!L13)</f>
        <v>Sin linea de aire</v>
      </c>
      <c r="EQ11" t="str">
        <f>IF('Diciembre 2023'!K13&gt;'Diciembre 2023'!L13,'Diciembre 2023'!K13,'Diciembre 2023'!L13)</f>
        <v>Sin linea de aire</v>
      </c>
      <c r="ER11" t="str">
        <f>IF('Enero 2024'!K13&gt;'Enero 2024'!L13,'Enero 2024'!K13,'Enero 2024'!L13)</f>
        <v>Sin linea de aire</v>
      </c>
      <c r="ES11" t="str">
        <f>IF('Febrero 2024'!K13&gt;'Febrero 2024'!L13,'Febrero 2024'!K13,'Febrero 2024'!L13)</f>
        <v>Sin linea de aire</v>
      </c>
      <c r="ET11" t="str">
        <f>IF('Marzo 2024'!K13&gt;'Marzo 2024'!L13,'Marzo 2024'!K13,'Marzo 2024'!L13)</f>
        <v>Sin linea de aire</v>
      </c>
      <c r="EU11" t="str">
        <f>IF('Abril 2024'!K13&gt;'Abril 2024'!L13,'Abril 2024'!K13,'Abril 2024'!L13)</f>
        <v>Sin linea de aire</v>
      </c>
      <c r="EV11" t="str">
        <f>IF('Mayo 2024'!K13&gt;'Mayo 2024'!L13,'Mayo 2024'!K13,'Mayo 2024'!L13)</f>
        <v>Sin linea de aire</v>
      </c>
      <c r="EW11" t="str">
        <f>IF('Junio 2024'!K13&gt;'Junio 2024'!L13,'Junio 2024'!K13,'Junio 2024'!L13)</f>
        <v>Sin linea de aire</v>
      </c>
      <c r="EX11" t="str">
        <f>IF('Julio 2024'!K13&gt;'Julio 2024'!L13,'Julio 2024'!K13,'Julio 2024'!L13)</f>
        <v>Sin linea de aire</v>
      </c>
      <c r="EY11" t="str">
        <f>IF('Agosto 2024'!K13&gt;'Agosto 2024'!L13,'Agosto 2024'!K13,'Agosto 2024'!L13)</f>
        <v>Sin linea de aire</v>
      </c>
      <c r="EZ11" t="str">
        <f>IF('Setiembre 2024'!K13&gt;'Setiembre 2024'!L13,'Setiembre 2024'!K13,'Setiembre 2024'!L13)</f>
        <v>Sin linea de aire</v>
      </c>
      <c r="FA11" t="str">
        <f>IF('Octubre 2024'!K13&gt;'Octubre 2024'!L13,'Octubre 2024'!K13,'Octubre 2024'!L13)</f>
        <v>Sin linea de aire</v>
      </c>
      <c r="FB11" t="str">
        <f>IF('Noviembre 2024'!K13&gt;'Noviembre 2024'!L13,'Noviembre 2024'!K13,'Noviembre 2024'!L13)</f>
        <v>Sin linea de aire</v>
      </c>
      <c r="FC11" t="str">
        <f>IF('Diciembre 2024'!K13&gt;'Diciembre 2024'!L13,'Diciembre 2024'!K13,'Diciembre 2024'!L13)</f>
        <v>Sin linea de aire</v>
      </c>
      <c r="FD11" t="str">
        <f>IF('Enero 2025'!K13&gt;'Enero 2025'!L13,'Enero 2025'!K13,'Enero 2025'!L13)</f>
        <v>Sin linea de aire</v>
      </c>
      <c r="FE11" t="str">
        <f>IF('Febrero 2025'!K13&gt;'Febrero 2025'!L13,'Febrero 2025'!K13,'Febrero 2025'!L13)</f>
        <v>Sin linea de aire</v>
      </c>
      <c r="FF11" t="str">
        <f>IF('Marzo 2025'!K13&gt;'Marzo 2025'!L13,'Marzo 2025'!K13,'Marzo 2025'!L13)</f>
        <v>Sin linea de aire</v>
      </c>
      <c r="FG11" t="str">
        <f>IF('Abril 2025'!K13&gt;'Abril 2025'!L13,'Abril 2025'!K13,'Abril 2025'!L13)</f>
        <v>Sin linea de aire</v>
      </c>
    </row>
    <row r="12" spans="1:171" x14ac:dyDescent="0.25">
      <c r="A12" s="105">
        <v>10</v>
      </c>
      <c r="B12" s="105" t="s">
        <v>28</v>
      </c>
      <c r="C12" s="105" t="s">
        <v>26</v>
      </c>
      <c r="D12" s="104">
        <v>229344</v>
      </c>
      <c r="E12" s="104">
        <v>372629</v>
      </c>
      <c r="F12" s="104">
        <v>169</v>
      </c>
      <c r="G12" s="107"/>
      <c r="H12" s="106">
        <v>0.41</v>
      </c>
      <c r="I12" s="51">
        <v>12.209999999999999</v>
      </c>
      <c r="J12" s="91">
        <v>11.76</v>
      </c>
      <c r="K12" s="91">
        <v>12.06</v>
      </c>
      <c r="L12" s="91">
        <v>8.9700000000000006</v>
      </c>
      <c r="M12" s="91">
        <v>6.78</v>
      </c>
      <c r="N12" s="92">
        <v>8.49</v>
      </c>
      <c r="O12" s="91">
        <v>7.18</v>
      </c>
      <c r="P12" s="91">
        <v>9.08</v>
      </c>
      <c r="Q12" s="91">
        <v>10.1</v>
      </c>
      <c r="R12" s="91">
        <v>11.62</v>
      </c>
      <c r="S12" s="91">
        <v>12.73</v>
      </c>
      <c r="T12" s="91">
        <v>13.39</v>
      </c>
      <c r="U12" s="91">
        <v>12.61</v>
      </c>
      <c r="V12" s="91">
        <v>10.97</v>
      </c>
      <c r="W12" s="92">
        <v>12.29</v>
      </c>
      <c r="X12" s="91">
        <v>5.63</v>
      </c>
      <c r="Y12" s="92">
        <v>7.6899999999999995</v>
      </c>
      <c r="Z12" s="92">
        <v>7.69</v>
      </c>
      <c r="AA12" s="91">
        <v>5.8599999999999994</v>
      </c>
      <c r="AB12" s="91">
        <v>7.42</v>
      </c>
      <c r="AC12" s="91">
        <v>8.86</v>
      </c>
      <c r="AD12" s="92">
        <v>18.600000000000001</v>
      </c>
      <c r="AE12" s="91">
        <v>12.64</v>
      </c>
      <c r="AF12" s="91">
        <v>12.27</v>
      </c>
      <c r="AG12" s="91">
        <v>12.59</v>
      </c>
      <c r="AH12" s="91">
        <v>12.87</v>
      </c>
      <c r="AI12" s="91">
        <v>13.53</v>
      </c>
      <c r="AJ12" s="91">
        <v>12</v>
      </c>
      <c r="AK12" s="91">
        <v>11.53</v>
      </c>
      <c r="AL12" s="91">
        <v>6.71</v>
      </c>
      <c r="AM12" s="91">
        <v>6.67</v>
      </c>
      <c r="AN12" s="91">
        <v>8.6199999999999992</v>
      </c>
      <c r="AO12" s="91">
        <v>10</v>
      </c>
      <c r="AP12" s="91">
        <v>10.98</v>
      </c>
      <c r="AQ12" s="91">
        <v>12.32</v>
      </c>
      <c r="AR12" s="91">
        <v>13.77</v>
      </c>
      <c r="AS12" s="91">
        <v>14.43</v>
      </c>
      <c r="AT12" s="91">
        <v>10.66</v>
      </c>
      <c r="AU12" s="91">
        <v>12.99</v>
      </c>
      <c r="AV12" s="91">
        <v>11.6</v>
      </c>
      <c r="AW12" s="91">
        <v>9.8699999999999992</v>
      </c>
      <c r="AX12" s="10">
        <v>7.28</v>
      </c>
      <c r="AY12" s="35">
        <v>7.72</v>
      </c>
      <c r="AZ12" s="91">
        <v>8.879999999999999</v>
      </c>
      <c r="BA12" s="26">
        <v>9.91</v>
      </c>
      <c r="BB12" s="91">
        <v>11.59</v>
      </c>
      <c r="BC12" s="91">
        <v>13.04</v>
      </c>
      <c r="BD12" s="51" t="s">
        <v>170</v>
      </c>
      <c r="BE12" s="51">
        <v>11.04</v>
      </c>
      <c r="BF12" s="91" t="s">
        <v>165</v>
      </c>
      <c r="BG12" s="91">
        <v>7.17</v>
      </c>
      <c r="BH12" s="92">
        <v>9.75</v>
      </c>
      <c r="BI12" s="92">
        <f>IF('Octubre 2016'!K14&gt;'Octubre 2016'!L14,'Octubre 2016'!K14,'Octubre 2016'!L14)</f>
        <v>8.89</v>
      </c>
      <c r="BJ12" s="92">
        <f>IF('Noviembre 2016'!K14&gt;'Noviembre 2016'!L14,'Noviembre 2016'!K14,'Noviembre 2016'!L14)</f>
        <v>9.61</v>
      </c>
      <c r="BK12" s="92">
        <f>IF('Diciembre 2016'!K14&gt;'Diciembre 2016'!L14,'Diciembre 2016'!K14,'Diciembre 2016'!L14)</f>
        <v>9.16</v>
      </c>
      <c r="BM12">
        <f>IF('Febrero 2017'!K14&gt;'Febrero 2017'!L14,'Febrero 2017'!K14,'Febrero 2017'!L14)</f>
        <v>13.97</v>
      </c>
      <c r="BN12" s="92">
        <f>IF('Marzo 2017'!K14&gt;'Marzo 2017'!L14,'Marzo 2017'!K14,'Marzo 2017'!L14)</f>
        <v>18.12</v>
      </c>
      <c r="BO12" s="92">
        <f>IF('Abril 2017'!K14&gt;'Abril 2017'!L14,'Abril 2017'!K14,'Abril 2017'!L14)</f>
        <v>23.82</v>
      </c>
      <c r="BP12" s="92">
        <f>IF('Mayo 2017'!K14&gt;'Mayo 2017'!L14,'Mayo 2017'!K14,'Mayo 2017'!L14)</f>
        <v>19.54</v>
      </c>
      <c r="BQ12">
        <f>IF('Junio 2017'!K14&gt;'Junio 2017'!L14,'Junio 2017'!K14,'Junio 2017'!L14)</f>
        <v>4.84</v>
      </c>
      <c r="BR12">
        <f>IF('Julio 2017'!K14&gt;'Julio 2017'!L14,'Julio 2017'!K14,'Julio 2017'!L14)</f>
        <v>4.62</v>
      </c>
      <c r="BS12" s="92">
        <f>IF('Agosto 2017'!K14&gt;'Agosto 2017'!L14,'Agosto 2017'!K14,'Agosto 2017'!L14)</f>
        <v>9.26</v>
      </c>
      <c r="BT12" s="92">
        <f>IF('Setiembre 2017'!K14&gt;'Setiembre 2017'!L14,'Setiembre 2017'!K14,'Setiembre 2017'!L14)</f>
        <v>7.59</v>
      </c>
      <c r="BU12">
        <f>IF('Octubre 2017'!K14&gt;'Octubre 2017'!L14,'Octubre 2017'!K14,'Octubre 2017'!L14)</f>
        <v>4.17</v>
      </c>
      <c r="BV12">
        <f>IF('Noviembre 2017'!K14&gt;'Noviembre 2017'!L14,'Noviembre 2017'!K14,'Noviembre 2017'!L14)</f>
        <v>4.91</v>
      </c>
      <c r="BW12" s="92">
        <f>IF('Diciembre 2017'!K14&gt;'Diciembre 2017'!L14,'Diciembre 2017'!K14,'Diciembre 2017'!L14)</f>
        <v>9.5500000000000007</v>
      </c>
      <c r="BX12" s="92">
        <f>IF('Enero 2018'!K14&gt;'Enero 2018'!L14,'Enero 2018'!K14,'Enero 2018'!L14)</f>
        <v>12.54</v>
      </c>
      <c r="BY12" s="92">
        <f>IF('Febrero 2018'!K14&gt;'Febrero 2018'!L14,'Febrero 2018'!K14,'Febrero 2018'!L14)</f>
        <v>15.829999999999998</v>
      </c>
      <c r="CA12" s="92">
        <f>IF('Abril 2018'!K14&gt;'Abril 2018'!L14,'Abril 2018'!K14,'Abril 2018'!L14)</f>
        <v>23.49</v>
      </c>
      <c r="CB12" s="92">
        <f>IF('Mayo 2018'!K14&gt;'Mayo 2018'!L14,'Mayo 2018'!K14,'Mayo 2018'!L14)</f>
        <v>28.22</v>
      </c>
      <c r="CC12">
        <f>IF('Junio 2018'!K14&gt;'Junio 2018'!L14,'Junio 2018'!K14,'Junio 2018'!L14)</f>
        <v>11.09</v>
      </c>
      <c r="CD12">
        <f>IF('Julio 2018'!K14&gt;'Julio 2018'!L14,'Julio 2018'!K14,'Julio 2018'!L14)</f>
        <v>7.03</v>
      </c>
      <c r="CE12" s="92">
        <f>IF('Agosto 2018'!K14&gt;'Agosto 2018'!L14,'Agosto 2018'!K14,'Agosto 2018'!L14)</f>
        <v>12.04</v>
      </c>
      <c r="CF12">
        <f>IF('Setiembre 2018'!K14&gt;'Setiembre 2018'!L14,'Setiembre 2018'!K14,'Setiembre 2018'!L14)</f>
        <v>6.09</v>
      </c>
      <c r="CG12">
        <f>IF('Octubre 2018'!K14&gt;'Octubre 2018'!L14,'Octubre 2018'!K14,'Octubre 2018'!L14)</f>
        <v>3.6399999999999997</v>
      </c>
      <c r="CH12">
        <f>IF('Noviembre 2018'!K14&gt;'Noviembre 2018'!L14,'Noviembre 2018'!K14,'Noviembre 2018'!L14)</f>
        <v>5.52</v>
      </c>
      <c r="CI12" s="92">
        <f>IF('Diciembre 2018'!K14&gt;'Diciembre 2018'!L14,'Diciembre 2018'!K14,'Diciembre 2018'!L14)</f>
        <v>10.27</v>
      </c>
      <c r="CJ12" s="92">
        <f>IF('Enero 2019'!K14&gt;'Enero 2019'!L14,'Enero 2019'!K14,'Enero 2019'!L14)</f>
        <v>13.209999999999999</v>
      </c>
      <c r="CK12" s="92">
        <f>IF('Febrero 2019'!K14&gt;'Febrero 2019'!L14,'Febrero 2019'!K14,'Febrero 2019'!L14)</f>
        <v>16.07</v>
      </c>
      <c r="CL12" s="92">
        <f>IF('Marzo 2019'!K14&gt;'Marzo 2019'!L14,'Marzo 2019'!K14,'Marzo 2019'!L14)</f>
        <v>11.11</v>
      </c>
      <c r="CM12">
        <f>IF('Abril 2019'!K14&gt;'Abril 2019'!L14,'Abril 2019'!K14,'Abril 2019'!L14)</f>
        <v>9.9499999999999993</v>
      </c>
      <c r="CN12">
        <f>IF('Mayo 2019'!K14&gt;'Mayo 2019'!L14,'Mayo 2019'!K14,'Mayo 2019'!L14)</f>
        <v>9.9499999999999993</v>
      </c>
      <c r="CO12" s="92">
        <f>IF('Junio 2019'!K14&gt;'Junio 2019'!L14,'Junio 2019'!K14,'Junio 2019'!L14)</f>
        <v>17.61</v>
      </c>
      <c r="CP12" s="92">
        <f>IF('Julio 2019'!K14&gt;'Julio 2019'!L14,'Julio 2019'!K14,'Julio 2019'!L14)</f>
        <v>13.91</v>
      </c>
      <c r="CQ12">
        <f>IF('Agosto 2019'!K14&gt;'Agosto 2019'!L14,'Agosto 2019'!K14,'Agosto 2019'!L14)</f>
        <v>5.88</v>
      </c>
      <c r="CR12">
        <f>IF('Setiembre 2019'!K14&gt;'Setiembre 2019'!L14,'Setiembre 2019'!K14,'Setiembre 2019'!L14)</f>
        <v>9.0500000000000007</v>
      </c>
      <c r="CS12">
        <f>IF('Octubre 2019'!K14&gt;'Octubre 2019'!L14,'Octubre 2019'!K14,'Octubre 2019'!L14)</f>
        <v>7.06</v>
      </c>
      <c r="CT12">
        <f>IF('Noviembre 2019'!K14&gt;'Noviembre 2019'!L14,'Noviembre 2019'!K14,'Noviembre 2019'!L14)</f>
        <v>5.09</v>
      </c>
      <c r="CU12">
        <f>IF('Diciembre 2019'!K14&gt;'Diciembre 2019'!L14,'Diciembre 2019'!K14,'Diciembre 2019'!L14)</f>
        <v>9.4599999999999991</v>
      </c>
      <c r="CV12" t="e">
        <f>IF('Enero 2020'!K14&gt;'Enero 2020'!L14,'Enero 2020'!K14,'Enero 2020'!L14)</f>
        <v>#REF!</v>
      </c>
      <c r="CX12">
        <f>IF('Marzo 2020'!K14&gt;'Marzo 2020'!L14,'Marzo 2020'!K14,'Marzo 2020'!L14)</f>
        <v>17.07</v>
      </c>
      <c r="CY12">
        <f>IF('Abril 2020'!K14&gt;'Abril 2020'!L14,'Abril 2020'!K14,'Abril 2020'!L14)</f>
        <v>20.32</v>
      </c>
      <c r="CZ12">
        <f>IF('Mayo 2020'!K14&gt;'Mayo 2020'!L14,'Mayo 2020'!K14,'Mayo 2020'!L14)</f>
        <v>23.51</v>
      </c>
      <c r="DA12">
        <f>IF('Junio 2020'!K14&gt;'Junio 2020'!L14,'Junio 2020'!K14,'Junio 2020'!L14)</f>
        <v>12.83</v>
      </c>
      <c r="DB12">
        <f>IF('Julio 2020'!K14&gt;'Julio 2020'!L14,'Julio 2020'!K14,'Julio 2020'!L14)</f>
        <v>13.94</v>
      </c>
      <c r="DC12">
        <f>IF('Agosto 2020'!K14&gt;'Agosto 2020'!L14,'Agosto 2020'!K14,'Agosto 2020'!L14)</f>
        <v>5.83</v>
      </c>
      <c r="DD12">
        <f>IF('Setiembre 2020'!K14&gt;'Setiembre 2020'!L14,'Setiembre 2020'!K14,'Setiembre 2020'!L14)</f>
        <v>-0.41</v>
      </c>
      <c r="DE12">
        <f>IF('Octubre 2020'!K14&gt;'Octubre 2020'!L14,'Octubre 2020'!K14,'Octubre 2020'!L14)</f>
        <v>7.7099999999999991</v>
      </c>
      <c r="DF12">
        <f>IF('Noviembre 2020'!K14&gt;'Noviembre 2020'!L14,'Noviembre 2020'!K14,'Noviembre 2020'!L14)</f>
        <v>3.92</v>
      </c>
      <c r="DG12">
        <f>IF('Diciembre 2020'!K14&gt;'Diciembre 2020'!L14,'Diciembre 2020'!K14,'Diciembre 2020'!L14)</f>
        <v>4.93</v>
      </c>
      <c r="DH12">
        <f>IF('Enero 2021'!K14&gt;'Enero 2021'!L14,'Enero 2021'!K14,'Enero 2021'!L14)</f>
        <v>7.3999999999999995</v>
      </c>
      <c r="DI12">
        <f>IF('Febrero 2021'!K14&gt;'Febrero 2021'!L14,'Febrero 2021'!K14,'Febrero 2021'!L14)</f>
        <v>8.23</v>
      </c>
      <c r="DJ12">
        <f>IF('Marzo 2021'!K14&gt;'Marzo 2021'!L14,'Marzo 2021'!K14,'Marzo 2021'!L14)</f>
        <v>15.33</v>
      </c>
      <c r="DK12">
        <f>IF('Abril 2021'!K14&gt;'Abril 2021'!L14,'Abril 2021'!K14,'Abril 2021'!L14)</f>
        <v>10.61</v>
      </c>
      <c r="DM12">
        <f>IF('Junio 2021'!K14&gt;'Junio 2021'!L14,'Junio 2021'!K14,'Junio 2021'!L14)</f>
        <v>14.59</v>
      </c>
      <c r="DN12">
        <f>IF('Julio 2021'!K14&gt;'Julio 2021'!L14,'Julio 2021'!K14,'Julio 2021'!L14)</f>
        <v>8.84</v>
      </c>
      <c r="DO12">
        <f>IF('Agosto 2021'!K14&gt;'Agosto 2021'!L14,'Agosto 2021'!K14,'Agosto 2021'!L14)</f>
        <v>4.47</v>
      </c>
      <c r="DP12">
        <f>IF('Setiembre 2021'!K14&gt;'Setiembre 2021'!L14,'Setiembre 2021'!K14,'Setiembre 2021'!L14)</f>
        <v>11.09</v>
      </c>
      <c r="DQ12">
        <f>IF('Octubre 2021'!K14&gt;'Octubre 2021'!L14,'Octubre 2021'!K14,'Octubre 2021'!L14)</f>
        <v>5.3</v>
      </c>
      <c r="DR12">
        <f>IF('Noviembre 2021'!K14&gt;'Noviembre 2021'!L14,'Noviembre 2021'!K14,'Noviembre 2021'!L14)</f>
        <v>5.13</v>
      </c>
      <c r="DS12">
        <f>IF('Diciembre 2021'!K14&gt;'Diciembre 2021'!L14,'Diciembre 2021'!K14,'Diciembre 2021'!L14)</f>
        <v>10.09</v>
      </c>
      <c r="DT12">
        <f>IF('Enero 2022'!K14&gt;'Enero 2022'!L14,'Enero 2022'!K14,'Enero 2022'!L14)</f>
        <v>12.44</v>
      </c>
      <c r="DV12">
        <f>IF('Marzo 2022'!K14&gt;'Marzo 2022'!L14,'Marzo 2022'!K14,'Marzo 2022'!L14)</f>
        <v>16.93</v>
      </c>
      <c r="DW12">
        <f>IF('Abril 2022'!K14&gt;'Abril 2022'!L14,'Abril 2022'!K14,'Abril 2022'!L14)</f>
        <v>11.79</v>
      </c>
      <c r="DX12">
        <f>IF('Mayo 2022'!K14&gt;'Mayo 2022'!L14,'Mayo 2022'!K14,'Mayo 2022'!L14)</f>
        <v>7.82</v>
      </c>
      <c r="DY12">
        <f>IF('Junio 2022'!K14&gt;'Junio 2022'!L14,'Junio 2022'!K14,'Junio 2022'!L14)</f>
        <v>4.6399999999999997</v>
      </c>
      <c r="DZ12">
        <f>IF('Julio 2022'!K14&gt;'Julio 2022'!L14,'Julio 2022'!K14,'Julio 2022'!L14)</f>
        <v>7.33</v>
      </c>
      <c r="EA12">
        <f>IF('Agosto 2022'!K14&gt;'Agosto 2022'!L14,'Agosto 2022'!K14,'Agosto 2022'!L14)</f>
        <v>4.5599999999999996</v>
      </c>
      <c r="EB12">
        <f>IF('Setiembre 2022'!K14&gt;'Setiembre 2022'!L14,'Setiembre 2022'!K14,'Setiembre 2022'!L14)</f>
        <v>8.15</v>
      </c>
      <c r="EC12">
        <f>IF('Octubre 2022'!K14&gt;'Octubre 2022'!L14,'Octubre 2022'!K14,'Octubre 2022'!L14)</f>
        <v>7.3</v>
      </c>
      <c r="ED12">
        <f>IF('Noviembre 2022'!K14&gt;'Noviembre 2022'!L14,'Noviembre 2022'!K14,'Noviembre 2022'!L14)</f>
        <v>4.38</v>
      </c>
      <c r="EE12">
        <f>IF('Diciembre 2022'!K14&gt;'Diciembre 2022'!L14,'Diciembre 2022'!K14,'Diciembre 2022'!L14)</f>
        <v>5.52</v>
      </c>
      <c r="EF12">
        <f>IF('Enero 2023'!K14&gt;'Enero 2023'!L14,'Enero 2023'!K14,'Enero 2023'!L14)</f>
        <v>6.6899999999999995</v>
      </c>
      <c r="EG12">
        <f>IF('Febrero 2023'!K14&gt;'Febrero 2023'!L14,'Febrero 2023'!K14,'Febrero 2023'!L14)</f>
        <v>13.9</v>
      </c>
      <c r="EH12">
        <f>IF('Marzo 2023'!K14&gt;'Marzo 2023'!L14,'Marzo 2023'!K14,'Marzo 2023'!L14)</f>
        <v>9.74</v>
      </c>
      <c r="EI12">
        <f>IF('Abril 2023'!K14&gt;'Abril 2023'!L14,'Abril 2023'!K14,'Abril 2023'!L14)</f>
        <v>11.14</v>
      </c>
      <c r="EJ12">
        <f>IF('Mayo 2023'!K14&gt;'Mayo 2023'!L14,'Mayo 2023'!K14,'Mayo 2023'!L14)</f>
        <v>18.97</v>
      </c>
      <c r="EK12">
        <f>IF('Junio 2023'!K14&gt;'Junio 2023'!L14,'Junio 2023'!K14,'Junio 2023'!L14)</f>
        <v>16.64</v>
      </c>
      <c r="EL12">
        <f>IF('Julio 2023'!K14&gt;'Julio 2023'!L14,'Julio 2023'!K14,'Julio 2023'!L14)</f>
        <v>11.209999999999999</v>
      </c>
      <c r="EM12">
        <f>IF('Agosto 2023'!K14&gt;'Agosto 2023'!L14,'Agosto 2023'!K14,'Agosto 2023'!L14)</f>
        <v>10.69</v>
      </c>
      <c r="EN12">
        <f>IF('Setiembre 2023'!K14&gt;'Setiembre 2023'!L14,'Setiembre 2023'!K14,'Setiembre 2023'!L14)</f>
        <v>7.06</v>
      </c>
      <c r="EO12">
        <f>IF('Octubre 2023'!K14&gt;'Octubre 2023'!L14,'Octubre 2023'!K14,'Octubre 2023'!L14)</f>
        <v>6.1499999999999995</v>
      </c>
      <c r="EP12">
        <f>IF('Noviembre 2023'!K14&gt;'Noviembre 2023'!L14,'Noviembre 2023'!K14,'Noviembre 2023'!L14)</f>
        <v>4.88</v>
      </c>
      <c r="EQ12">
        <f>IF('Diciembre 2023'!K14&gt;'Diciembre 2023'!L14,'Diciembre 2023'!K14,'Diciembre 2023'!L14)</f>
        <v>16.07</v>
      </c>
      <c r="ER12">
        <f>IF('Enero 2024'!K14&gt;'Enero 2024'!L14,'Enero 2024'!K14,'Enero 2024'!L14)</f>
        <v>11.379999999999999</v>
      </c>
      <c r="ES12">
        <f>IF('Febrero 2024'!K14&gt;'Febrero 2024'!L14,'Febrero 2024'!K14,'Febrero 2024'!L14)</f>
        <v>13.69</v>
      </c>
      <c r="ET12">
        <f>IF('Marzo 2024'!K14&gt;'Marzo 2024'!L14,'Marzo 2024'!K14,'Marzo 2024'!L14)</f>
        <v>16.54</v>
      </c>
      <c r="EU12">
        <f>IF('Abril 2024'!K14&gt;'Abril 2024'!L14,'Abril 2024'!K14,'Abril 2024'!L14)</f>
        <v>13.79</v>
      </c>
      <c r="EV12">
        <f>IF('Mayo 2024'!K14&gt;'Mayo 2024'!L14,'Mayo 2024'!K14,'Mayo 2024'!L14)</f>
        <v>12.26</v>
      </c>
      <c r="EW12">
        <f>IF('Junio 2024'!K14&gt;'Junio 2024'!L14,'Junio 2024'!K14,'Junio 2024'!L14)</f>
        <v>14.82</v>
      </c>
      <c r="EX12">
        <f>IF('Julio 2024'!K14&gt;'Julio 2024'!L14,'Julio 2024'!K14,'Julio 2024'!L14)</f>
        <v>7.05</v>
      </c>
      <c r="EY12">
        <f>IF('Agosto 2024'!K14&gt;'Agosto 2024'!L14,'Agosto 2024'!K14,'Agosto 2024'!L14)</f>
        <v>7.07</v>
      </c>
      <c r="EZ12">
        <f>IF('Setiembre 2024'!K14&gt;'Setiembre 2024'!L14,'Setiembre 2024'!K14,'Setiembre 2024'!L14)</f>
        <v>6.8999999999999995</v>
      </c>
      <c r="FA12">
        <f>IF('Octubre 2024'!K14&gt;'Octubre 2024'!L14,'Octubre 2024'!K14,'Octubre 2024'!L14)</f>
        <v>6.79</v>
      </c>
      <c r="FB12">
        <f>IF('Noviembre 2024'!K14&gt;'Noviembre 2024'!L14,'Noviembre 2024'!K14,'Noviembre 2024'!L14)</f>
        <v>6.6</v>
      </c>
      <c r="FC12">
        <f>IF('Diciembre 2024'!K14&gt;'Diciembre 2024'!L14,'Diciembre 2024'!K14,'Diciembre 2024'!L14)</f>
        <v>9.99</v>
      </c>
      <c r="FD12">
        <f>IF('Enero 2025'!K14&gt;'Enero 2025'!L14,'Enero 2025'!K14,'Enero 2025'!L14)</f>
        <v>12.23</v>
      </c>
      <c r="FE12">
        <f>IF('Febrero 2025'!K14&gt;'Febrero 2025'!L14,'Febrero 2025'!K14,'Febrero 2025'!L14)</f>
        <v>7.9399999999999995</v>
      </c>
      <c r="FF12">
        <f>IF('Marzo 2025'!K14&gt;'Marzo 2025'!L14,'Marzo 2025'!K14,'Marzo 2025'!L14)</f>
        <v>9.82</v>
      </c>
      <c r="FG12">
        <f>IF('Abril 2025'!K14&gt;'Abril 2025'!L14,'Abril 2025'!K14,'Abril 2025'!L14)</f>
        <v>10.93</v>
      </c>
    </row>
    <row r="13" spans="1:171" x14ac:dyDescent="0.25">
      <c r="A13" s="105">
        <v>11</v>
      </c>
      <c r="B13" s="105" t="s">
        <v>29</v>
      </c>
      <c r="C13" s="105" t="s">
        <v>26</v>
      </c>
      <c r="D13" s="104">
        <v>229365</v>
      </c>
      <c r="E13" s="104">
        <v>372649</v>
      </c>
      <c r="F13" s="104">
        <v>170</v>
      </c>
      <c r="G13" s="107"/>
      <c r="H13" s="106">
        <v>0.38</v>
      </c>
      <c r="I13" s="92">
        <v>16.490000000000002</v>
      </c>
      <c r="J13" s="91">
        <v>11.75</v>
      </c>
      <c r="K13" s="92">
        <v>16.490000000000002</v>
      </c>
      <c r="L13" s="91">
        <v>8.8899999999999988</v>
      </c>
      <c r="M13" s="92">
        <v>9.7999999999999989</v>
      </c>
      <c r="N13" s="91">
        <v>6.09</v>
      </c>
      <c r="O13" s="92">
        <v>11.389999999999999</v>
      </c>
      <c r="P13" s="92">
        <v>12.219999999999999</v>
      </c>
      <c r="Q13" s="91">
        <v>9.83</v>
      </c>
      <c r="R13" s="92">
        <v>15.45</v>
      </c>
      <c r="S13" s="92">
        <v>23.26</v>
      </c>
      <c r="T13" s="92">
        <v>22.12</v>
      </c>
      <c r="U13" s="92">
        <v>23.12</v>
      </c>
      <c r="V13" s="92">
        <v>28.130000000000003</v>
      </c>
      <c r="W13" s="91">
        <v>7.08</v>
      </c>
      <c r="X13" s="92">
        <v>9.879999999999999</v>
      </c>
      <c r="Y13" s="91">
        <v>4.62</v>
      </c>
      <c r="Z13" s="91">
        <v>5.26</v>
      </c>
      <c r="AA13" s="92">
        <v>10.119999999999999</v>
      </c>
      <c r="AB13" s="92">
        <v>12.979999999999999</v>
      </c>
      <c r="AC13" s="91">
        <v>8.6599999999999984</v>
      </c>
      <c r="AD13" s="91">
        <v>10.99</v>
      </c>
      <c r="AE13" s="91" t="s">
        <v>115</v>
      </c>
      <c r="AF13" s="92">
        <v>20.900000000000002</v>
      </c>
      <c r="AG13" s="92">
        <v>21.39</v>
      </c>
      <c r="AH13" s="92">
        <v>28.3</v>
      </c>
      <c r="AI13" s="92">
        <v>20.92</v>
      </c>
      <c r="AJ13" s="92">
        <v>20.57</v>
      </c>
      <c r="AK13" s="92">
        <v>11.95</v>
      </c>
      <c r="AL13" s="92">
        <v>12.22</v>
      </c>
      <c r="AM13" s="92">
        <v>11.58</v>
      </c>
      <c r="AN13" s="92">
        <v>14.899999999999999</v>
      </c>
      <c r="AO13" s="92">
        <v>16.970000000000002</v>
      </c>
      <c r="AP13" s="91">
        <v>11.03</v>
      </c>
      <c r="AQ13" s="91">
        <v>12.37</v>
      </c>
      <c r="AR13" s="92">
        <v>25.45</v>
      </c>
      <c r="AS13" s="92">
        <v>22.44</v>
      </c>
      <c r="AT13" s="92">
        <v>20.52</v>
      </c>
      <c r="AU13" s="92">
        <v>25.810000000000002</v>
      </c>
      <c r="AV13" s="92">
        <v>16.32</v>
      </c>
      <c r="AW13" s="91">
        <v>9.93</v>
      </c>
      <c r="AX13" s="10">
        <v>7.3</v>
      </c>
      <c r="AY13" s="35">
        <v>7.01</v>
      </c>
      <c r="AZ13" s="118">
        <v>15.11</v>
      </c>
      <c r="BA13" s="117">
        <v>14.03</v>
      </c>
      <c r="BB13" s="119">
        <v>11.69</v>
      </c>
      <c r="BC13" s="91" t="s">
        <v>158</v>
      </c>
      <c r="BD13" s="92">
        <v>25.25</v>
      </c>
      <c r="BE13" s="51" t="s">
        <v>158</v>
      </c>
      <c r="BF13" s="91">
        <v>7.7399999999999993</v>
      </c>
      <c r="BG13" s="92">
        <v>13.08</v>
      </c>
      <c r="BH13" s="119">
        <v>5.37</v>
      </c>
      <c r="BI13">
        <f>IF('Octubre 2016'!K15&gt;'Octubre 2016'!L15,'Octubre 2016'!K15,'Octubre 2016'!L15)</f>
        <v>4.87</v>
      </c>
      <c r="BJ13">
        <f>IF('Noviembre 2016'!K15&gt;'Noviembre 2016'!L15,'Noviembre 2016'!K15,'Noviembre 2016'!L15)</f>
        <v>5.5200000000000005</v>
      </c>
      <c r="BK13">
        <f>IF('Diciembre 2016'!K15&gt;'Diciembre 2016'!L15,'Diciembre 2016'!K15,'Diciembre 2016'!L15)</f>
        <v>5.23</v>
      </c>
      <c r="BM13">
        <f>IF('Febrero 2017'!K15&gt;'Febrero 2017'!L15,'Febrero 2017'!K15,'Febrero 2017'!L15)</f>
        <v>7.9200000000000008</v>
      </c>
      <c r="BN13">
        <f>IF('Marzo 2017'!K15&gt;'Marzo 2017'!L15,'Marzo 2017'!K15,'Marzo 2017'!L15)</f>
        <v>13.26</v>
      </c>
      <c r="BO13">
        <f>IF('Abril 2017'!K15&gt;'Abril 2017'!L15,'Abril 2017'!K15,'Abril 2017'!L15)</f>
        <v>8.1999999999999993</v>
      </c>
      <c r="BP13">
        <f>IF('Mayo 2017'!K15&gt;'Mayo 2017'!L15,'Mayo 2017'!K15,'Mayo 2017'!L15)</f>
        <v>10.319999999999999</v>
      </c>
      <c r="BQ13" s="92">
        <f>IF('Junio 2017'!K15&gt;'Junio 2017'!L15,'Junio 2017'!K15,'Junio 2017'!L15)</f>
        <v>8.34</v>
      </c>
      <c r="BR13">
        <f>IF('Julio 2017'!K15&gt;'Julio 2017'!L15,'Julio 2017'!K15,'Julio 2017'!L15)</f>
        <v>6.07</v>
      </c>
      <c r="BS13">
        <f>IF('Agosto 2017'!K15&gt;'Agosto 2017'!L15,'Agosto 2017'!K15,'Agosto 2017'!L15)</f>
        <v>5.16</v>
      </c>
      <c r="BT13">
        <f>IF('Setiembre 2017'!K15&gt;'Setiembre 2017'!L15,'Setiembre 2017'!K15,'Setiembre 2017'!L15)</f>
        <v>4.5</v>
      </c>
      <c r="BU13">
        <f>IF('Octubre 2017'!K15&gt;'Octubre 2017'!L15,'Octubre 2017'!K15,'Octubre 2017'!L15)</f>
        <v>4.01</v>
      </c>
      <c r="BV13">
        <f>IF('Noviembre 2017'!K15&gt;'Noviembre 2017'!L15,'Noviembre 2017'!K15,'Noviembre 2017'!L15)</f>
        <v>5.33</v>
      </c>
      <c r="BW13">
        <f>IF('Diciembre 2017'!K15&gt;'Diciembre 2017'!L15,'Diciembre 2017'!K15,'Diciembre 2017'!L15)</f>
        <v>5.8500000000000005</v>
      </c>
      <c r="BX13">
        <f>IF('Enero 2018'!K15&gt;'Enero 2018'!L15,'Enero 2018'!K15,'Enero 2018'!L15)</f>
        <v>7.6800000000000006</v>
      </c>
      <c r="BY13">
        <f>IF('Febrero 2018'!K15&gt;'Febrero 2018'!L15,'Febrero 2018'!K15,'Febrero 2018'!L15)</f>
        <v>9.3999999999999986</v>
      </c>
      <c r="BZ13">
        <f>IF('Marzo 2018'!K15&gt;'Marzo 2018'!L15,'Marzo 2018'!K15,'Marzo 2018'!L15)</f>
        <v>10.95</v>
      </c>
      <c r="CA13">
        <f>IF('Abril 2018'!K15&gt;'Abril 2018'!L15,'Abril 2018'!K15,'Abril 2018'!L15)</f>
        <v>12.149999999999999</v>
      </c>
      <c r="CB13">
        <f>IF('Mayo 2018'!K15&gt;'Mayo 2018'!L15,'Mayo 2018'!K15,'Mayo 2018'!L15)</f>
        <v>7.15</v>
      </c>
      <c r="CC13">
        <f>IF('Junio 2018'!K15&gt;'Junio 2018'!L15,'Junio 2018'!K15,'Junio 2018'!L15)</f>
        <v>11.12</v>
      </c>
      <c r="CD13">
        <f>IF('Julio 2018'!K15&gt;'Julio 2018'!L15,'Julio 2018'!K15,'Julio 2018'!L15)</f>
        <v>7.13</v>
      </c>
      <c r="CE13">
        <f>IF('Agosto 2018'!K15&gt;'Agosto 2018'!L15,'Agosto 2018'!K15,'Agosto 2018'!L15)</f>
        <v>6.47</v>
      </c>
      <c r="CF13" s="92">
        <f>IF('Setiembre 2018'!K15&gt;'Setiembre 2018'!L15,'Setiembre 2018'!K15,'Setiembre 2018'!L15)</f>
        <v>13.819999999999999</v>
      </c>
      <c r="CH13" s="92">
        <f>IF('Noviembre 2018'!K15&gt;'Noviembre 2018'!L15,'Noviembre 2018'!K15,'Noviembre 2018'!L15)</f>
        <v>9.6499999999999986</v>
      </c>
      <c r="CI13">
        <f>IF('Diciembre 2018'!K15&gt;'Diciembre 2018'!L15,'Diciembre 2018'!K15,'Diciembre 2018'!L15)</f>
        <v>5.97</v>
      </c>
      <c r="CJ13">
        <f>IF('Enero 2019'!K15&gt;'Enero 2019'!L15,'Enero 2019'!K15,'Enero 2019'!L15)</f>
        <v>7.6700000000000008</v>
      </c>
      <c r="CK13">
        <f>IF('Febrero 2019'!K15&gt;'Febrero 2019'!L15,'Febrero 2019'!K15,'Febrero 2019'!L15)</f>
        <v>9.59</v>
      </c>
      <c r="CL13">
        <f>IF('Marzo 2019'!K15&gt;'Marzo 2019'!L15,'Marzo 2019'!K15,'Marzo 2019'!L15)</f>
        <v>11.389999999999999</v>
      </c>
      <c r="CM13">
        <f>IF('Abril 2019'!K15&gt;'Abril 2019'!L15,'Abril 2019'!K15,'Abril 2019'!L15)</f>
        <v>12.239999999999998</v>
      </c>
      <c r="CN13">
        <f>IF('Mayo 2019'!K15&gt;'Mayo 2019'!L15,'Mayo 2019'!K15,'Mayo 2019'!L15)</f>
        <v>12.239999999999998</v>
      </c>
      <c r="CO13">
        <f>IF('Junio 2019'!K15&gt;'Junio 2019'!L15,'Junio 2019'!K15,'Junio 2019'!L15)</f>
        <v>10.659999999999998</v>
      </c>
      <c r="CP13">
        <f>IF('Julio 2019'!K15&gt;'Julio 2019'!L15,'Julio 2019'!K15,'Julio 2019'!L15)</f>
        <v>8.2099999999999991</v>
      </c>
      <c r="CQ13">
        <f>IF('Agosto 2019'!K15&gt;'Agosto 2019'!L15,'Agosto 2019'!K15,'Agosto 2019'!L15)</f>
        <v>7.21</v>
      </c>
      <c r="CR13">
        <f>IF('Setiembre 2019'!K15&gt;'Setiembre 2019'!L15,'Setiembre 2019'!K15,'Setiembre 2019'!L15)</f>
        <v>5.76</v>
      </c>
      <c r="CS13">
        <f>IF('Octubre 2019'!K15&gt;'Octubre 2019'!L15,'Octubre 2019'!K15,'Octubre 2019'!L15)</f>
        <v>4.2300000000000004</v>
      </c>
      <c r="CT13">
        <f>IF('Noviembre 2019'!K15&gt;'Noviembre 2019'!L15,'Noviembre 2019'!K15,'Noviembre 2019'!L15)</f>
        <v>5.49</v>
      </c>
      <c r="CU13">
        <f>IF('Diciembre 2019'!K15&gt;'Diciembre 2019'!L15,'Diciembre 2019'!K15,'Diciembre 2019'!L15)</f>
        <v>5.9</v>
      </c>
      <c r="CV13" t="e">
        <f>IF('Enero 2020'!K15&gt;'Enero 2020'!L15,'Enero 2020'!K15,'Enero 2020'!L15)</f>
        <v>#REF!</v>
      </c>
      <c r="CW13">
        <f>IF('Febrero 2020'!K15&gt;'Febrero 2020'!L15,'Febrero 2020'!K15,'Febrero 2020'!L15)</f>
        <v>12.34</v>
      </c>
      <c r="CX13">
        <f>IF('Marzo 2020'!K15&gt;'Marzo 2020'!L15,'Marzo 2020'!K15,'Marzo 2020'!L15)</f>
        <v>11.489999999999998</v>
      </c>
      <c r="CY13">
        <f>IF('Abril 2020'!K15&gt;'Abril 2020'!L15,'Abril 2020'!K15,'Abril 2020'!L15)</f>
        <v>12.27</v>
      </c>
      <c r="CZ13">
        <f>IF('Mayo 2020'!K15&gt;'Mayo 2020'!L15,'Mayo 2020'!K15,'Mayo 2020'!L15)</f>
        <v>13.1</v>
      </c>
      <c r="DA13">
        <f>IF('Junio 2020'!K15&gt;'Junio 2020'!L15,'Junio 2020'!K15,'Junio 2020'!L15)</f>
        <v>12.719999999999999</v>
      </c>
      <c r="DB13">
        <f>IF('Julio 2020'!K15&gt;'Julio 2020'!L15,'Julio 2020'!K15,'Julio 2020'!L15)</f>
        <v>8.4599999999999991</v>
      </c>
      <c r="DC13">
        <f>IF('Agosto 2020'!K15&gt;'Agosto 2020'!L15,'Agosto 2020'!K15,'Agosto 2020'!L15)</f>
        <v>5.54</v>
      </c>
      <c r="DD13">
        <f>IF('Setiembre 2020'!K15&gt;'Setiembre 2020'!L15,'Setiembre 2020'!K15,'Setiembre 2020'!L15)</f>
        <v>-0.38</v>
      </c>
      <c r="DE13">
        <f>IF('Octubre 2020'!K15&gt;'Octubre 2020'!L15,'Octubre 2020'!K15,'Octubre 2020'!L15)</f>
        <v>5.03</v>
      </c>
      <c r="DF13">
        <f>IF('Noviembre 2020'!K15&gt;'Noviembre 2020'!L15,'Noviembre 2020'!K15,'Noviembre 2020'!L15)</f>
        <v>3.41</v>
      </c>
      <c r="DG13">
        <f>IF('Diciembre 2020'!K15&gt;'Diciembre 2020'!L15,'Diciembre 2020'!K15,'Diciembre 2020'!L15)</f>
        <v>4.32</v>
      </c>
      <c r="DH13">
        <f>IF('Enero 2021'!K15&gt;'Enero 2021'!L15,'Enero 2021'!K15,'Enero 2021'!L15)</f>
        <v>6.45</v>
      </c>
      <c r="DI13">
        <f>IF('Febrero 2021'!K15&gt;'Febrero 2021'!L15,'Febrero 2021'!K15,'Febrero 2021'!L15)</f>
        <v>8.2299999999999986</v>
      </c>
      <c r="DJ13">
        <f>IF('Marzo 2021'!K15&gt;'Marzo 2021'!L15,'Marzo 2021'!K15,'Marzo 2021'!L15)</f>
        <v>10.149999999999999</v>
      </c>
      <c r="DK13">
        <f>IF('Abril 2021'!K15&gt;'Abril 2021'!L15,'Abril 2021'!K15,'Abril 2021'!L15)</f>
        <v>10.76</v>
      </c>
      <c r="DM13">
        <f>IF('Junio 2021'!K15&gt;'Junio 2021'!L15,'Junio 2021'!K15,'Junio 2021'!L15)</f>
        <v>9.0399999999999991</v>
      </c>
      <c r="DN13">
        <f>IF('Julio 2021'!K15&gt;'Julio 2021'!L15,'Julio 2021'!K15,'Julio 2021'!L15)</f>
        <v>4.82</v>
      </c>
      <c r="DO13">
        <f>IF('Agosto 2021'!K15&gt;'Agosto 2021'!L15,'Agosto 2021'!K15,'Agosto 2021'!L15)</f>
        <v>4.95</v>
      </c>
      <c r="DP13">
        <f>IF('Setiembre 2021'!K15&gt;'Setiembre 2021'!L15,'Setiembre 2021'!K15,'Setiembre 2021'!L15)</f>
        <v>4.83</v>
      </c>
      <c r="DQ13">
        <f>IF('Octubre 2021'!K15&gt;'Octubre 2021'!L15,'Octubre 2021'!K15,'Octubre 2021'!L15)</f>
        <v>4.24</v>
      </c>
      <c r="DR13">
        <f>IF('Noviembre 2021'!K15&gt;'Noviembre 2021'!L15,'Noviembre 2021'!K15,'Noviembre 2021'!L15)</f>
        <v>5.57</v>
      </c>
      <c r="DS13">
        <f>IF('Diciembre 2021'!K15&gt;'Diciembre 2021'!L15,'Diciembre 2021'!K15,'Diciembre 2021'!L15)</f>
        <v>6.22</v>
      </c>
      <c r="DT13">
        <f>IF('Enero 2022'!K15&gt;'Enero 2022'!L15,'Enero 2022'!K15,'Enero 2022'!L15)</f>
        <v>7.8</v>
      </c>
      <c r="DU13">
        <f>IF('Febrero 2022'!K15&gt;'Febrero 2022'!L15,'Febrero 2022'!K15,'Febrero 2022'!L15)</f>
        <v>6.72</v>
      </c>
      <c r="DV13">
        <f>IF('Marzo 2022'!K15&gt;'Marzo 2022'!L15,'Marzo 2022'!K15,'Marzo 2022'!L15)</f>
        <v>11.819999999999999</v>
      </c>
      <c r="DW13">
        <f>IF('Abril 2022'!K15&gt;'Abril 2022'!L15,'Abril 2022'!K15,'Abril 2022'!L15)</f>
        <v>6</v>
      </c>
      <c r="DX13">
        <f>IF('Mayo 2022'!K15&gt;'Mayo 2022'!L15,'Mayo 2022'!K15,'Mayo 2022'!L15)</f>
        <v>7.8500000000000005</v>
      </c>
      <c r="DY13">
        <f>IF('Junio 2022'!K15&gt;'Junio 2022'!L15,'Junio 2022'!K15,'Junio 2022'!L15)</f>
        <v>5.0200000000000005</v>
      </c>
      <c r="DZ13">
        <f>IF('Julio 2022'!K15&gt;'Julio 2022'!L15,'Julio 2022'!K15,'Julio 2022'!L15)</f>
        <v>4.62</v>
      </c>
      <c r="EA13">
        <f>IF('Agosto 2022'!K15&gt;'Agosto 2022'!L15,'Agosto 2022'!K15,'Agosto 2022'!L15)</f>
        <v>4.9000000000000004</v>
      </c>
      <c r="EB13">
        <f>IF('Setiembre 2022'!K15&gt;'Setiembre 2022'!L15,'Setiembre 2022'!K15,'Setiembre 2022'!L15)</f>
        <v>5.16</v>
      </c>
      <c r="EC13">
        <f>IF('Octubre 2022'!K15&gt;'Octubre 2022'!L15,'Octubre 2022'!K15,'Octubre 2022'!L15)</f>
        <v>4.6000000000000005</v>
      </c>
      <c r="ED13">
        <f>IF('Noviembre 2022'!K15&gt;'Noviembre 2022'!L15,'Noviembre 2022'!K15,'Noviembre 2022'!L15)</f>
        <v>4.25</v>
      </c>
      <c r="EE13">
        <f>IF('Diciembre 2022'!K15&gt;'Diciembre 2022'!L15,'Diciembre 2022'!K15,'Diciembre 2022'!L15)</f>
        <v>5.98</v>
      </c>
      <c r="EF13">
        <f>IF('Enero 2023'!K15&gt;'Enero 2023'!L15,'Enero 2023'!K15,'Enero 2023'!L15)</f>
        <v>7.07</v>
      </c>
      <c r="EG13">
        <f>IF('Febrero 2023'!K15&gt;'Febrero 2023'!L15,'Febrero 2023'!K15,'Febrero 2023'!L15)</f>
        <v>9.02</v>
      </c>
      <c r="EH13">
        <f>IF('Marzo 2023'!K15&gt;'Marzo 2023'!L15,'Marzo 2023'!K15,'Marzo 2023'!L15)</f>
        <v>9.1399999999999988</v>
      </c>
      <c r="EI13">
        <f>IF('Abril 2023'!K15&gt;'Abril 2023'!L15,'Abril 2023'!K15,'Abril 2023'!L15)</f>
        <v>11.319999999999999</v>
      </c>
      <c r="EJ13">
        <f>IF('Mayo 2023'!K15&gt;'Mayo 2023'!L15,'Mayo 2023'!K15,'Mayo 2023'!L15)</f>
        <v>11.78</v>
      </c>
      <c r="EK13">
        <f>IF('Junio 2023'!K15&gt;'Junio 2023'!L15,'Junio 2023'!K15,'Junio 2023'!L15)</f>
        <v>9.1999999999999993</v>
      </c>
      <c r="EL13">
        <f>IF('Julio 2023'!K15&gt;'Julio 2023'!L15,'Julio 2023'!K15,'Julio 2023'!L15)</f>
        <v>6.61</v>
      </c>
      <c r="EM13">
        <f>IF('Agosto 2023'!K15&gt;'Agosto 2023'!L15,'Agosto 2023'!K15,'Agosto 2023'!L15)</f>
        <v>6.41</v>
      </c>
      <c r="EN13">
        <f>IF('Setiembre 2023'!K15&gt;'Setiembre 2023'!L15,'Setiembre 2023'!K15,'Setiembre 2023'!L15)</f>
        <v>4.8899999999999997</v>
      </c>
      <c r="EO13">
        <f>IF('Octubre 2023'!K15&gt;'Octubre 2023'!L15,'Octubre 2023'!K15,'Octubre 2023'!L15)</f>
        <v>5.59</v>
      </c>
      <c r="EP13">
        <f>IF('Noviembre 2023'!K15&gt;'Noviembre 2023'!L15,'Noviembre 2023'!K15,'Noviembre 2023'!L15)</f>
        <v>5.3</v>
      </c>
      <c r="EQ13">
        <f>IF('Diciembre 2023'!K15&gt;'Diciembre 2023'!L15,'Diciembre 2023'!K15,'Diciembre 2023'!L15)</f>
        <v>6.08</v>
      </c>
      <c r="ER13">
        <f>IF('Enero 2024'!K15&gt;'Enero 2024'!L15,'Enero 2024'!K15,'Enero 2024'!L15)</f>
        <v>6.99</v>
      </c>
      <c r="ES13">
        <f>IF('Febrero 2024'!K15&gt;'Febrero 2024'!L15,'Febrero 2024'!K15,'Febrero 2024'!L15)</f>
        <v>8.5399999999999991</v>
      </c>
      <c r="ET13">
        <f>IF('Marzo 2024'!K15&gt;'Marzo 2024'!L15,'Marzo 2024'!K15,'Marzo 2024'!L15)</f>
        <v>10.34</v>
      </c>
      <c r="EU13">
        <f>IF('Abril 2024'!K15&gt;'Abril 2024'!L15,'Abril 2024'!K15,'Abril 2024'!L15)</f>
        <v>11.959999999999999</v>
      </c>
      <c r="EV13">
        <f>IF('Mayo 2024'!K15&gt;'Mayo 2024'!L15,'Mayo 2024'!K15,'Mayo 2024'!L15)</f>
        <v>12.379999999999999</v>
      </c>
      <c r="EW13">
        <f>IF('Junio 2024'!K15&gt;'Junio 2024'!L15,'Junio 2024'!K15,'Junio 2024'!L15)</f>
        <v>8.2399999999999984</v>
      </c>
      <c r="EX13">
        <f>IF('Julio 2024'!K15&gt;'Julio 2024'!L15,'Julio 2024'!K15,'Julio 2024'!L15)</f>
        <v>6.64</v>
      </c>
      <c r="EY13">
        <f>IF('Agosto 2024'!K15&gt;'Agosto 2024'!L15,'Agosto 2024'!K15,'Agosto 2024'!L15)</f>
        <v>5.55</v>
      </c>
      <c r="EZ13">
        <f>IF('Setiembre 2024'!K15&gt;'Setiembre 2024'!L15,'Setiembre 2024'!K15,'Setiembre 2024'!L15)</f>
        <v>5.3100000000000005</v>
      </c>
      <c r="FA13">
        <f>IF('Octubre 2024'!K15&gt;'Octubre 2024'!L15,'Octubre 2024'!K15,'Octubre 2024'!L15)</f>
        <v>5.24</v>
      </c>
      <c r="FB13">
        <f>IF('Noviembre 2024'!K15&gt;'Noviembre 2024'!L15,'Noviembre 2024'!K15,'Noviembre 2024'!L15)</f>
        <v>4.7700000000000005</v>
      </c>
      <c r="FC13">
        <f>IF('Diciembre 2024'!K15&gt;'Diciembre 2024'!L15,'Diciembre 2024'!K15,'Diciembre 2024'!L15)</f>
        <v>5.74</v>
      </c>
      <c r="FD13">
        <f>IF('Enero 2025'!K15&gt;'Enero 2025'!L15,'Enero 2025'!K15,'Enero 2025'!L15)</f>
        <v>7.1000000000000005</v>
      </c>
      <c r="FE13">
        <f>IF('Febrero 2025'!K15&gt;'Febrero 2025'!L15,'Febrero 2025'!K15,'Febrero 2025'!L15)</f>
        <v>8.1999999999999993</v>
      </c>
      <c r="FF13">
        <f>IF('Marzo 2025'!K15&gt;'Marzo 2025'!L15,'Marzo 2025'!K15,'Marzo 2025'!L15)</f>
        <v>9.67</v>
      </c>
      <c r="FG13">
        <f>IF('Abril 2025'!K15&gt;'Abril 2025'!L15,'Abril 2025'!K15,'Abril 2025'!L15)</f>
        <v>11.049999999999999</v>
      </c>
    </row>
    <row r="14" spans="1:171" x14ac:dyDescent="0.25">
      <c r="A14" s="105">
        <v>12</v>
      </c>
      <c r="B14" s="91" t="s">
        <v>30</v>
      </c>
      <c r="C14" s="105" t="s">
        <v>44</v>
      </c>
      <c r="D14" s="104">
        <v>230039</v>
      </c>
      <c r="E14" s="104">
        <v>373297</v>
      </c>
      <c r="F14" s="104">
        <v>177</v>
      </c>
      <c r="G14" s="107"/>
      <c r="H14" s="106">
        <v>0.45</v>
      </c>
      <c r="I14" s="51">
        <v>12.65</v>
      </c>
      <c r="J14" s="91">
        <v>12.31</v>
      </c>
      <c r="K14" s="91">
        <v>11.950000000000001</v>
      </c>
      <c r="L14" s="91">
        <v>8.8600000000000012</v>
      </c>
      <c r="M14" s="91">
        <v>6.53</v>
      </c>
      <c r="N14" s="91">
        <v>4.97</v>
      </c>
      <c r="O14" s="91">
        <v>6.1</v>
      </c>
      <c r="P14" s="91">
        <v>8.0500000000000007</v>
      </c>
      <c r="Q14" s="91">
        <v>9.9700000000000006</v>
      </c>
      <c r="R14" s="91">
        <v>11.15</v>
      </c>
      <c r="S14" s="91" t="s">
        <v>47</v>
      </c>
      <c r="T14" s="91" t="s">
        <v>47</v>
      </c>
      <c r="U14" s="91" t="s">
        <v>47</v>
      </c>
      <c r="V14" s="91">
        <v>12.100000000000001</v>
      </c>
      <c r="W14" s="91">
        <v>7.62</v>
      </c>
      <c r="X14" s="91">
        <v>5.43</v>
      </c>
      <c r="Y14" s="91">
        <v>3.3899999999999997</v>
      </c>
      <c r="Z14" s="91">
        <v>4.38</v>
      </c>
      <c r="AA14" s="91">
        <v>5.26</v>
      </c>
      <c r="AB14" s="91">
        <v>6.58</v>
      </c>
      <c r="AC14" s="91">
        <v>7.97</v>
      </c>
      <c r="AD14" s="91">
        <v>9.82</v>
      </c>
      <c r="AE14" s="91" t="s">
        <v>115</v>
      </c>
      <c r="AF14" s="91">
        <v>12.530000000000001</v>
      </c>
      <c r="AG14" s="91" t="s">
        <v>96</v>
      </c>
      <c r="AH14" s="91" t="s">
        <v>96</v>
      </c>
      <c r="AI14" s="91" t="s">
        <v>96</v>
      </c>
      <c r="AJ14" s="91" t="s">
        <v>96</v>
      </c>
      <c r="AK14" s="91">
        <v>10.370000000000001</v>
      </c>
      <c r="AL14" s="91">
        <v>5.37</v>
      </c>
      <c r="AM14" s="91">
        <v>5.56</v>
      </c>
      <c r="AN14" s="91">
        <v>7.3999999999999995</v>
      </c>
      <c r="AO14" s="91">
        <v>8.6300000000000008</v>
      </c>
      <c r="AP14" s="91">
        <v>9.89</v>
      </c>
      <c r="AQ14" s="91" t="s">
        <v>47</v>
      </c>
      <c r="AR14" s="91" t="s">
        <v>47</v>
      </c>
      <c r="AS14" s="91" t="s">
        <v>70</v>
      </c>
      <c r="AT14" s="91" t="s">
        <v>47</v>
      </c>
      <c r="AU14" s="91" t="s">
        <v>70</v>
      </c>
      <c r="AV14" s="91" t="s">
        <v>70</v>
      </c>
      <c r="AW14" s="91">
        <v>12.29</v>
      </c>
      <c r="AX14" s="10" t="s">
        <v>47</v>
      </c>
      <c r="AY14" s="35">
        <v>7.82</v>
      </c>
      <c r="AZ14" s="91">
        <v>8.2200000000000006</v>
      </c>
      <c r="BA14" s="26">
        <v>9.5</v>
      </c>
      <c r="BB14" s="91">
        <v>11.55</v>
      </c>
      <c r="BC14" s="91" t="s">
        <v>47</v>
      </c>
      <c r="BD14" s="51" t="s">
        <v>47</v>
      </c>
      <c r="BE14" s="51" t="s">
        <v>47</v>
      </c>
      <c r="BF14" s="91" t="s">
        <v>47</v>
      </c>
      <c r="BG14" s="91">
        <v>9.5299999999999994</v>
      </c>
      <c r="BH14" s="91" t="s">
        <v>47</v>
      </c>
      <c r="BI14">
        <f>IF('Octubre 2016'!K16&gt;'Octubre 2016'!L16,'Octubre 2016'!K16,'Octubre 2016'!L16)</f>
        <v>3.6899999999999995</v>
      </c>
      <c r="BJ14">
        <f>IF('Noviembre 2016'!K16&gt;'Noviembre 2016'!L16,'Noviembre 2016'!K16,'Noviembre 2016'!L16)</f>
        <v>4.2</v>
      </c>
      <c r="BK14">
        <f>IF('Diciembre 2016'!K16&gt;'Diciembre 2016'!L16,'Diciembre 2016'!K16,'Diciembre 2016'!L16)</f>
        <v>4.54</v>
      </c>
      <c r="BM14">
        <f>IF('Febrero 2017'!K16&gt;'Febrero 2017'!L16,'Febrero 2017'!K16,'Febrero 2017'!L16)</f>
        <v>7.05</v>
      </c>
      <c r="BN14">
        <f>IF('Marzo 2017'!K16&gt;'Marzo 2017'!L16,'Marzo 2017'!K16,'Marzo 2017'!L16)</f>
        <v>8.7200000000000006</v>
      </c>
      <c r="BO14">
        <f>IF('Abril 2017'!K16&gt;'Abril 2017'!L16,'Abril 2017'!K16,'Abril 2017'!L16)</f>
        <v>10.350000000000001</v>
      </c>
      <c r="BP14">
        <f>IF('Mayo 2017'!K16&gt;'Mayo 2017'!L16,'Mayo 2017'!K16,'Mayo 2017'!L16)</f>
        <v>10.55</v>
      </c>
      <c r="BQ14">
        <f>IF('Junio 2017'!K16&gt;'Junio 2017'!L16,'Junio 2017'!K16,'Junio 2017'!L16)</f>
        <v>5.5699999999999994</v>
      </c>
      <c r="BR14">
        <f>IF('Julio 2017'!K16&gt;'Julio 2017'!L16,'Julio 2017'!K16,'Julio 2017'!L16)</f>
        <v>3.99</v>
      </c>
      <c r="BS14">
        <f>IF('Agosto 2017'!K16&gt;'Agosto 2017'!L16,'Agosto 2017'!K16,'Agosto 2017'!L16)</f>
        <v>4</v>
      </c>
      <c r="BT14">
        <f>IF('Setiembre 2017'!K16&gt;'Setiembre 2017'!L16,'Setiembre 2017'!K16,'Setiembre 2017'!L16)</f>
        <v>3.3</v>
      </c>
      <c r="BU14">
        <f>IF('Octubre 2017'!K16&gt;'Octubre 2017'!L16,'Octubre 2017'!K16,'Octubre 2017'!L16)</f>
        <v>2.9299999999999997</v>
      </c>
      <c r="BV14">
        <f>IF('Noviembre 2017'!K16&gt;'Noviembre 2017'!L16,'Noviembre 2017'!K16,'Noviembre 2017'!L16)</f>
        <v>4.05</v>
      </c>
      <c r="BW14">
        <f>IF('Diciembre 2017'!K16&gt;'Diciembre 2017'!L16,'Diciembre 2017'!K16,'Diciembre 2017'!L16)</f>
        <v>4.96</v>
      </c>
      <c r="BX14">
        <f>IF('Enero 2018'!K16&gt;'Enero 2018'!L16,'Enero 2018'!K16,'Enero 2018'!L16)</f>
        <v>7.05</v>
      </c>
      <c r="BY14">
        <f>IF('Febrero 2018'!K16&gt;'Febrero 2018'!L16,'Febrero 2018'!K16,'Febrero 2018'!L16)</f>
        <v>8.39</v>
      </c>
      <c r="BZ14">
        <f>IF('Marzo 2018'!K16&gt;'Marzo 2018'!L16,'Marzo 2018'!K16,'Marzo 2018'!L16)</f>
        <v>10</v>
      </c>
      <c r="CA14">
        <f>IF('Abril 2018'!K16&gt;'Abril 2018'!L16,'Abril 2018'!K16,'Abril 2018'!L16)</f>
        <v>11.71</v>
      </c>
      <c r="CB14" t="s">
        <v>47</v>
      </c>
      <c r="CC14" t="s">
        <v>47</v>
      </c>
      <c r="CD14">
        <f>IF('Julio 2018'!K16&gt;'Julio 2018'!L16,'Julio 2018'!K16,'Julio 2018'!L16)</f>
        <v>9.9300000000000015</v>
      </c>
      <c r="CE14">
        <f>IF('Agosto 2018'!K16&gt;'Agosto 2018'!L16,'Agosto 2018'!K16,'Agosto 2018'!L16)</f>
        <v>8.15</v>
      </c>
      <c r="CF14">
        <f>IF('Setiembre 2018'!K16&gt;'Setiembre 2018'!L16,'Setiembre 2018'!K16,'Setiembre 2018'!L16)</f>
        <v>7.28</v>
      </c>
      <c r="CG14">
        <f>IF('Octubre 2018'!K16&gt;'Octubre 2018'!L16,'Octubre 2018'!K16,'Octubre 2018'!L16)</f>
        <v>2.13</v>
      </c>
      <c r="CH14">
        <f>IF('Noviembre 2018'!K16&gt;'Noviembre 2018'!L16,'Noviembre 2018'!K16,'Noviembre 2018'!L16)</f>
        <v>5.08</v>
      </c>
      <c r="CI14">
        <f>IF('Diciembre 2018'!K16&gt;'Diciembre 2018'!L16,'Diciembre 2018'!K16,'Diciembre 2018'!L16)</f>
        <v>5.0199999999999996</v>
      </c>
      <c r="CJ14">
        <f>IF('Enero 2019'!K16&gt;'Enero 2019'!L16,'Enero 2019'!K16,'Enero 2019'!L16)</f>
        <v>6.78</v>
      </c>
      <c r="CK14">
        <f>IF('Febrero 2019'!K16&gt;'Febrero 2019'!L16,'Febrero 2019'!K16,'Febrero 2019'!L16)</f>
        <v>8.0500000000000007</v>
      </c>
      <c r="CL14">
        <f>IF('Marzo 2019'!K16&gt;'Marzo 2019'!L16,'Marzo 2019'!K16,'Marzo 2019'!L16)</f>
        <v>10.130000000000001</v>
      </c>
      <c r="CO14">
        <f>IF('Junio 2019'!K16&gt;'Junio 2019'!L16,'Junio 2019'!K16,'Junio 2019'!L16)</f>
        <v>11.42</v>
      </c>
      <c r="CQ14">
        <f>IF('Agosto 2019'!K16&gt;'Agosto 2019'!L16,'Agosto 2019'!K16,'Agosto 2019'!L16)</f>
        <v>7.14</v>
      </c>
      <c r="CR14">
        <f>IF('Setiembre 2019'!K16&gt;'Setiembre 2019'!L16,'Setiembre 2019'!K16,'Setiembre 2019'!L16)</f>
        <v>6.33</v>
      </c>
      <c r="CS14">
        <f>IF('Octubre 2019'!K16&gt;'Octubre 2019'!L16,'Octubre 2019'!K16,'Octubre 2019'!L16)</f>
        <v>2.52</v>
      </c>
      <c r="CT14">
        <f>IF('Noviembre 2019'!K16&gt;'Noviembre 2019'!L16,'Noviembre 2019'!K16,'Noviembre 2019'!L16)</f>
        <v>4.1099999999999994</v>
      </c>
      <c r="CU14">
        <f>IF('Diciembre 2019'!K16&gt;'Diciembre 2019'!L16,'Diciembre 2019'!K16,'Diciembre 2019'!L16)</f>
        <v>4.8999999999999995</v>
      </c>
      <c r="CV14">
        <f>IF('Enero 2020'!K16&gt;'Enero 2020'!L16,'Enero 2020'!K16,'Enero 2020'!L16)</f>
        <v>6.7</v>
      </c>
      <c r="CW14">
        <f>IF('Febrero 2020'!K16&gt;'Febrero 2020'!L16,'Febrero 2020'!K16,'Febrero 2020'!L16)</f>
        <v>8.0400000000000009</v>
      </c>
      <c r="CX14">
        <f>IF('Marzo 2020'!K16&gt;'Marzo 2020'!L16,'Marzo 2020'!K16,'Marzo 2020'!L16)</f>
        <v>9.7200000000000006</v>
      </c>
      <c r="CY14">
        <f>IF('Abril 2020'!K16&gt;'Abril 2020'!L16,'Abril 2020'!K16,'Abril 2020'!L16)</f>
        <v>11.23</v>
      </c>
      <c r="DB14">
        <f>IF('Julio 2020'!K16&gt;'Julio 2020'!L16,'Julio 2020'!K16,'Julio 2020'!L16)</f>
        <v>9.6300000000000008</v>
      </c>
      <c r="DC14">
        <f>IF('Agosto 2020'!K16&gt;'Agosto 2020'!L16,'Agosto 2020'!K16,'Agosto 2020'!L16)</f>
        <v>4.3899999999999997</v>
      </c>
      <c r="DD14">
        <f>IF('Setiembre 2020'!K16&gt;'Setiembre 2020'!L16,'Setiembre 2020'!K16,'Setiembre 2020'!L16)</f>
        <v>3.62</v>
      </c>
      <c r="DE14">
        <f>IF('Octubre 2020'!K16&gt;'Octubre 2020'!L16,'Octubre 2020'!K16,'Octubre 2020'!L16)</f>
        <v>3.6099999999999994</v>
      </c>
      <c r="DF14">
        <f>IF('Noviembre 2020'!K16&gt;'Noviembre 2020'!L16,'Noviembre 2020'!K16,'Noviembre 2020'!L16)</f>
        <v>2.92</v>
      </c>
      <c r="DG14">
        <f>IF('Diciembre 2020'!K16&gt;'Diciembre 2020'!L16,'Diciembre 2020'!K16,'Diciembre 2020'!L16)</f>
        <v>3.67</v>
      </c>
      <c r="DH14">
        <f>IF('Enero 2021'!K16&gt;'Enero 2021'!L16,'Enero 2021'!K16,'Enero 2021'!L16)</f>
        <v>5.63</v>
      </c>
      <c r="DI14">
        <f>IF('Febrero 2021'!K16&gt;'Febrero 2021'!L16,'Febrero 2021'!K16,'Febrero 2021'!L16)</f>
        <v>7.06</v>
      </c>
      <c r="DJ14">
        <f>IF('Marzo 2021'!K16&gt;'Marzo 2021'!L16,'Marzo 2021'!K16,'Marzo 2021'!L16)</f>
        <v>8.4700000000000006</v>
      </c>
      <c r="DK14">
        <f>IF('Abril 2021'!K16&gt;'Abril 2021'!L16,'Abril 2021'!K16,'Abril 2021'!L16)</f>
        <v>9.8500000000000014</v>
      </c>
      <c r="DL14">
        <f>IF('Mayo 2021'!K16&gt;'Mayo 2021'!L16,'Mayo 2021'!K16,'Mayo 2021'!L16)</f>
        <v>10.690000000000001</v>
      </c>
      <c r="DM14">
        <f>IF('Junio 2021'!K16&gt;'Junio 2021'!L16,'Junio 2021'!K16,'Junio 2021'!L16)</f>
        <v>10.06</v>
      </c>
      <c r="DN14">
        <f>IF('Julio 2021'!K16&gt;'Julio 2021'!L16,'Julio 2021'!K16,'Julio 2021'!L16)</f>
        <v>7.95</v>
      </c>
      <c r="DO14">
        <f>IF('Agosto 2021'!K16&gt;'Agosto 2021'!L16,'Agosto 2021'!K16,'Agosto 2021'!L16)</f>
        <v>4.3999999999999995</v>
      </c>
      <c r="DP14">
        <f>IF('Setiembre 2021'!K16&gt;'Setiembre 2021'!L16,'Setiembre 2021'!K16,'Setiembre 2021'!L16)</f>
        <v>3.4499999999999997</v>
      </c>
      <c r="DQ14">
        <f>IF('Octubre 2021'!K16&gt;'Octubre 2021'!L16,'Octubre 2021'!K16,'Octubre 2021'!L16)</f>
        <v>3.3099999999999996</v>
      </c>
      <c r="DR14">
        <f>IF('Noviembre 2021'!K16&gt;'Noviembre 2021'!L16,'Noviembre 2021'!K16,'Noviembre 2021'!L16)</f>
        <v>4.2299999999999995</v>
      </c>
      <c r="DS14">
        <f>IF('Diciembre 2021'!K16&gt;'Diciembre 2021'!L16,'Diciembre 2021'!K16,'Diciembre 2021'!L16)</f>
        <v>5.29</v>
      </c>
      <c r="DT14">
        <f>IF('Enero 2022'!K16&gt;'Enero 2022'!L16,'Enero 2022'!K16,'Enero 2022'!L16)</f>
        <v>7.1499999999999995</v>
      </c>
      <c r="DU14">
        <f>IF('Febrero 2022'!K16&gt;'Febrero 2022'!L16,'Febrero 2022'!K16,'Febrero 2022'!L16)</f>
        <v>8.4700000000000006</v>
      </c>
      <c r="DV14">
        <f>IF('Marzo 2022'!K16&gt;'Marzo 2022'!L16,'Marzo 2022'!K16,'Marzo 2022'!L16)</f>
        <v>10.89</v>
      </c>
      <c r="DW14">
        <f>IF('Abril 2022'!K16&gt;'Abril 2022'!L16,'Abril 2022'!K16,'Abril 2022'!L16)</f>
        <v>11.65</v>
      </c>
      <c r="DX14">
        <f>IF('Mayo 2022'!K16&gt;'Mayo 2022'!L16,'Mayo 2022'!K16,'Mayo 2022'!L16)</f>
        <v>10.270000000000001</v>
      </c>
      <c r="DY14">
        <f>IF('Junio 2022'!K16&gt;'Junio 2022'!L16,'Junio 2022'!K16,'Junio 2022'!L16)</f>
        <v>4.1899999999999995</v>
      </c>
      <c r="DZ14">
        <f>IF('Julio 2022'!K16&gt;'Julio 2022'!L16,'Julio 2022'!K16,'Julio 2022'!L16)</f>
        <v>2.96</v>
      </c>
      <c r="EA14">
        <f>IF('Agosto 2022'!K16&gt;'Agosto 2022'!L16,'Agosto 2022'!K16,'Agosto 2022'!L16)</f>
        <v>3.58</v>
      </c>
      <c r="EB14">
        <f>IF('Setiembre 2022'!K16&gt;'Setiembre 2022'!L16,'Setiembre 2022'!K16,'Setiembre 2022'!L16)</f>
        <v>4.17</v>
      </c>
      <c r="EC14">
        <f>IF('Octubre 2022'!K16&gt;'Octubre 2022'!L16,'Octubre 2022'!K16,'Octubre 2022'!L16)</f>
        <v>3.3899999999999997</v>
      </c>
      <c r="ED14">
        <f>IF('Noviembre 2022'!K16&gt;'Noviembre 2022'!L16,'Noviembre 2022'!K16,'Noviembre 2022'!L16)</f>
        <v>6.62</v>
      </c>
      <c r="EE14">
        <f>IF('Diciembre 2022'!K16&gt;'Diciembre 2022'!L16,'Diciembre 2022'!K16,'Diciembre 2022'!L16)</f>
        <v>4.5999999999999996</v>
      </c>
      <c r="EF14">
        <f>IF('Enero 2023'!K16&gt;'Enero 2023'!L16,'Enero 2023'!K16,'Enero 2023'!L16)</f>
        <v>6.31</v>
      </c>
      <c r="EG14">
        <f>IF('Febrero 2023'!K16&gt;'Febrero 2023'!L16,'Febrero 2023'!K16,'Febrero 2023'!L16)</f>
        <v>7.71</v>
      </c>
      <c r="EH14">
        <f>IF('Marzo 2023'!K16&gt;'Marzo 2023'!L16,'Marzo 2023'!K16,'Marzo 2023'!L16)</f>
        <v>9.2000000000000011</v>
      </c>
      <c r="EI14">
        <f>IF('Abril 2023'!K16&gt;'Abril 2023'!L16,'Abril 2023'!K16,'Abril 2023'!L16)</f>
        <v>11.25</v>
      </c>
      <c r="EJ14">
        <f>IF('Mayo 2023'!K16&gt;'Mayo 2023'!L16,'Mayo 2023'!K16,'Mayo 2023'!L16)</f>
        <v>11.89</v>
      </c>
      <c r="EK14">
        <f>IF('Junio 2023'!K16&gt;'Junio 2023'!L16,'Junio 2023'!K16,'Junio 2023'!L16)</f>
        <v>10.97</v>
      </c>
      <c r="EL14">
        <f>IF('Julio 2023'!K16&gt;'Julio 2023'!L16,'Julio 2023'!K16,'Julio 2023'!L16)</f>
        <v>7.88</v>
      </c>
      <c r="EM14">
        <f>IF('Agosto 2023'!K16&gt;'Agosto 2023'!L16,'Agosto 2023'!K16,'Agosto 2023'!L16)</f>
        <v>5.6099999999999994</v>
      </c>
      <c r="EN14">
        <f>IF('Setiembre 2023'!K16&gt;'Setiembre 2023'!L16,'Setiembre 2023'!K16,'Setiembre 2023'!L16)</f>
        <v>4.8</v>
      </c>
      <c r="EO14">
        <f>IF('Octubre 2023'!K16&gt;'Octubre 2023'!L16,'Octubre 2023'!K16,'Octubre 2023'!L16)</f>
        <v>4.55</v>
      </c>
      <c r="EP14">
        <f>IF('Noviembre 2023'!K16&gt;'Noviembre 2023'!L16,'Noviembre 2023'!K16,'Noviembre 2023'!L16)</f>
        <v>3.8999999999999995</v>
      </c>
      <c r="EQ14">
        <f>IF('Diciembre 2023'!K16&gt;'Diciembre 2023'!L16,'Diciembre 2023'!K16,'Diciembre 2023'!L16)</f>
        <v>4.5599999999999996</v>
      </c>
      <c r="ER14">
        <f>IF('Enero 2024'!K16&gt;'Enero 2024'!L16,'Enero 2024'!K16,'Enero 2024'!L16)</f>
        <v>6.05</v>
      </c>
      <c r="ES14">
        <f>IF('Febrero 2024'!K16&gt;'Febrero 2024'!L16,'Febrero 2024'!K16,'Febrero 2024'!L16)</f>
        <v>7.33</v>
      </c>
      <c r="ET14">
        <f>IF('Marzo 2024'!K16&gt;'Marzo 2024'!L16,'Marzo 2024'!K16,'Marzo 2024'!L16)</f>
        <v>9.0300000000000011</v>
      </c>
      <c r="EU14">
        <f>IF('Abril 2024'!K16&gt;'Abril 2024'!L16,'Abril 2024'!K16,'Abril 2024'!L16)</f>
        <v>10.600000000000001</v>
      </c>
      <c r="EV14">
        <f>IF('Mayo 2024'!K16&gt;'Mayo 2024'!L16,'Mayo 2024'!K16,'Mayo 2024'!L16)</f>
        <v>12.010000000000002</v>
      </c>
      <c r="EW14">
        <f>IF('Junio 2024'!K16&gt;'Junio 2024'!L16,'Junio 2024'!K16,'Junio 2024'!L16)</f>
        <v>9.15</v>
      </c>
      <c r="EX14">
        <f>IF('Julio 2024'!K16&gt;'Julio 2024'!L16,'Julio 2024'!K16,'Julio 2024'!L16)</f>
        <v>6.1899999999999995</v>
      </c>
      <c r="EY14">
        <f>IF('Agosto 2024'!K16&gt;'Agosto 2024'!L16,'Agosto 2024'!K16,'Agosto 2024'!L16)</f>
        <v>4.05</v>
      </c>
      <c r="EZ14">
        <f>IF('Setiembre 2024'!K16&gt;'Setiembre 2024'!L16,'Setiembre 2024'!K16,'Setiembre 2024'!L16)</f>
        <v>4.05</v>
      </c>
      <c r="FA14">
        <f>IF('Octubre 2024'!K16&gt;'Octubre 2024'!L16,'Octubre 2024'!K16,'Octubre 2024'!L16)</f>
        <v>3.74</v>
      </c>
      <c r="FB14">
        <f>IF('Noviembre 2024'!K16&gt;'Noviembre 2024'!L16,'Noviembre 2024'!K16,'Noviembre 2024'!L16)</f>
        <v>2.63</v>
      </c>
      <c r="FC14">
        <f>IF('Diciembre 2024'!K16&gt;'Diciembre 2024'!L16,'Diciembre 2024'!K16,'Diciembre 2024'!L16)</f>
        <v>4.12</v>
      </c>
      <c r="FD14">
        <f>IF('Enero 2025'!K16&gt;'Enero 2025'!L16,'Enero 2025'!K16,'Enero 2025'!L16)</f>
        <v>5.91</v>
      </c>
      <c r="FE14">
        <f>IF('Febrero 2025'!K16&gt;'Febrero 2025'!L16,'Febrero 2025'!K16,'Febrero 2025'!L16)</f>
        <v>7.22</v>
      </c>
      <c r="FF14">
        <f>IF('Marzo 2025'!K16&gt;'Marzo 2025'!L16,'Marzo 2025'!K16,'Marzo 2025'!L16)</f>
        <v>8.5500000000000007</v>
      </c>
      <c r="FG14">
        <f>IF('Abril 2025'!K16&gt;'Abril 2025'!L16,'Abril 2025'!K16,'Abril 2025'!L16)</f>
        <v>10.09</v>
      </c>
    </row>
    <row r="15" spans="1:171" x14ac:dyDescent="0.25">
      <c r="A15" s="105">
        <v>13</v>
      </c>
      <c r="B15" s="91" t="s">
        <v>31</v>
      </c>
      <c r="C15" s="105" t="s">
        <v>44</v>
      </c>
      <c r="D15" s="107">
        <v>230068</v>
      </c>
      <c r="E15" s="107">
        <v>373331</v>
      </c>
      <c r="F15" s="104">
        <v>178</v>
      </c>
      <c r="G15" s="107"/>
      <c r="H15" s="91">
        <v>0.49</v>
      </c>
      <c r="I15" s="91" t="s">
        <v>47</v>
      </c>
      <c r="J15" s="91" t="s">
        <v>70</v>
      </c>
      <c r="K15" s="91" t="s">
        <v>70</v>
      </c>
      <c r="L15" s="91" t="s">
        <v>70</v>
      </c>
      <c r="M15" s="91" t="s">
        <v>70</v>
      </c>
      <c r="N15" s="91"/>
      <c r="O15" s="91" t="s">
        <v>70</v>
      </c>
      <c r="P15" s="91" t="s">
        <v>47</v>
      </c>
      <c r="Q15" s="91" t="s">
        <v>47</v>
      </c>
      <c r="R15" s="91" t="s">
        <v>47</v>
      </c>
      <c r="S15" s="91" t="s">
        <v>47</v>
      </c>
      <c r="T15" s="91" t="s">
        <v>47</v>
      </c>
      <c r="U15" s="91" t="s">
        <v>47</v>
      </c>
      <c r="V15" s="91" t="s">
        <v>96</v>
      </c>
      <c r="W15" s="91" t="s">
        <v>96</v>
      </c>
      <c r="X15" s="91">
        <v>6.5</v>
      </c>
      <c r="Y15" s="91" t="s">
        <v>96</v>
      </c>
      <c r="Z15" s="91">
        <v>5.23</v>
      </c>
      <c r="AA15" s="91" t="s">
        <v>96</v>
      </c>
      <c r="AB15" s="91" t="s">
        <v>96</v>
      </c>
      <c r="AC15" s="91" t="s">
        <v>96</v>
      </c>
      <c r="AD15" s="91" t="s">
        <v>96</v>
      </c>
      <c r="AE15" s="91" t="s">
        <v>115</v>
      </c>
      <c r="AF15" s="91" t="s">
        <v>96</v>
      </c>
      <c r="AG15" s="91" t="s">
        <v>96</v>
      </c>
      <c r="AH15" s="91" t="s">
        <v>96</v>
      </c>
      <c r="AI15" s="91" t="s">
        <v>96</v>
      </c>
      <c r="AJ15" s="91" t="s">
        <v>96</v>
      </c>
      <c r="AK15" s="91" t="s">
        <v>96</v>
      </c>
      <c r="AL15" s="91">
        <v>5.98</v>
      </c>
      <c r="AM15" s="91">
        <v>5.7299999999999995</v>
      </c>
      <c r="AN15" s="91" t="s">
        <v>119</v>
      </c>
      <c r="AO15" s="91" t="s">
        <v>119</v>
      </c>
      <c r="AP15" s="91" t="s">
        <v>47</v>
      </c>
      <c r="AQ15" s="91" t="s">
        <v>47</v>
      </c>
      <c r="AR15" s="91" t="s">
        <v>47</v>
      </c>
      <c r="AS15" s="91" t="s">
        <v>70</v>
      </c>
      <c r="AT15" s="91" t="s">
        <v>47</v>
      </c>
      <c r="AU15" s="91" t="s">
        <v>70</v>
      </c>
      <c r="AV15" s="91" t="s">
        <v>70</v>
      </c>
      <c r="AW15" s="91" t="s">
        <v>47</v>
      </c>
      <c r="AX15" s="10" t="s">
        <v>47</v>
      </c>
      <c r="AY15" s="35" t="s">
        <v>47</v>
      </c>
      <c r="AZ15" s="91" t="s">
        <v>47</v>
      </c>
      <c r="BA15" s="26" t="s">
        <v>47</v>
      </c>
      <c r="BB15" s="91" t="s">
        <v>47</v>
      </c>
      <c r="BC15" s="91" t="s">
        <v>47</v>
      </c>
      <c r="BD15" s="51" t="s">
        <v>47</v>
      </c>
      <c r="BE15" s="51" t="s">
        <v>47</v>
      </c>
      <c r="BF15" s="91" t="s">
        <v>47</v>
      </c>
      <c r="BG15" s="91" t="s">
        <v>70</v>
      </c>
      <c r="BH15" s="91" t="s">
        <v>47</v>
      </c>
      <c r="BI15">
        <f>IF('Octubre 2016'!K17&gt;'Octubre 2016'!L17,'Octubre 2016'!K17,'Octubre 2016'!L17)</f>
        <v>4.3099999999999996</v>
      </c>
      <c r="BJ15">
        <f>IF('Noviembre 2016'!K17&gt;'Noviembre 2016'!L17,'Noviembre 2016'!K17,'Noviembre 2016'!L17)</f>
        <v>4.7</v>
      </c>
      <c r="BK15">
        <f>IF('Diciembre 2016'!K17&gt;'Diciembre 2016'!L17,'Diciembre 2016'!K17,'Diciembre 2016'!L17)</f>
        <v>4.8999999999999995</v>
      </c>
      <c r="BM15" s="91" t="s">
        <v>47</v>
      </c>
      <c r="BN15" s="91" t="s">
        <v>47</v>
      </c>
      <c r="BO15">
        <f>IF('Abril 2017'!K17&gt;'Abril 2017'!L17,'Abril 2017'!K17,'Abril 2017'!L17)</f>
        <v>4.0599999999999996</v>
      </c>
      <c r="BP15" s="91" t="s">
        <v>47</v>
      </c>
      <c r="BQ15" s="91" t="s">
        <v>47</v>
      </c>
      <c r="BR15">
        <f>IF('Julio 2017'!K17&gt;'Julio 2017'!L17,'Julio 2017'!K17,'Julio 2017'!L17)</f>
        <v>4.6499999999999995</v>
      </c>
      <c r="BS15">
        <f>IF('Agosto 2017'!K17&gt;'Agosto 2017'!L17,'Agosto 2017'!K17,'Agosto 2017'!L17)</f>
        <v>4.71</v>
      </c>
      <c r="BT15">
        <f>IF('Setiembre 2017'!K17&gt;'Setiembre 2017'!L17,'Setiembre 2017'!K17,'Setiembre 2017'!L17)</f>
        <v>5.27</v>
      </c>
      <c r="BU15">
        <f>IF('Octubre 2017'!K17&gt;'Octubre 2017'!L17,'Octubre 2017'!K17,'Octubre 2017'!L17)</f>
        <v>3.8099999999999996</v>
      </c>
      <c r="BV15">
        <f>IF('Noviembre 2017'!K17&gt;'Noviembre 2017'!L17,'Noviembre 2017'!K17,'Noviembre 2017'!L17)</f>
        <v>4.6099999999999994</v>
      </c>
      <c r="BW15">
        <f>IF('Diciembre 2017'!K17&gt;'Diciembre 2017'!L17,'Diciembre 2017'!K17,'Diciembre 2017'!L17)</f>
        <v>5.39</v>
      </c>
      <c r="BX15" s="91" t="s">
        <v>47</v>
      </c>
      <c r="BY15" s="91" t="s">
        <v>47</v>
      </c>
      <c r="BZ15" s="91" t="s">
        <v>47</v>
      </c>
      <c r="CA15" t="s">
        <v>47</v>
      </c>
      <c r="CB15" t="s">
        <v>47</v>
      </c>
      <c r="CC15" t="s">
        <v>47</v>
      </c>
      <c r="CD15" t="s">
        <v>47</v>
      </c>
      <c r="CE15" t="s">
        <v>47</v>
      </c>
      <c r="CF15" t="s">
        <v>47</v>
      </c>
      <c r="CG15">
        <f>IF('Octubre 2018'!K17&gt;'Octubre 2018'!L17,'Octubre 2018'!K17,'Octubre 2018'!L17)</f>
        <v>3.1500000000000004</v>
      </c>
      <c r="CH15">
        <f>IF('Noviembre 2018'!K17&gt;'Noviembre 2018'!L17,'Noviembre 2018'!K17,'Noviembre 2018'!L17)</f>
        <v>4.55</v>
      </c>
      <c r="CI15">
        <f>IF('Diciembre 2018'!K17&gt;'Diciembre 2018'!L17,'Diciembre 2018'!K17,'Diciembre 2018'!L17)</f>
        <v>5.29</v>
      </c>
      <c r="CS15">
        <f>IF('Octubre 2019'!K17&gt;'Octubre 2019'!L17,'Octubre 2019'!K17,'Octubre 2019'!L17)</f>
        <v>3.6499999999999995</v>
      </c>
      <c r="CT15">
        <f>IF('Noviembre 2019'!K17&gt;'Noviembre 2019'!L17,'Noviembre 2019'!K17,'Noviembre 2019'!L17)</f>
        <v>4.63</v>
      </c>
      <c r="CU15">
        <f>IF('Diciembre 2019'!K17&gt;'Diciembre 2019'!L17,'Diciembre 2019'!K17,'Diciembre 2019'!L17)</f>
        <v>5.37</v>
      </c>
      <c r="DD15">
        <f>IF('Setiembre 2020'!K17&gt;'Setiembre 2020'!L17,'Setiembre 2020'!K17,'Setiembre 2020'!L17)</f>
        <v>4.1899999999999995</v>
      </c>
      <c r="DE15">
        <f>IF('Octubre 2020'!K17&gt;'Octubre 2020'!L17,'Octubre 2020'!K17,'Octubre 2020'!L17)</f>
        <v>4.3</v>
      </c>
      <c r="DG15">
        <f>IF('Diciembre 2020'!K17&gt;'Diciembre 2020'!L17,'Diciembre 2020'!K17,'Diciembre 2020'!L17)</f>
        <v>4.4399999999999995</v>
      </c>
      <c r="DP15">
        <f>IF('Setiembre 2021'!K17&gt;'Setiembre 2021'!L17,'Setiembre 2021'!K17,'Setiembre 2021'!L17)</f>
        <v>4.18</v>
      </c>
      <c r="DQ15">
        <f>IF('Octubre 2021'!K17&gt;'Octubre 2021'!L17,'Octubre 2021'!K17,'Octubre 2021'!L17)</f>
        <v>4.12</v>
      </c>
      <c r="DR15">
        <f>IF('Noviembre 2021'!K17&gt;'Noviembre 2021'!L17,'Noviembre 2021'!K17,'Noviembre 2021'!L17)</f>
        <v>4.79</v>
      </c>
      <c r="DS15">
        <f>IF('Diciembre 2021'!K17&gt;'Diciembre 2021'!L17,'Diciembre 2021'!K17,'Diciembre 2021'!L17)</f>
        <v>5.25</v>
      </c>
      <c r="DY15">
        <f>IF('Junio 2022'!K17&gt;'Junio 2022'!L17,'Junio 2022'!K17,'Junio 2022'!L17)</f>
        <v>5.12</v>
      </c>
      <c r="DZ15">
        <f>IF('Julio 2022'!K17&gt;'Julio 2022'!L17,'Julio 2022'!K17,'Julio 2022'!L17)</f>
        <v>3.71</v>
      </c>
      <c r="EA15">
        <f>IF('Agosto 2022'!K17&gt;'Agosto 2022'!L17,'Agosto 2022'!K17,'Agosto 2022'!L17)</f>
        <v>4.2699999999999996</v>
      </c>
      <c r="EB15">
        <f>IF('Setiembre 2022'!K17&gt;'Setiembre 2022'!L17,'Setiembre 2022'!K17,'Setiembre 2022'!L17)</f>
        <v>4.74</v>
      </c>
      <c r="EC15">
        <f>IF('Octubre 2022'!K17&gt;'Octubre 2022'!L17,'Octubre 2022'!K17,'Octubre 2022'!L17)</f>
        <v>4.3199999999999994</v>
      </c>
      <c r="ED15">
        <f>IF('Noviembre 2022'!K17&gt;'Noviembre 2022'!L17,'Noviembre 2022'!K17,'Noviembre 2022'!L17)</f>
        <v>7.2799999999999994</v>
      </c>
      <c r="EE15">
        <f>IF('Diciembre 2022'!K17&gt;'Diciembre 2022'!L17,'Diciembre 2022'!K17,'Diciembre 2022'!L17)</f>
        <v>5.08</v>
      </c>
      <c r="EO15">
        <f>IF('Octubre 2023'!K17&gt;'Octubre 2023'!L17,'Octubre 2023'!K17,'Octubre 2023'!L17)</f>
        <v>5.0599999999999996</v>
      </c>
      <c r="EP15">
        <f>IF('Noviembre 2023'!K17&gt;'Noviembre 2023'!L17,'Noviembre 2023'!K17,'Noviembre 2023'!L17)</f>
        <v>4.51</v>
      </c>
      <c r="EQ15">
        <f>IF('Diciembre 2023'!K17&gt;'Diciembre 2023'!L17,'Diciembre 2023'!K17,'Diciembre 2023'!L17)</f>
        <v>5.1099999999999994</v>
      </c>
      <c r="EW15" t="e">
        <f>IF('Junio 2024'!K17&gt;'Junio 2024'!L17,'Junio 2024'!K17,'Junio 2024'!L17)</f>
        <v>#VALUE!</v>
      </c>
      <c r="EX15" t="e">
        <f>IF('Julio 2024'!K17&gt;'Julio 2024'!L17,'Julio 2024'!K17,'Julio 2024'!L17)</f>
        <v>#VALUE!</v>
      </c>
      <c r="EY15" t="e">
        <f>IF('Agosto 2024'!K17&gt;'Agosto 2024'!L17,'Agosto 2024'!K17,'Agosto 2024'!L17)</f>
        <v>#VALUE!</v>
      </c>
      <c r="EZ15" t="e">
        <f>IF('Setiembre 2024'!K17&gt;'Setiembre 2024'!L17,'Setiembre 2024'!K17,'Setiembre 2024'!L17)</f>
        <v>#VALUE!</v>
      </c>
      <c r="FA15" t="e">
        <f>IF('Octubre 2024'!K17&gt;'Octubre 2024'!L17,'Octubre 2024'!K17,'Octubre 2024'!L17)</f>
        <v>#VALUE!</v>
      </c>
      <c r="FB15" t="e">
        <f>IF('Noviembre 2024'!K17&gt;'Noviembre 2024'!L17,'Noviembre 2024'!K17,'Noviembre 2024'!L17)</f>
        <v>#VALUE!</v>
      </c>
      <c r="FC15" t="e">
        <f>IF('Diciembre 2024'!K17&gt;'Diciembre 2024'!L17,'Diciembre 2024'!K17,'Diciembre 2024'!L17)</f>
        <v>#VALUE!</v>
      </c>
      <c r="FD15" t="e">
        <f>IF('Enero 2025'!K17&gt;'Enero 2025'!L17,'Enero 2025'!K17,'Enero 2025'!L17)</f>
        <v>#VALUE!</v>
      </c>
      <c r="FE15" t="e">
        <f>IF('Febrero 2025'!K17&gt;'Febrero 2025'!L17,'Febrero 2025'!K17,'Febrero 2025'!L17)</f>
        <v>#VALUE!</v>
      </c>
      <c r="FF15" t="e">
        <f>IF('Marzo 2025'!K17&gt;'Marzo 2025'!L17,'Marzo 2025'!K17,'Marzo 2025'!L17)</f>
        <v>#VALUE!</v>
      </c>
      <c r="FG15" t="e">
        <f>IF('Abril 2025'!K17&gt;'Abril 2025'!L17,'Abril 2025'!K17,'Abril 2025'!L17)</f>
        <v>#VALUE!</v>
      </c>
    </row>
    <row r="16" spans="1:171" x14ac:dyDescent="0.25">
      <c r="A16" s="105">
        <v>14</v>
      </c>
      <c r="B16" s="91" t="s">
        <v>32</v>
      </c>
      <c r="C16" s="105" t="s">
        <v>44</v>
      </c>
      <c r="D16" s="107">
        <v>228808</v>
      </c>
      <c r="E16" s="107">
        <v>372154</v>
      </c>
      <c r="F16" s="107">
        <v>172</v>
      </c>
      <c r="G16" s="107"/>
      <c r="H16" s="107">
        <v>0.78</v>
      </c>
      <c r="I16" s="91" t="s">
        <v>47</v>
      </c>
      <c r="J16" s="91">
        <v>13.32</v>
      </c>
      <c r="K16" s="91" t="s">
        <v>70</v>
      </c>
      <c r="L16" s="91">
        <v>12.07</v>
      </c>
      <c r="M16" s="91">
        <v>10.32</v>
      </c>
      <c r="N16" s="91">
        <v>8.49</v>
      </c>
      <c r="O16" s="91">
        <v>9.8600000000000012</v>
      </c>
      <c r="P16" s="91" t="s">
        <v>47</v>
      </c>
      <c r="Q16" s="91">
        <v>12.700000000000001</v>
      </c>
      <c r="R16" s="91" t="s">
        <v>47</v>
      </c>
      <c r="S16" s="91" t="s">
        <v>47</v>
      </c>
      <c r="T16" s="91" t="s">
        <v>47</v>
      </c>
      <c r="U16" s="91" t="s">
        <v>47</v>
      </c>
      <c r="V16" s="91">
        <v>12.46</v>
      </c>
      <c r="W16" s="91" t="s">
        <v>96</v>
      </c>
      <c r="X16" s="91">
        <v>7.04</v>
      </c>
      <c r="Y16" s="91">
        <v>4.8999999999999995</v>
      </c>
      <c r="Z16" s="91">
        <v>6.39</v>
      </c>
      <c r="AA16" s="91">
        <v>8.92</v>
      </c>
      <c r="AB16" s="91">
        <v>9.74</v>
      </c>
      <c r="AC16" s="91">
        <v>11.120000000000001</v>
      </c>
      <c r="AD16" s="91">
        <v>12.8</v>
      </c>
      <c r="AE16" s="91" t="s">
        <v>115</v>
      </c>
      <c r="AF16" s="91" t="s">
        <v>96</v>
      </c>
      <c r="AG16" s="91" t="s">
        <v>96</v>
      </c>
      <c r="AH16" s="91" t="s">
        <v>96</v>
      </c>
      <c r="AI16" s="91" t="s">
        <v>96</v>
      </c>
      <c r="AJ16" s="91" t="s">
        <v>96</v>
      </c>
      <c r="AK16" s="91">
        <v>10.92</v>
      </c>
      <c r="AL16" s="91">
        <v>7.86</v>
      </c>
      <c r="AM16" s="91">
        <v>8.6800000000000015</v>
      </c>
      <c r="AN16" s="91">
        <v>10.98</v>
      </c>
      <c r="AO16" s="91">
        <v>12.110000000000001</v>
      </c>
      <c r="AP16" s="91">
        <v>13</v>
      </c>
      <c r="AQ16" s="91" t="s">
        <v>47</v>
      </c>
      <c r="AR16" s="91" t="s">
        <v>47</v>
      </c>
      <c r="AS16" s="91" t="s">
        <v>70</v>
      </c>
      <c r="AT16" s="91" t="s">
        <v>47</v>
      </c>
      <c r="AU16" s="91" t="s">
        <v>70</v>
      </c>
      <c r="AV16" s="91" t="s">
        <v>70</v>
      </c>
      <c r="AW16" s="91">
        <v>12.15</v>
      </c>
      <c r="AX16" s="10" t="s">
        <v>47</v>
      </c>
      <c r="AY16" s="35">
        <v>10.029999999999999</v>
      </c>
      <c r="AZ16" s="91" t="s">
        <v>47</v>
      </c>
      <c r="BA16" s="26">
        <v>11.200000000000001</v>
      </c>
      <c r="BB16" s="91" t="s">
        <v>47</v>
      </c>
      <c r="BC16" s="91" t="s">
        <v>47</v>
      </c>
      <c r="BD16" s="51" t="s">
        <v>47</v>
      </c>
      <c r="BE16" s="51" t="s">
        <v>47</v>
      </c>
      <c r="BF16" s="91" t="s">
        <v>47</v>
      </c>
      <c r="BG16" s="91" t="s">
        <v>70</v>
      </c>
      <c r="BH16" s="91" t="s">
        <v>47</v>
      </c>
      <c r="BI16" s="91" t="s">
        <v>47</v>
      </c>
      <c r="BJ16" s="91" t="s">
        <v>47</v>
      </c>
      <c r="BK16" s="91" t="s">
        <v>47</v>
      </c>
      <c r="BL16" s="91"/>
      <c r="BM16" s="91" t="s">
        <v>47</v>
      </c>
      <c r="BN16" s="91" t="s">
        <v>47</v>
      </c>
      <c r="BO16" s="91" t="s">
        <v>47</v>
      </c>
      <c r="BP16" s="91" t="s">
        <v>47</v>
      </c>
      <c r="BQ16" s="91" t="s">
        <v>47</v>
      </c>
      <c r="BR16" s="91" t="s">
        <v>47</v>
      </c>
      <c r="BS16" s="91" t="s">
        <v>47</v>
      </c>
      <c r="BT16">
        <f>IF('Setiembre 2017'!K18&gt;'Setiembre 2017'!L18,'Setiembre 2017'!K18,'Setiembre 2017'!L18)</f>
        <v>5.38</v>
      </c>
      <c r="BU16" s="91" t="s">
        <v>47</v>
      </c>
      <c r="BV16" s="91" t="s">
        <v>47</v>
      </c>
      <c r="BW16" s="91" t="s">
        <v>47</v>
      </c>
      <c r="BX16" s="91" t="s">
        <v>47</v>
      </c>
      <c r="BY16" s="91" t="s">
        <v>47</v>
      </c>
      <c r="BZ16" s="91" t="s">
        <v>47</v>
      </c>
      <c r="CA16" t="s">
        <v>47</v>
      </c>
      <c r="CB16" t="s">
        <v>47</v>
      </c>
      <c r="CC16" t="s">
        <v>47</v>
      </c>
      <c r="CD16" t="s">
        <v>47</v>
      </c>
      <c r="CE16" t="s">
        <v>47</v>
      </c>
      <c r="CF16" t="s">
        <v>47</v>
      </c>
      <c r="CG16" t="s">
        <v>47</v>
      </c>
      <c r="DB16">
        <f>IF('Julio 2020'!K18&gt;'Julio 2020'!L18,'Julio 2020'!K18,'Julio 2020'!L18)</f>
        <v>11.46</v>
      </c>
      <c r="DD16">
        <f>IF('Setiembre 2020'!K18&gt;'Setiembre 2020'!L18,'Setiembre 2020'!K18,'Setiembre 2020'!L18)</f>
        <v>5.5700000000000012</v>
      </c>
      <c r="DF16">
        <f>IF('Noviembre 2020'!K18&gt;'Noviembre 2020'!L18,'Noviembre 2020'!K18,'Noviembre 2020'!L18)</f>
        <v>2.6100000000000003</v>
      </c>
      <c r="DG16">
        <f>IF('Diciembre 2020'!K18&gt;'Diciembre 2020'!L18,'Diciembre 2020'!K18,'Diciembre 2020'!L18)</f>
        <v>5.0599999999999996</v>
      </c>
      <c r="DQ16">
        <f>IF('Octubre 2021'!K18&gt;'Octubre 2021'!L18,'Octubre 2021'!K18,'Octubre 2021'!L18)</f>
        <v>4.2699999999999996</v>
      </c>
      <c r="DR16">
        <f>IF('Noviembre 2021'!K18&gt;'Noviembre 2021'!L18,'Noviembre 2021'!K18,'Noviembre 2021'!L18)</f>
        <v>5.92</v>
      </c>
      <c r="DS16">
        <f>IF('Diciembre 2021'!K18&gt;'Diciembre 2021'!L18,'Diciembre 2021'!K18,'Diciembre 2021'!L18)</f>
        <v>7</v>
      </c>
      <c r="DT16">
        <f>IF('Enero 2022'!K18&gt;'Enero 2022'!L18,'Enero 2022'!K18,'Enero 2022'!L18)</f>
        <v>10.32</v>
      </c>
      <c r="DU16">
        <f>IF('Febrero 2022'!K18&gt;'Febrero 2022'!L18,'Febrero 2022'!K18,'Febrero 2022'!L18)</f>
        <v>13.530000000000001</v>
      </c>
      <c r="DV16">
        <f>IF('Marzo 2022'!K18&gt;'Marzo 2022'!L18,'Marzo 2022'!K18,'Marzo 2022'!L18)</f>
        <v>13</v>
      </c>
      <c r="DY16">
        <f>IF('Junio 2022'!K18&gt;'Junio 2022'!L18,'Junio 2022'!K18,'Junio 2022'!L18)</f>
        <v>4.8199999999999994</v>
      </c>
      <c r="DZ16">
        <f>IF('Julio 2022'!K18&gt;'Julio 2022'!L18,'Julio 2022'!K18,'Julio 2022'!L18)</f>
        <v>3.0999999999999996</v>
      </c>
      <c r="EB16">
        <f>IF('Setiembre 2022'!K18&gt;'Setiembre 2022'!L18,'Setiembre 2022'!K18,'Setiembre 2022'!L18)</f>
        <v>6.18</v>
      </c>
      <c r="EC16">
        <f>IF('Octubre 2022'!K18&gt;'Octubre 2022'!L18,'Octubre 2022'!K18,'Octubre 2022'!L18)</f>
        <v>4.05</v>
      </c>
      <c r="ED16">
        <f>IF('Noviembre 2022'!K18&gt;'Noviembre 2022'!L18,'Noviembre 2022'!K18,'Noviembre 2022'!L18)</f>
        <v>4.7299999999999995</v>
      </c>
      <c r="EE16">
        <f>IF('Diciembre 2022'!K18&gt;'Diciembre 2022'!L18,'Diciembre 2022'!K18,'Diciembre 2022'!L18)</f>
        <v>6.89</v>
      </c>
      <c r="EF16">
        <f>IF('Enero 2023'!K18&gt;'Enero 2023'!L18,'Enero 2023'!K18,'Enero 2023'!L18)</f>
        <v>8.91</v>
      </c>
      <c r="EG16">
        <f>IF('Febrero 2023'!K18&gt;'Febrero 2023'!L18,'Febrero 2023'!K18,'Febrero 2023'!L18)</f>
        <v>12.07</v>
      </c>
      <c r="EH16">
        <f>IF('Marzo 2023'!K18&gt;'Marzo 2023'!L18,'Marzo 2023'!K18,'Marzo 2023'!L18)</f>
        <v>12.07</v>
      </c>
      <c r="EI16">
        <f>IF('Abril 2023'!K18&gt;'Abril 2023'!L18,'Abril 2023'!K18,'Abril 2023'!L18)</f>
        <v>12.07</v>
      </c>
      <c r="EJ16">
        <f>IF('Mayo 2023'!K18&gt;'Mayo 2023'!L18,'Mayo 2023'!K18,'Mayo 2023'!L18)</f>
        <v>12.520000000000001</v>
      </c>
      <c r="EL16">
        <f>IF('Julio 2023'!K18&gt;'Julio 2023'!L18,'Julio 2023'!K18,'Julio 2023'!L18)</f>
        <v>9.76</v>
      </c>
      <c r="EM16">
        <f>IF('Agosto 2023'!K18&gt;'Agosto 2023'!L18,'Agosto 2023'!K18,'Agosto 2023'!L18)</f>
        <v>8.74</v>
      </c>
      <c r="EN16">
        <f>IF('Setiembre 2023'!K18&gt;'Setiembre 2023'!L18,'Setiembre 2023'!K18,'Setiembre 2023'!L18)</f>
        <v>7.13</v>
      </c>
      <c r="EO16">
        <f>IF('Octubre 2023'!K18&gt;'Octubre 2023'!L18,'Octubre 2023'!K18,'Octubre 2023'!L18)</f>
        <v>5.0599999999999996</v>
      </c>
      <c r="EP16">
        <f>IF('Noviembre 2023'!K18&gt;'Noviembre 2023'!L18,'Noviembre 2023'!K18,'Noviembre 2023'!L18)</f>
        <v>5.09</v>
      </c>
      <c r="EQ16">
        <f>IF('Diciembre 2023'!K18&gt;'Diciembre 2023'!L18,'Diciembre 2023'!K18,'Diciembre 2023'!L18)</f>
        <v>5.8199999999999994</v>
      </c>
      <c r="ER16">
        <f>IF('Enero 2024'!K18&gt;'Enero 2024'!L18,'Enero 2024'!K18,'Enero 2024'!L18)</f>
        <v>9.5</v>
      </c>
      <c r="ES16">
        <f>IF('Febrero 2024'!K18&gt;'Febrero 2024'!L18,'Febrero 2024'!K18,'Febrero 2024'!L18)</f>
        <v>10.64</v>
      </c>
      <c r="ET16">
        <f>IF('Marzo 2024'!K18&gt;'Marzo 2024'!L18,'Marzo 2024'!K18,'Marzo 2024'!L18)</f>
        <v>11.770000000000001</v>
      </c>
      <c r="EW16">
        <f>IF('Junio 2024'!K18&gt;'Junio 2024'!L18,'Junio 2024'!K18,'Junio 2024'!L18)</f>
        <v>11.17</v>
      </c>
      <c r="EY16">
        <f>IF('Junio 2024'!M18&gt;'Junio 2024'!N18,'Junio 2024'!M18,'Junio 2024'!N18)</f>
        <v>11.95</v>
      </c>
      <c r="EZ16">
        <f>IF('Setiembre 2024'!K18&gt;'Setiembre 2024'!L18,'Setiembre 2024'!K18,'Setiembre 2024'!L18)</f>
        <v>7.7</v>
      </c>
      <c r="FA16">
        <f>IF('Octubre 2024'!K18&gt;'Octubre 2024'!L18,'Octubre 2024'!K18,'Octubre 2024'!L18)</f>
        <v>6.18</v>
      </c>
    </row>
    <row r="17" spans="1:163" x14ac:dyDescent="0.25">
      <c r="A17" s="105">
        <v>15</v>
      </c>
      <c r="B17" s="105" t="s">
        <v>33</v>
      </c>
      <c r="C17" s="105" t="s">
        <v>44</v>
      </c>
      <c r="D17" s="105">
        <v>228215</v>
      </c>
      <c r="E17" s="104">
        <v>371804</v>
      </c>
      <c r="F17" s="107">
        <v>175</v>
      </c>
      <c r="G17" s="107"/>
      <c r="H17" s="106">
        <v>0.53</v>
      </c>
      <c r="I17" s="51">
        <v>14.48</v>
      </c>
      <c r="J17" s="91">
        <v>14.65</v>
      </c>
      <c r="K17" s="91" t="s">
        <v>70</v>
      </c>
      <c r="L17" s="91">
        <v>14.280000000000001</v>
      </c>
      <c r="M17" s="91">
        <v>12.180000000000001</v>
      </c>
      <c r="N17" s="91">
        <v>8.57</v>
      </c>
      <c r="O17" s="91">
        <v>10.96</v>
      </c>
      <c r="P17" s="91">
        <v>13.17</v>
      </c>
      <c r="Q17" s="91">
        <v>14.46</v>
      </c>
      <c r="R17" s="91" t="s">
        <v>47</v>
      </c>
      <c r="S17" s="91" t="s">
        <v>47</v>
      </c>
      <c r="T17" s="91" t="s">
        <v>47</v>
      </c>
      <c r="U17" s="91" t="s">
        <v>47</v>
      </c>
      <c r="V17" s="91">
        <v>14.17</v>
      </c>
      <c r="W17" s="91">
        <v>9.17</v>
      </c>
      <c r="X17" s="91">
        <v>6.04</v>
      </c>
      <c r="Y17" s="91">
        <v>1.8499999999999999</v>
      </c>
      <c r="Z17" s="91">
        <v>4.42</v>
      </c>
      <c r="AA17" s="91">
        <v>7.12</v>
      </c>
      <c r="AB17" s="91">
        <v>9.9300000000000015</v>
      </c>
      <c r="AC17" s="91">
        <v>11.89</v>
      </c>
      <c r="AD17" s="91">
        <v>13.61</v>
      </c>
      <c r="AE17" s="91" t="s">
        <v>115</v>
      </c>
      <c r="AF17" s="91" t="s">
        <v>96</v>
      </c>
      <c r="AG17" s="91" t="s">
        <v>96</v>
      </c>
      <c r="AH17" s="91" t="s">
        <v>96</v>
      </c>
      <c r="AI17" s="91" t="s">
        <v>96</v>
      </c>
      <c r="AJ17" s="91" t="s">
        <v>96</v>
      </c>
      <c r="AK17" s="91">
        <v>12.75</v>
      </c>
      <c r="AL17" s="91">
        <v>7.82</v>
      </c>
      <c r="AM17" s="91">
        <v>9.2900000000000009</v>
      </c>
      <c r="AN17" s="91">
        <v>12.200000000000001</v>
      </c>
      <c r="AO17" s="91">
        <v>13.46</v>
      </c>
      <c r="AP17" s="91">
        <v>14.350000000000001</v>
      </c>
      <c r="AQ17" s="91" t="s">
        <v>47</v>
      </c>
      <c r="AR17" s="91" t="s">
        <v>47</v>
      </c>
      <c r="AS17" s="91" t="s">
        <v>70</v>
      </c>
      <c r="AT17" s="91" t="s">
        <v>47</v>
      </c>
      <c r="AU17" s="91" t="s">
        <v>70</v>
      </c>
      <c r="AV17" s="91" t="s">
        <v>70</v>
      </c>
      <c r="AW17" s="91">
        <v>13.22</v>
      </c>
      <c r="AX17" s="10" t="s">
        <v>47</v>
      </c>
      <c r="AY17" s="35">
        <v>10.210000000000001</v>
      </c>
      <c r="AZ17" s="91">
        <v>12.15</v>
      </c>
      <c r="BA17" s="26">
        <v>13.34</v>
      </c>
      <c r="BB17" s="91" t="s">
        <v>47</v>
      </c>
      <c r="BC17" s="91" t="s">
        <v>47</v>
      </c>
      <c r="BD17" s="51" t="s">
        <v>47</v>
      </c>
      <c r="BE17" s="51" t="s">
        <v>47</v>
      </c>
      <c r="BF17" s="91" t="s">
        <v>47</v>
      </c>
      <c r="BG17" s="91">
        <v>11.24</v>
      </c>
      <c r="BH17" s="91" t="s">
        <v>47</v>
      </c>
      <c r="BI17">
        <f>IF('Octubre 2016'!K19&gt;'Octubre 2016'!L19,'Octubre 2016'!K19,'Octubre 2016'!L19)</f>
        <v>3.67</v>
      </c>
      <c r="BJ17">
        <f>IF('Noviembre 2016'!K19&gt;'Noviembre 2016'!L19,'Noviembre 2016'!K19,'Noviembre 2016'!L19)</f>
        <v>4.47</v>
      </c>
      <c r="BK17">
        <f>IF('Diciembre 2016'!K19&gt;'Diciembre 2016'!L19,'Diciembre 2016'!K19,'Diciembre 2016'!L19)</f>
        <v>5.76</v>
      </c>
      <c r="BM17">
        <f>IF('Febrero 2017'!K19&gt;'Febrero 2017'!L19,'Febrero 2017'!K19,'Febrero 2017'!L19)</f>
        <v>10.67</v>
      </c>
      <c r="BN17">
        <f>IF('Marzo 2017'!K19&gt;'Marzo 2017'!L19,'Marzo 2017'!K19,'Marzo 2017'!L19)</f>
        <v>10.47</v>
      </c>
      <c r="BP17">
        <f>IF('Mayo 2017'!K19&gt;'Mayo 2017'!L19,'Mayo 2017'!K19,'Mayo 2017'!L19)</f>
        <v>14.370000000000001</v>
      </c>
      <c r="BQ17">
        <f>IF('Junio 2017'!K19&gt;'Junio 2017'!L19,'Junio 2017'!K19,'Junio 2017'!L19)</f>
        <v>8.26</v>
      </c>
      <c r="BR17">
        <f>IF('Julio 2017'!K19&gt;'Julio 2017'!L19,'Julio 2017'!K19,'Julio 2017'!L19)</f>
        <v>4.3099999999999996</v>
      </c>
      <c r="BS17">
        <f>IF('Agosto 2017'!K19&gt;'Agosto 2017'!L19,'Agosto 2017'!K19,'Agosto 2017'!L19)</f>
        <v>3.2</v>
      </c>
      <c r="BT17">
        <f>IF('Setiembre 2017'!K19&gt;'Setiembre 2017'!L19,'Setiembre 2017'!K19,'Setiembre 2017'!L19)</f>
        <v>2.6900000000000004</v>
      </c>
      <c r="BV17">
        <f>IF('Noviembre 2017'!K19&gt;'Noviembre 2017'!L19,'Noviembre 2017'!K19,'Noviembre 2017'!L19)</f>
        <v>3.71</v>
      </c>
      <c r="BW17">
        <f>IF('Diciembre 2017'!K19&gt;'Diciembre 2017'!L19,'Diciembre 2017'!K19,'Diciembre 2017'!L19)</f>
        <v>1.21</v>
      </c>
      <c r="BX17">
        <f>IF('Enero 2018'!K19&gt;'Enero 2018'!L19,'Enero 2018'!K19,'Enero 2018'!L19)</f>
        <v>10.120000000000001</v>
      </c>
      <c r="BY17">
        <f>IF('Febrero 2018'!K19&gt;'Febrero 2018'!L19,'Febrero 2018'!K19,'Febrero 2018'!L19)</f>
        <v>11.67</v>
      </c>
      <c r="CA17">
        <f>IF('Abril 2018'!K19&gt;'Abril 2018'!L19,'Abril 2018'!K19,'Abril 2018'!L19)</f>
        <v>14.07</v>
      </c>
      <c r="CB17" t="s">
        <v>47</v>
      </c>
      <c r="CC17" t="s">
        <v>47</v>
      </c>
      <c r="CD17">
        <f>IF('Julio 2018'!K19&gt;'Julio 2018'!L19,'Julio 2018'!K19,'Julio 2018'!L19)</f>
        <v>12.39</v>
      </c>
      <c r="CE17" t="s">
        <v>47</v>
      </c>
      <c r="CF17">
        <f>IF('Setiembre 2018'!K19&gt;'Setiembre 2018'!L19,'Setiembre 2018'!K19,'Setiembre 2018'!L19)</f>
        <v>11.950000000000001</v>
      </c>
      <c r="CG17">
        <f>IF('Octubre 2018'!K19&gt;'Octubre 2018'!L19,'Octubre 2018'!K19,'Octubre 2018'!L19)</f>
        <v>0.57000000000000006</v>
      </c>
      <c r="CH17">
        <f>IF('Noviembre 2018'!K19&gt;'Noviembre 2018'!L19,'Noviembre 2018'!K19,'Noviembre 2018'!L19)</f>
        <v>3.7199999999999998</v>
      </c>
      <c r="CI17">
        <f>IF('Diciembre 2018'!K19&gt;'Diciembre 2018'!L19,'Diciembre 2018'!K19,'Diciembre 2018'!L19)</f>
        <v>6.3999999999999995</v>
      </c>
      <c r="CK17">
        <f>IF('Febrero 2019'!K19&gt;'Febrero 2019'!L19,'Febrero 2019'!K19,'Febrero 2019'!L19)</f>
        <v>11.870000000000001</v>
      </c>
      <c r="EB17" t="e">
        <f>IF('Setiembre 2022'!K19&gt;'Setiembre 2022'!L19,'Setiembre 2022'!K19,'Setiembre 2022'!L19)</f>
        <v>#VALUE!</v>
      </c>
      <c r="EC17" t="e">
        <f>IF('Octubre 2022'!K19&gt;'Octubre 2022'!L19,'Octubre 2022'!K19,'Octubre 2022'!L19)</f>
        <v>#VALUE!</v>
      </c>
      <c r="ED17" t="e">
        <f>IF('Noviembre 2022'!K19&gt;'Noviembre 2022'!L19,'Noviembre 2022'!K19,'Noviembre 2022'!L19)</f>
        <v>#VALUE!</v>
      </c>
      <c r="EE17" t="e">
        <f>IF('Diciembre 2022'!K19&gt;'Diciembre 2022'!L19,'Diciembre 2022'!K19,'Diciembre 2022'!L19)</f>
        <v>#VALUE!</v>
      </c>
      <c r="EF17" t="e">
        <f>IF('Enero 2023'!K19&gt;'Enero 2023'!L19,'Enero 2023'!K19,'Enero 2023'!L19)</f>
        <v>#VALUE!</v>
      </c>
      <c r="EG17" t="e">
        <f>IF('Febrero 2023'!K19&gt;'Febrero 2023'!L19,'Febrero 2023'!K19,'Febrero 2023'!L19)</f>
        <v>#VALUE!</v>
      </c>
      <c r="EH17" t="e">
        <f>IF('Marzo 2023'!K19&gt;'Marzo 2023'!L19,'Marzo 2023'!K19,'Marzo 2023'!L19)</f>
        <v>#VALUE!</v>
      </c>
      <c r="EI17" t="e">
        <f>IF('Abril 2023'!K19&gt;'Abril 2023'!L19,'Abril 2023'!K19,'Abril 2023'!L19)</f>
        <v>#VALUE!</v>
      </c>
      <c r="EJ17" t="e">
        <f>IF('Mayo 2023'!K19&gt;'Mayo 2023'!L19,'Mayo 2023'!K19,'Mayo 2023'!L19)</f>
        <v>#VALUE!</v>
      </c>
      <c r="EL17" t="e">
        <f>IF('Julio 2023'!K19&gt;'Julio 2023'!L19,'Julio 2023'!K19,'Julio 2023'!L19)</f>
        <v>#VALUE!</v>
      </c>
      <c r="EM17" t="e">
        <f>IF('Agosto 2023'!K19&gt;'Agosto 2023'!L19,'Agosto 2023'!K19,'Agosto 2023'!L19)</f>
        <v>#VALUE!</v>
      </c>
      <c r="EN17" t="e">
        <f>IF('Setiembre 2023'!K19&gt;'Setiembre 2023'!L19,'Setiembre 2023'!K19,'Setiembre 2023'!L19)</f>
        <v>#VALUE!</v>
      </c>
      <c r="EO17" t="e">
        <f>IF('Octubre 2023'!K19&gt;'Octubre 2023'!L19,'Octubre 2023'!K19,'Octubre 2023'!L19)</f>
        <v>#VALUE!</v>
      </c>
      <c r="EP17" t="e">
        <f>IF('Noviembre 2023'!K19&gt;'Noviembre 2023'!L19,'Noviembre 2023'!K19,'Noviembre 2023'!L19)</f>
        <v>#VALUE!</v>
      </c>
      <c r="EQ17" t="e">
        <f>IF('Diciembre 2023'!K19&gt;'Diciembre 2023'!L19,'Diciembre 2023'!K19,'Diciembre 2023'!L19)</f>
        <v>#VALUE!</v>
      </c>
      <c r="ER17" t="e">
        <f>IF('Enero 2024'!K19&gt;'Enero 2024'!L19,'Enero 2024'!K19,'Enero 2024'!L19)</f>
        <v>#VALUE!</v>
      </c>
      <c r="ES17" t="e">
        <f>IF('Febrero 2024'!K19&gt;'Febrero 2024'!L19,'Febrero 2024'!K19,'Febrero 2024'!L19)</f>
        <v>#VALUE!</v>
      </c>
      <c r="ET17" t="e">
        <f>IF('Marzo 2024'!K19&gt;'Marzo 2024'!L19,'Marzo 2024'!K19,'Marzo 2024'!L19)</f>
        <v>#VALUE!</v>
      </c>
      <c r="EU17" t="e">
        <f>IF('Abril 2024'!K19&gt;'Abril 2024'!L19,'Abril 2024'!K19,'Abril 2024'!L19)</f>
        <v>#VALUE!</v>
      </c>
      <c r="EV17" t="e">
        <f>IF('Mayo 2024'!K19&gt;'Mayo 2024'!L19,'Mayo 2024'!K19,'Mayo 2024'!L19)</f>
        <v>#VALUE!</v>
      </c>
      <c r="EW17" t="e">
        <f>IF('Junio 2024'!K19&gt;'Junio 2024'!L19,'Junio 2024'!K19,'Junio 2024'!L19)</f>
        <v>#VALUE!</v>
      </c>
      <c r="EX17" t="e">
        <f>IF('Julio 2024'!K19&gt;'Julio 2024'!L19,'Julio 2024'!K19,'Julio 2024'!L19)</f>
        <v>#VALUE!</v>
      </c>
      <c r="EY17" t="e">
        <f>IF('Agosto 2024'!K19&gt;'Agosto 2024'!L19,'Agosto 2024'!K19,'Agosto 2024'!L19)</f>
        <v>#VALUE!</v>
      </c>
      <c r="EZ17" t="e">
        <f>IF('Setiembre 2024'!K19&gt;'Setiembre 2024'!L19,'Setiembre 2024'!K19,'Setiembre 2024'!L19)</f>
        <v>#VALUE!</v>
      </c>
      <c r="FA17" t="e">
        <f>IF('Octubre 2024'!K19&gt;'Octubre 2024'!L19,'Octubre 2024'!K19,'Octubre 2024'!L19)</f>
        <v>#VALUE!</v>
      </c>
      <c r="FB17" t="e">
        <f>IF('Noviembre 2024'!K19&gt;'Noviembre 2024'!L19,'Noviembre 2024'!K19,'Noviembre 2024'!L19)</f>
        <v>#VALUE!</v>
      </c>
      <c r="FC17" t="e">
        <f>IF('Diciembre 2024'!K19&gt;'Diciembre 2024'!L19,'Diciembre 2024'!K19,'Diciembre 2024'!L19)</f>
        <v>#VALUE!</v>
      </c>
      <c r="FD17" t="e">
        <f>IF('Enero 2025'!K19&gt;'Enero 2025'!L19,'Enero 2025'!K19,'Enero 2025'!L19)</f>
        <v>#VALUE!</v>
      </c>
      <c r="FE17" t="e">
        <f>IF('Febrero 2025'!K19&gt;'Febrero 2025'!L19,'Febrero 2025'!K19,'Febrero 2025'!L19)</f>
        <v>#VALUE!</v>
      </c>
      <c r="FF17" t="e">
        <f>IF('Marzo 2025'!K19&gt;'Marzo 2025'!L19,'Marzo 2025'!K19,'Marzo 2025'!L19)</f>
        <v>#VALUE!</v>
      </c>
      <c r="FG17" t="e">
        <f>IF('Abril 2025'!K19&gt;'Abril 2025'!L19,'Abril 2025'!K19,'Abril 2025'!L19)</f>
        <v>#VALUE!</v>
      </c>
    </row>
    <row r="18" spans="1:163" x14ac:dyDescent="0.25">
      <c r="A18" s="105">
        <v>16</v>
      </c>
      <c r="B18" s="91" t="s">
        <v>58</v>
      </c>
      <c r="C18" s="105" t="s">
        <v>44</v>
      </c>
      <c r="D18" s="107">
        <v>226508</v>
      </c>
      <c r="E18" s="107">
        <v>370899</v>
      </c>
      <c r="F18" s="107">
        <v>153</v>
      </c>
      <c r="G18" s="107"/>
      <c r="H18" s="107">
        <v>0.6</v>
      </c>
      <c r="I18" s="91" t="s">
        <v>47</v>
      </c>
      <c r="J18" s="91">
        <v>15.56</v>
      </c>
      <c r="K18" s="91" t="s">
        <v>70</v>
      </c>
      <c r="L18" s="91">
        <v>15.280000000000001</v>
      </c>
      <c r="M18" s="91">
        <v>14.620000000000001</v>
      </c>
      <c r="N18" s="91">
        <v>14.72</v>
      </c>
      <c r="O18" s="91">
        <v>14.97</v>
      </c>
      <c r="P18" s="91">
        <v>15.26</v>
      </c>
      <c r="Q18" s="91">
        <v>15.47</v>
      </c>
      <c r="R18" s="91" t="s">
        <v>47</v>
      </c>
      <c r="S18" s="91" t="s">
        <v>47</v>
      </c>
      <c r="T18" s="91" t="s">
        <v>47</v>
      </c>
      <c r="U18" s="91">
        <v>15.49</v>
      </c>
      <c r="V18" s="91">
        <v>15.040000000000001</v>
      </c>
      <c r="W18" s="91">
        <v>14.780000000000001</v>
      </c>
      <c r="X18" s="91">
        <v>14.450000000000001</v>
      </c>
      <c r="Y18" s="91">
        <v>14.17</v>
      </c>
      <c r="Z18" s="91">
        <v>14.5</v>
      </c>
      <c r="AA18" s="91">
        <v>14.780000000000001</v>
      </c>
      <c r="AB18" s="91">
        <v>15.09</v>
      </c>
      <c r="AC18" s="91">
        <v>15.280000000000001</v>
      </c>
      <c r="AD18" s="91">
        <v>15.95</v>
      </c>
      <c r="AE18" s="91" t="s">
        <v>115</v>
      </c>
      <c r="AF18" s="91" t="s">
        <v>96</v>
      </c>
      <c r="AG18" s="91" t="s">
        <v>96</v>
      </c>
      <c r="AH18" s="91" t="s">
        <v>96</v>
      </c>
      <c r="AI18" s="91" t="s">
        <v>96</v>
      </c>
      <c r="AJ18" s="91">
        <v>14.43</v>
      </c>
      <c r="AK18" s="91">
        <v>13.75</v>
      </c>
      <c r="AL18" s="91">
        <v>14.77</v>
      </c>
      <c r="AM18" s="91">
        <v>14.92</v>
      </c>
      <c r="AN18" s="91">
        <v>15.13</v>
      </c>
      <c r="AO18" s="91">
        <v>15.3</v>
      </c>
      <c r="AP18" s="91" t="s">
        <v>47</v>
      </c>
      <c r="AQ18" s="91" t="s">
        <v>47</v>
      </c>
      <c r="AR18" s="91" t="s">
        <v>47</v>
      </c>
      <c r="AS18" s="91" t="s">
        <v>47</v>
      </c>
      <c r="AT18" s="91" t="s">
        <v>47</v>
      </c>
      <c r="AU18" s="91" t="s">
        <v>47</v>
      </c>
      <c r="AV18" s="91" t="s">
        <v>47</v>
      </c>
      <c r="AW18" s="91">
        <v>15.69</v>
      </c>
      <c r="AX18" s="10" t="s">
        <v>47</v>
      </c>
      <c r="AY18" s="35">
        <v>15.61</v>
      </c>
      <c r="AZ18" s="91" t="s">
        <v>47</v>
      </c>
      <c r="BA18" s="26">
        <v>15.4</v>
      </c>
      <c r="BB18" s="91" t="s">
        <v>47</v>
      </c>
      <c r="BC18" s="91" t="s">
        <v>47</v>
      </c>
      <c r="BD18" s="51" t="s">
        <v>47</v>
      </c>
      <c r="BE18" s="51" t="s">
        <v>47</v>
      </c>
      <c r="BF18" s="91" t="s">
        <v>47</v>
      </c>
      <c r="BG18" s="91">
        <v>15.54</v>
      </c>
      <c r="BH18" s="91" t="s">
        <v>47</v>
      </c>
      <c r="BI18">
        <f>IF('Octubre 2016'!K20&gt;'Octubre 2016'!L20,'Octubre 2016'!K20,'Octubre 2016'!L20)</f>
        <v>14.530000000000001</v>
      </c>
      <c r="BJ18">
        <f>IF('Noviembre 2016'!K20&gt;'Noviembre 2016'!L20,'Noviembre 2016'!K20,'Noviembre 2016'!L20)</f>
        <v>14.71</v>
      </c>
      <c r="BK18">
        <f>IF('Diciembre 2016'!K20&gt;'Diciembre 2016'!L20,'Diciembre 2016'!K20,'Diciembre 2016'!L20)</f>
        <v>14.74</v>
      </c>
      <c r="BM18">
        <f>IF('Febrero 2017'!K20&gt;'Febrero 2017'!L20,'Febrero 2017'!K20,'Febrero 2017'!L20)</f>
        <v>15.200000000000001</v>
      </c>
      <c r="BN18">
        <f>IF('Marzo 2017'!K20&gt;'Marzo 2017'!L20,'Marzo 2017'!K20,'Marzo 2017'!L20)</f>
        <v>15.38</v>
      </c>
      <c r="BP18">
        <f>IF('Mayo 2017'!K20&gt;'Mayo 2017'!L20,'Mayo 2017'!K20,'Mayo 2017'!L20)</f>
        <v>15.370000000000001</v>
      </c>
      <c r="BQ18">
        <f>IF('Junio 2017'!K20&gt;'Junio 2017'!L20,'Junio 2017'!K20,'Junio 2017'!L20)</f>
        <v>14.64</v>
      </c>
      <c r="BR18">
        <f>IF('Julio 2017'!K20&gt;'Julio 2017'!L20,'Julio 2017'!K20,'Julio 2017'!L20)</f>
        <v>14.88</v>
      </c>
      <c r="BS18">
        <f>IF('Agosto 2017'!K20&gt;'Agosto 2017'!L20,'Agosto 2017'!K20,'Agosto 2017'!L20)</f>
        <v>14.540000000000001</v>
      </c>
      <c r="BT18">
        <f>IF('Setiembre 2017'!K20&gt;'Setiembre 2017'!L20,'Setiembre 2017'!K20,'Setiembre 2017'!L20)</f>
        <v>14.15</v>
      </c>
      <c r="BU18">
        <f>IF('Octubre 2017'!K20&gt;'Octubre 2017'!L20,'Octubre 2017'!K20,'Octubre 2017'!L20)</f>
        <v>13.33</v>
      </c>
      <c r="BV18">
        <f>IF('Noviembre 2017'!K20&gt;'Noviembre 2017'!L20,'Noviembre 2017'!K20,'Noviembre 2017'!L20)</f>
        <v>14.6</v>
      </c>
      <c r="BW18">
        <f>IF('Diciembre 2017'!K20&gt;'Diciembre 2017'!L20,'Diciembre 2017'!K20,'Diciembre 2017'!L20)</f>
        <v>14.9</v>
      </c>
      <c r="BX18">
        <f>IF('Enero 2018'!K20&gt;'Enero 2018'!L20,'Enero 2018'!K20,'Enero 2018'!L20)</f>
        <v>15.200000000000001</v>
      </c>
      <c r="BY18">
        <f>IF('Febrero 2018'!K20&gt;'Febrero 2018'!L20,'Febrero 2018'!K20,'Febrero 2018'!L20)</f>
        <v>15.32</v>
      </c>
      <c r="BZ18">
        <f>IF('Marzo 2018'!K20&gt;'Marzo 2018'!L20,'Marzo 2018'!K20,'Marzo 2018'!L20)</f>
        <v>15.709999999999999</v>
      </c>
      <c r="CB18" t="s">
        <v>47</v>
      </c>
      <c r="CC18" t="s">
        <v>47</v>
      </c>
      <c r="CD18">
        <f>IF('Julio 2018'!K20&gt;'Julio 2018'!L20,'Julio 2018'!K20,'Julio 2018'!L20)</f>
        <v>15.23</v>
      </c>
      <c r="CE18" t="s">
        <v>47</v>
      </c>
      <c r="CF18">
        <f>IF('Setiembre 2018'!K20&gt;'Setiembre 2018'!L20,'Setiembre 2018'!K20,'Setiembre 2018'!L20)</f>
        <v>15.05</v>
      </c>
      <c r="CG18">
        <f>IF('Octubre 2018'!K20&gt;'Octubre 2018'!L20,'Octubre 2018'!K20,'Octubre 2018'!L20)</f>
        <v>14.1</v>
      </c>
      <c r="CI18">
        <f>IF('Diciembre 2018'!K20&gt;'Diciembre 2018'!L20,'Diciembre 2018'!K20,'Diciembre 2018'!L20)</f>
        <v>14.860000000000001</v>
      </c>
      <c r="CJ18">
        <f>IF('Enero 2019'!K20&gt;'Enero 2019'!L20,'Enero 2019'!K20,'Enero 2019'!L20)</f>
        <v>15.1</v>
      </c>
      <c r="CK18">
        <f>IF('Febrero 2019'!K20&gt;'Febrero 2019'!L20,'Febrero 2019'!K20,'Febrero 2019'!L20)</f>
        <v>15.24</v>
      </c>
      <c r="CP18">
        <f>IF('Julio 2019'!K20&gt;'Julio 2019'!L20,'Julio 2019'!K20,'Julio 2019'!L20)</f>
        <v>14.22</v>
      </c>
      <c r="CQ18">
        <f>IF('Agosto 2019'!K20&gt;'Agosto 2019'!L20,'Agosto 2019'!K20,'Agosto 2019'!L20)</f>
        <v>15.110000000000001</v>
      </c>
      <c r="CR18">
        <f>IF('Setiembre 2019'!K20&gt;'Setiembre 2019'!L20,'Setiembre 2019'!K20,'Setiembre 2019'!L20)</f>
        <v>15.05</v>
      </c>
      <c r="CS18">
        <f>IF('Octubre 2019'!K20&gt;'Octubre 2019'!L20,'Octubre 2019'!K20,'Octubre 2019'!L20)</f>
        <v>14.42</v>
      </c>
      <c r="CT18">
        <f>IF('Noviembre 2019'!K20&gt;'Noviembre 2019'!L20,'Noviembre 2019'!K20,'Noviembre 2019'!L20)</f>
        <v>14.75</v>
      </c>
      <c r="CU18">
        <f>IF('Diciembre 2019'!K20&gt;'Diciembre 2019'!L20,'Diciembre 2019'!K20,'Diciembre 2019'!L20)</f>
        <v>14.92</v>
      </c>
      <c r="CW18">
        <f>IF('Febrero 2020'!K20&gt;'Febrero 2020'!L20,'Febrero 2020'!K20,'Febrero 2020'!L20)</f>
        <v>14.32</v>
      </c>
      <c r="DB18">
        <f>IF('Julio 2020'!K20&gt;'Julio 2020'!L20,'Julio 2020'!K20,'Julio 2020'!L20)</f>
        <v>15.09</v>
      </c>
      <c r="DC18">
        <f>IF('Agosto 2020'!K20&gt;'Agosto 2020'!L20,'Agosto 2020'!K20,'Agosto 2020'!L20)</f>
        <v>14.92</v>
      </c>
      <c r="DD18">
        <f>IF('Setiembre 2020'!K20&gt;'Setiembre 2020'!L20,'Setiembre 2020'!K20,'Setiembre 2020'!L20)</f>
        <v>14.660000000000002</v>
      </c>
      <c r="DE18">
        <f>IF('Octubre 2020'!K20&gt;'Octubre 2020'!L20,'Octubre 2020'!K20,'Octubre 2020'!L20)</f>
        <v>14.450000000000001</v>
      </c>
      <c r="DG18">
        <f>IF('Diciembre 2020'!K20&gt;'Diciembre 2020'!L20,'Diciembre 2020'!K20,'Diciembre 2020'!L20)</f>
        <v>14.52</v>
      </c>
      <c r="DH18">
        <f>IF('Enero 2021'!K20&gt;'Enero 2021'!L20,'Enero 2021'!K20,'Enero 2021'!L20)</f>
        <v>14.46</v>
      </c>
      <c r="DJ18">
        <f>IF('Marzo 2021'!K20&gt;'Marzo 2021'!L20,'Marzo 2021'!K20,'Marzo 2021'!L20)</f>
        <v>15.680000000000001</v>
      </c>
      <c r="DK18">
        <f>IF('Abril 2021'!K20&gt;'Abril 2021'!L20,'Abril 2021'!K20,'Abril 2021'!L20)</f>
        <v>15.35</v>
      </c>
      <c r="DM18">
        <f>IF('Junio 2021'!K20&gt;'Junio 2021'!L20,'Junio 2021'!K20,'Junio 2021'!L20)</f>
        <v>15.4</v>
      </c>
      <c r="DN18">
        <f>IF('Julio 2021'!K20&gt;'Julio 2021'!L20,'Julio 2021'!K20,'Julio 2021'!L20)</f>
        <v>15.01</v>
      </c>
      <c r="DO18">
        <f>IF('Agosto 2021'!K20&gt;'Agosto 2021'!L20,'Agosto 2021'!K20,'Agosto 2021'!L20)</f>
        <v>14.8</v>
      </c>
      <c r="DP18">
        <f>IF('Setiembre 2021'!K20&gt;'Setiembre 2021'!L20,'Setiembre 2021'!K20,'Setiembre 2021'!L20)</f>
        <v>14.530000000000001</v>
      </c>
      <c r="DQ18">
        <f>IF('Octubre 2021'!K20&gt;'Octubre 2021'!L20,'Octubre 2021'!K20,'Octubre 2021'!L20)</f>
        <v>14.39</v>
      </c>
      <c r="DR18">
        <f>IF('Noviembre 2021'!K20&gt;'Noviembre 2021'!L20,'Noviembre 2021'!K20,'Noviembre 2021'!L20)</f>
        <v>14.64</v>
      </c>
      <c r="DS18">
        <f>IF('Diciembre 2021'!K20&gt;'Diciembre 2021'!L20,'Diciembre 2021'!K20,'Diciembre 2021'!L20)</f>
        <v>11.9</v>
      </c>
      <c r="DT18">
        <f>IF('Enero 2022'!K20&gt;'Enero 2022'!L20,'Enero 2022'!K20,'Enero 2022'!L20)</f>
        <v>15.410000000000002</v>
      </c>
      <c r="DX18">
        <f>IF('Mayo 2022'!K20&gt;'Mayo 2022'!L20,'Mayo 2022'!K20,'Mayo 2022'!L20)</f>
        <v>15.1</v>
      </c>
      <c r="DY18">
        <f>IF('Junio 2022'!K20&gt;'Junio 2022'!L20,'Junio 2022'!K20,'Junio 2022'!L20)</f>
        <v>14.67</v>
      </c>
      <c r="DZ18">
        <f>IF('Julio 2022'!K20&gt;'Julio 2022'!L20,'Julio 2022'!K20,'Julio 2022'!L20)</f>
        <v>14.4</v>
      </c>
      <c r="EA18">
        <f>IF('Agosto 2022'!K20&gt;'Agosto 2022'!L20,'Agosto 2022'!K20,'Agosto 2022'!L20)</f>
        <v>14.57</v>
      </c>
      <c r="EB18">
        <f>IF('Setiembre 2022'!K20&gt;'Setiembre 2022'!L20,'Setiembre 2022'!K20,'Setiembre 2022'!L20)</f>
        <v>14.77</v>
      </c>
      <c r="EC18">
        <f>IF('Octubre 2022'!K20&gt;'Octubre 2022'!L20,'Octubre 2022'!K20,'Octubre 2022'!L20)</f>
        <v>14.47</v>
      </c>
      <c r="EG18" t="e">
        <f>IF('Febrero 2023'!K20&gt;'Febrero 2023'!L20,'Febrero 2023'!K20,'Febrero 2023'!L20)</f>
        <v>#VALUE!</v>
      </c>
      <c r="EH18" t="e">
        <f>IF('Marzo 2023'!K20&gt;'Marzo 2023'!L20,'Marzo 2023'!K20,'Marzo 2023'!L20)</f>
        <v>#VALUE!</v>
      </c>
      <c r="EI18" t="e">
        <f>IF('Abril 2023'!K20&gt;'Abril 2023'!L20,'Abril 2023'!K20,'Abril 2023'!L20)</f>
        <v>#VALUE!</v>
      </c>
      <c r="EJ18" t="e">
        <f>IF('Mayo 2023'!K20&gt;'Mayo 2023'!L20,'Mayo 2023'!K20,'Mayo 2023'!L20)</f>
        <v>#VALUE!</v>
      </c>
      <c r="EL18" t="e">
        <f>IF('Julio 2023'!K20&gt;'Julio 2023'!L20,'Julio 2023'!K20,'Julio 2023'!L20)</f>
        <v>#VALUE!</v>
      </c>
      <c r="EM18" t="e">
        <f>IF('Agosto 2023'!K20&gt;'Agosto 2023'!L20,'Agosto 2023'!K20,'Agosto 2023'!L20)</f>
        <v>#VALUE!</v>
      </c>
      <c r="EN18" t="e">
        <f>IF('Setiembre 2023'!K20&gt;'Setiembre 2023'!L20,'Setiembre 2023'!K20,'Setiembre 2023'!L20)</f>
        <v>#VALUE!</v>
      </c>
      <c r="EO18" t="e">
        <f>IF('Octubre 2023'!K20&gt;'Octubre 2023'!L20,'Octubre 2023'!K20,'Octubre 2023'!L20)</f>
        <v>#VALUE!</v>
      </c>
      <c r="EP18" t="e">
        <f>IF('Noviembre 2023'!K20&gt;'Noviembre 2023'!L20,'Noviembre 2023'!K20,'Noviembre 2023'!L20)</f>
        <v>#VALUE!</v>
      </c>
      <c r="EQ18" t="e">
        <f>IF('Diciembre 2023'!K20&gt;'Diciembre 2023'!L20,'Diciembre 2023'!K20,'Diciembre 2023'!L20)</f>
        <v>#VALUE!</v>
      </c>
      <c r="ER18" t="e">
        <f>IF('Enero 2024'!K20&gt;'Enero 2024'!L20,'Enero 2024'!K20,'Enero 2024'!L20)</f>
        <v>#VALUE!</v>
      </c>
      <c r="ES18" t="e">
        <f>IF('Febrero 2024'!K20&gt;'Febrero 2024'!L20,'Febrero 2024'!K20,'Febrero 2024'!L20)</f>
        <v>#VALUE!</v>
      </c>
      <c r="ET18" t="e">
        <f>IF('Marzo 2024'!K20&gt;'Marzo 2024'!L20,'Marzo 2024'!K20,'Marzo 2024'!L20)</f>
        <v>#VALUE!</v>
      </c>
      <c r="EU18" t="e">
        <f>IF('Abril 2024'!K20&gt;'Abril 2024'!L20,'Abril 2024'!K20,'Abril 2024'!L20)</f>
        <v>#VALUE!</v>
      </c>
      <c r="EV18" t="e">
        <f>IF('Mayo 2024'!K20&gt;'Mayo 2024'!L20,'Mayo 2024'!K20,'Mayo 2024'!L20)</f>
        <v>#VALUE!</v>
      </c>
      <c r="EW18" t="e">
        <f>IF('Junio 2024'!K20&gt;'Junio 2024'!L20,'Junio 2024'!K20,'Junio 2024'!L20)</f>
        <v>#VALUE!</v>
      </c>
      <c r="EX18" t="e">
        <f>IF('Julio 2024'!K20&gt;'Julio 2024'!L20,'Julio 2024'!K20,'Julio 2024'!L20)</f>
        <v>#VALUE!</v>
      </c>
      <c r="EY18" t="e">
        <f>IF('Agosto 2024'!K20&gt;'Agosto 2024'!L20,'Agosto 2024'!K20,'Agosto 2024'!L20)</f>
        <v>#VALUE!</v>
      </c>
      <c r="EZ18" t="e">
        <f>IF('Setiembre 2024'!K20&gt;'Setiembre 2024'!L20,'Setiembre 2024'!K20,'Setiembre 2024'!L20)</f>
        <v>#VALUE!</v>
      </c>
      <c r="FA18" t="e">
        <f>IF('Octubre 2024'!K20&gt;'Octubre 2024'!L20,'Octubre 2024'!K20,'Octubre 2024'!L20)</f>
        <v>#VALUE!</v>
      </c>
      <c r="FB18" t="e">
        <f>IF('Noviembre 2024'!K20&gt;'Noviembre 2024'!L20,'Noviembre 2024'!K20,'Noviembre 2024'!L20)</f>
        <v>#VALUE!</v>
      </c>
      <c r="FC18" t="e">
        <f>IF('Diciembre 2024'!K20&gt;'Diciembre 2024'!L20,'Diciembre 2024'!K20,'Diciembre 2024'!L20)</f>
        <v>#VALUE!</v>
      </c>
      <c r="FD18" t="e">
        <f>IF('Enero 2025'!K20&gt;'Enero 2025'!L20,'Enero 2025'!K20,'Enero 2025'!L20)</f>
        <v>#VALUE!</v>
      </c>
      <c r="FE18" t="e">
        <f>IF('Febrero 2025'!K20&gt;'Febrero 2025'!L20,'Febrero 2025'!K20,'Febrero 2025'!L20)</f>
        <v>#VALUE!</v>
      </c>
      <c r="FF18" t="e">
        <f>IF('Marzo 2025'!K20&gt;'Marzo 2025'!L20,'Marzo 2025'!K20,'Marzo 2025'!L20)</f>
        <v>#VALUE!</v>
      </c>
      <c r="FG18" t="e">
        <f>IF('Abril 2025'!K20&gt;'Abril 2025'!L20,'Abril 2025'!K20,'Abril 2025'!L20)</f>
        <v>#VALUE!</v>
      </c>
    </row>
    <row r="19" spans="1:163" x14ac:dyDescent="0.25">
      <c r="A19" s="105">
        <v>17</v>
      </c>
      <c r="B19" s="91" t="s">
        <v>59</v>
      </c>
      <c r="C19" s="105" t="s">
        <v>26</v>
      </c>
      <c r="D19" s="107">
        <v>226538</v>
      </c>
      <c r="E19" s="107">
        <v>370372</v>
      </c>
      <c r="F19" s="107">
        <v>163</v>
      </c>
      <c r="G19" s="107">
        <v>25</v>
      </c>
      <c r="H19" s="107">
        <v>0</v>
      </c>
      <c r="I19" s="51">
        <v>6.4</v>
      </c>
      <c r="J19" s="91">
        <v>5.77</v>
      </c>
      <c r="K19" s="91">
        <v>5.9</v>
      </c>
      <c r="L19" s="91">
        <v>5.7</v>
      </c>
      <c r="M19" s="91">
        <v>3.22</v>
      </c>
      <c r="N19" s="91">
        <v>2.5</v>
      </c>
      <c r="O19" s="91">
        <v>3.56</v>
      </c>
      <c r="P19" s="91">
        <v>5.34</v>
      </c>
      <c r="Q19" s="91">
        <v>6.48</v>
      </c>
      <c r="R19" s="91">
        <v>7.02</v>
      </c>
      <c r="S19" s="91">
        <v>7.57</v>
      </c>
      <c r="T19" s="91">
        <v>7.7</v>
      </c>
      <c r="U19" s="91">
        <v>6.95</v>
      </c>
      <c r="V19" s="91">
        <v>4.74</v>
      </c>
      <c r="W19" s="91">
        <v>2.96</v>
      </c>
      <c r="X19" s="91">
        <v>2.0499999999999998</v>
      </c>
      <c r="Y19" s="91">
        <v>1.06</v>
      </c>
      <c r="Z19" s="91">
        <v>1.6800000000000002</v>
      </c>
      <c r="AA19" s="91">
        <v>2.64</v>
      </c>
      <c r="AB19" s="91">
        <v>3.59</v>
      </c>
      <c r="AC19" s="91">
        <v>4.88</v>
      </c>
      <c r="AD19" s="91">
        <v>5.83</v>
      </c>
      <c r="AE19" s="91">
        <v>7.63</v>
      </c>
      <c r="AF19" s="91">
        <v>7.04</v>
      </c>
      <c r="AG19" s="91">
        <v>7</v>
      </c>
      <c r="AH19" s="91">
        <v>7.1</v>
      </c>
      <c r="AI19" s="91">
        <v>7.5</v>
      </c>
      <c r="AJ19" s="91">
        <v>5.41</v>
      </c>
      <c r="AK19" s="91">
        <v>4.12</v>
      </c>
      <c r="AL19" s="91">
        <v>11.78</v>
      </c>
      <c r="AM19" s="91">
        <v>3.08</v>
      </c>
      <c r="AN19" s="91">
        <v>4.46</v>
      </c>
      <c r="AO19" s="91">
        <v>5.56</v>
      </c>
      <c r="AP19" s="91">
        <v>6.52</v>
      </c>
      <c r="AQ19" s="91">
        <v>7.15</v>
      </c>
      <c r="AR19" s="91">
        <v>7.64</v>
      </c>
      <c r="AS19" s="91">
        <v>7.71</v>
      </c>
      <c r="AT19" s="91">
        <v>7.63</v>
      </c>
      <c r="AU19" s="91">
        <v>6.96</v>
      </c>
      <c r="AV19" s="91">
        <v>6.13</v>
      </c>
      <c r="AW19" s="91">
        <v>4.71</v>
      </c>
      <c r="AX19" s="10">
        <v>3.72</v>
      </c>
      <c r="AY19" s="35">
        <v>3.57</v>
      </c>
      <c r="AZ19" s="91">
        <v>4.8899999999999997</v>
      </c>
      <c r="BA19" s="26">
        <v>5.78</v>
      </c>
      <c r="BB19" s="91">
        <v>6.99</v>
      </c>
      <c r="BC19" s="92">
        <v>12.94</v>
      </c>
      <c r="BD19" s="51">
        <v>7.7</v>
      </c>
      <c r="BE19" s="51">
        <v>7.3</v>
      </c>
      <c r="BF19" s="91">
        <v>4.3600000000000003</v>
      </c>
      <c r="BG19" s="91">
        <v>3.66</v>
      </c>
      <c r="BH19" s="91">
        <v>1.9500000000000002</v>
      </c>
      <c r="BI19">
        <f>IF('Octubre 2016'!K21&gt;'Octubre 2016'!L21,'Octubre 2016'!K21,'Octubre 2016'!L21)</f>
        <v>3.81</v>
      </c>
      <c r="BJ19" s="92">
        <f>IF('Noviembre 2016'!K21&gt;'Noviembre 2016'!L21,'Noviembre 2016'!K21,'Noviembre 2016'!L21)</f>
        <v>3.81</v>
      </c>
      <c r="BK19">
        <f>IF('Diciembre 2016'!K21&gt;'Diciembre 2016'!L21,'Diciembre 2016'!K21,'Diciembre 2016'!L21)</f>
        <v>1.6800000000000002</v>
      </c>
      <c r="BM19">
        <f>IF('Febrero 2017'!K21&gt;'Febrero 2017'!L21,'Febrero 2017'!K21,'Febrero 2017'!L21)</f>
        <v>3.8</v>
      </c>
      <c r="BN19">
        <f>IF('Marzo 2017'!K21&gt;'Marzo 2017'!L21,'Marzo 2017'!K21,'Marzo 2017'!L21)</f>
        <v>5</v>
      </c>
      <c r="BO19">
        <f>IF('Abril 2017'!K21&gt;'Abril 2017'!L21,'Abril 2017'!K21,'Abril 2017'!L21)</f>
        <v>5.81</v>
      </c>
      <c r="BP19">
        <f>IF('Mayo 2017'!K21&gt;'Mayo 2017'!L21,'Mayo 2017'!K21,'Mayo 2017'!L21)</f>
        <v>5.8</v>
      </c>
      <c r="BQ19">
        <f>IF('Junio 2017'!K21&gt;'Junio 2017'!L21,'Junio 2017'!K21,'Junio 2017'!L21)</f>
        <v>2.37</v>
      </c>
      <c r="BR19">
        <f>IF('Julio 2017'!K21&gt;'Julio 2017'!L21,'Julio 2017'!K21,'Julio 2017'!L21)</f>
        <v>1.3</v>
      </c>
      <c r="BS19">
        <f>IF('Agosto 2017'!K21&gt;'Agosto 2017'!L21,'Agosto 2017'!K21,'Agosto 2017'!L21)</f>
        <v>1.2</v>
      </c>
      <c r="BT19">
        <f>IF('Setiembre 2017'!K21&gt;'Setiembre 2017'!L21,'Setiembre 2017'!K21,'Setiembre 2017'!L21)</f>
        <v>0.86</v>
      </c>
      <c r="BU19">
        <f>IF('Octubre 2017'!K21&gt;'Octubre 2017'!L21,'Octubre 2017'!K21,'Octubre 2017'!L21)</f>
        <v>0.55000000000000004</v>
      </c>
      <c r="BV19">
        <f>IF('Noviembre 2017'!K21&gt;'Noviembre 2017'!L21,'Noviembre 2017'!K21,'Noviembre 2017'!L21)</f>
        <v>1.54</v>
      </c>
      <c r="BW19">
        <f>IF('Diciembre 2017'!K21&gt;'Diciembre 2017'!L21,'Diciembre 2017'!K21,'Diciembre 2017'!L21)</f>
        <v>2.2200000000000002</v>
      </c>
      <c r="BX19">
        <f>IF('Enero 2018'!K21&gt;'Enero 2018'!L21,'Enero 2018'!K21,'Enero 2018'!L21)</f>
        <v>3.89</v>
      </c>
      <c r="BY19">
        <f>IF('Febrero 2018'!K21&gt;'Febrero 2018'!L21,'Febrero 2018'!K21,'Febrero 2018'!L21)</f>
        <v>4.92</v>
      </c>
      <c r="BZ19">
        <f>IF('Marzo 2018'!K21&gt;'Marzo 2018'!L21,'Marzo 2018'!K21,'Marzo 2018'!L21)</f>
        <v>5.84</v>
      </c>
      <c r="CA19">
        <f>IF('Abril 2018'!K21&gt;'Abril 2018'!L21,'Abril 2018'!K21,'Abril 2018'!L21)</f>
        <v>6.39</v>
      </c>
      <c r="CB19">
        <f>IF('Mayo 2018'!K21&gt;'Mayo 2018'!L21,'Mayo 2018'!K21,'Mayo 2018'!L21)</f>
        <v>6.85</v>
      </c>
      <c r="CC19">
        <f>IF('Junio 2018'!K21&gt;'Junio 2018'!L21,'Junio 2018'!K21,'Junio 2018'!L21)</f>
        <v>6.62</v>
      </c>
      <c r="CD19">
        <f>IF('Julio 2018'!K21&gt;'Julio 2018'!L21,'Julio 2018'!K21,'Julio 2018'!L21)</f>
        <v>4.8600000000000003</v>
      </c>
      <c r="CE19">
        <f>IF('Agosto 2018'!K21&gt;'Agosto 2018'!L21,'Agosto 2018'!K21,'Agosto 2018'!L21)</f>
        <v>4.16</v>
      </c>
      <c r="CF19">
        <f>IF('Setiembre 2018'!K21&gt;'Setiembre 2018'!L21,'Setiembre 2018'!K21,'Setiembre 2018'!L21)</f>
        <v>3.67</v>
      </c>
      <c r="CG19">
        <f>IF('Octubre 2018'!K21&gt;'Octubre 2018'!L21,'Octubre 2018'!K21,'Octubre 2018'!L21)</f>
        <v>0.55000000000000004</v>
      </c>
      <c r="CH19">
        <f>IF('Noviembre 2018'!K21&gt;'Noviembre 2018'!L21,'Noviembre 2018'!K21,'Noviembre 2018'!L21)</f>
        <v>1.28</v>
      </c>
      <c r="CI19">
        <f>IF('Diciembre 2018'!K21&gt;'Diciembre 2018'!L21,'Diciembre 2018'!K21,'Diciembre 2018'!L21)</f>
        <v>2.08</v>
      </c>
      <c r="CJ19">
        <f>IF('Enero 2019'!K21&gt;'Enero 2019'!L21,'Enero 2019'!K21,'Enero 2019'!L21)</f>
        <v>6.4</v>
      </c>
      <c r="CK19">
        <f>IF('Febrero 2019'!K21&gt;'Febrero 2019'!L21,'Febrero 2019'!K21,'Febrero 2019'!L21)</f>
        <v>4.7</v>
      </c>
      <c r="CL19">
        <f>IF('Marzo 2019'!K21&gt;'Marzo 2019'!L21,'Marzo 2019'!K21,'Marzo 2019'!L21)</f>
        <v>5.89</v>
      </c>
      <c r="CM19">
        <f>IF('Abril 2019'!K21&gt;'Abril 2019'!L21,'Abril 2019'!K21,'Abril 2019'!L21)</f>
        <v>6.55</v>
      </c>
      <c r="CN19">
        <f>IF('Mayo 2019'!K21&gt;'Mayo 2019'!L21,'Mayo 2019'!K21,'Mayo 2019'!L21)</f>
        <v>6.72</v>
      </c>
      <c r="CO19">
        <f>IF('Junio 2019'!K21&gt;'Junio 2019'!L21,'Junio 2019'!K21,'Junio 2019'!L21)</f>
        <v>5.37</v>
      </c>
      <c r="CP19">
        <f>IF('Julio 2019'!K21&gt;'Julio 2019'!L21,'Julio 2019'!K21,'Julio 2019'!L21)</f>
        <v>4.63</v>
      </c>
      <c r="CQ19">
        <f>IF('Agosto 2019'!K21&gt;'Agosto 2019'!L21,'Agosto 2019'!K21,'Agosto 2019'!L21)</f>
        <v>3.07</v>
      </c>
      <c r="CR19">
        <f>IF('Setiembre 2019'!K21&gt;'Setiembre 2019'!L21,'Setiembre 2019'!K21,'Setiembre 2019'!L21)</f>
        <v>2.82</v>
      </c>
      <c r="CS19">
        <f>IF('Octubre 2019'!K21&gt;'Octubre 2019'!L21,'Octubre 2019'!K21,'Octubre 2019'!L21)</f>
        <v>0.89</v>
      </c>
      <c r="CT19">
        <f>IF('Noviembre 2019'!K21&gt;'Noviembre 2019'!L21,'Noviembre 2019'!K21,'Noviembre 2019'!L21)</f>
        <v>1.43</v>
      </c>
      <c r="CU19">
        <f>IF('Diciembre 2019'!K21&gt;'Diciembre 2019'!L21,'Diciembre 2019'!K21,'Diciembre 2019'!L21)</f>
        <v>2.08</v>
      </c>
      <c r="CV19">
        <f>IF('Enero 2020'!K21&gt;'Enero 2020'!L21,'Enero 2020'!K21,'Enero 2020'!L21)</f>
        <v>3.53</v>
      </c>
      <c r="CW19">
        <f>IF('Febrero 2020'!K21&gt;'Febrero 2020'!L21,'Febrero 2020'!K21,'Febrero 2020'!L21)</f>
        <v>4.5</v>
      </c>
      <c r="CX19">
        <f>IF('Marzo 2020'!K21&gt;'Marzo 2020'!L21,'Marzo 2020'!K21,'Marzo 2020'!L21)</f>
        <v>5.47</v>
      </c>
      <c r="CY19">
        <f>IF('Abril 2020'!K21&gt;'Abril 2020'!L21,'Abril 2020'!K21,'Abril 2020'!L21)</f>
        <v>9.8800000000000008</v>
      </c>
      <c r="CZ19">
        <f>IF('Mayo 2020'!K21&gt;'Mayo 2020'!L21,'Mayo 2020'!K21,'Mayo 2020'!L21)</f>
        <v>6.84</v>
      </c>
      <c r="DA19">
        <f>IF('Junio 2020'!K21&gt;'Junio 2020'!L21,'Junio 2020'!K21,'Junio 2020'!L21)</f>
        <v>6.4</v>
      </c>
      <c r="DB19">
        <f>IF('Julio 2020'!K21&gt;'Julio 2020'!L21,'Julio 2020'!K21,'Julio 2020'!L21)</f>
        <v>4.18</v>
      </c>
      <c r="DC19">
        <f>IF('Agosto 2020'!K21&gt;'Agosto 2020'!L21,'Agosto 2020'!K21,'Agosto 2020'!L21)</f>
        <v>2.25</v>
      </c>
      <c r="DD19">
        <f>IF('Setiembre 2020'!K21&gt;'Setiembre 2020'!L21,'Setiembre 2020'!K21,'Setiembre 2020'!L21)</f>
        <v>1.2699999999999996</v>
      </c>
      <c r="DE19">
        <f>IF('Octubre 2020'!K21&gt;'Octubre 2020'!L21,'Octubre 2020'!K21,'Octubre 2020'!L21)</f>
        <v>1.07</v>
      </c>
      <c r="DF19">
        <f>IF('Noviembre 2020'!K21&gt;'Noviembre 2020'!L21,'Noviembre 2020'!K21,'Noviembre 2020'!L21)</f>
        <v>0.7</v>
      </c>
      <c r="DG19">
        <f>IF('Diciembre 2020'!K21&gt;'Diciembre 2020'!L21,'Diciembre 2020'!K21,'Diciembre 2020'!L21)</f>
        <v>1.19</v>
      </c>
      <c r="DH19">
        <f>IF('Enero 2021'!K21&gt;'Enero 2021'!L21,'Enero 2021'!K21,'Enero 2021'!L21)</f>
        <v>2.63</v>
      </c>
      <c r="DI19">
        <f>IF('Febrero 2021'!K21&gt;'Febrero 2021'!L21,'Febrero 2021'!K21,'Febrero 2021'!L21)</f>
        <v>3.93</v>
      </c>
      <c r="DJ19">
        <f>IF('Marzo 2021'!K21&gt;'Marzo 2021'!L21,'Marzo 2021'!K21,'Marzo 2021'!L21)</f>
        <v>5.8</v>
      </c>
      <c r="DK19">
        <f>IF('Abril 2021'!K21&gt;'Abril 2021'!L21,'Abril 2021'!K21,'Abril 2021'!L21)</f>
        <v>5.37</v>
      </c>
      <c r="DL19">
        <f>IF('Mayo 2021'!K21&gt;'Mayo 2021'!L21,'Mayo 2021'!K21,'Mayo 2021'!L21)</f>
        <v>6.02</v>
      </c>
      <c r="DM19">
        <f>IF('Junio 2021'!K21&gt;'Junio 2021'!L21,'Junio 2021'!K21,'Junio 2021'!L21)</f>
        <v>5.6</v>
      </c>
      <c r="DN19">
        <f>IF('Julio 2021'!K21&gt;'Julio 2021'!L21,'Julio 2021'!K21,'Julio 2021'!L21)</f>
        <v>3.97</v>
      </c>
      <c r="DO19">
        <f>IF('Agosto 2021'!K21&gt;'Agosto 2021'!L21,'Agosto 2021'!K21,'Agosto 2021'!L21)</f>
        <v>2.6</v>
      </c>
      <c r="DP19">
        <f>IF('Setiembre 2021'!K21&gt;'Setiembre 2021'!L21,'Setiembre 2021'!K21,'Setiembre 2021'!L21)</f>
        <v>2.77</v>
      </c>
      <c r="DQ19">
        <f>IF('Octubre 2021'!K21&gt;'Octubre 2021'!L21,'Octubre 2021'!K21,'Octubre 2021'!L21)</f>
        <v>2.4500000000000002</v>
      </c>
      <c r="DR19">
        <f>IF('Noviembre 2021'!K21&gt;'Noviembre 2021'!L21,'Noviembre 2021'!K21,'Noviembre 2021'!L21)</f>
        <v>3.5</v>
      </c>
      <c r="DS19">
        <f>IF('Diciembre 2021'!K21&gt;'Diciembre 2021'!L21,'Diciembre 2021'!K21,'Diciembre 2021'!L21)</f>
        <v>2.38</v>
      </c>
      <c r="DT19">
        <f>IF('Enero 2022'!K21&gt;'Enero 2022'!L21,'Enero 2022'!K21,'Enero 2022'!L21)</f>
        <v>6.65</v>
      </c>
      <c r="DU19">
        <f>IF('Febrero 2022'!K21&gt;'Febrero 2022'!L21,'Febrero 2022'!K21,'Febrero 2022'!L21)</f>
        <v>4.9000000000000004</v>
      </c>
      <c r="DV19">
        <f>IF('Marzo 2022'!K21&gt;'Marzo 2022'!L21,'Marzo 2022'!K21,'Marzo 2022'!L21)</f>
        <v>12.65</v>
      </c>
      <c r="DW19">
        <f>IF('Abril 2022'!K21&gt;'Abril 2022'!L21,'Abril 2022'!K21,'Abril 2022'!L21)</f>
        <v>9.66</v>
      </c>
      <c r="DX19">
        <f>IF('Mayo 2022'!K21&gt;'Mayo 2022'!L21,'Mayo 2022'!K21,'Mayo 2022'!L21)</f>
        <v>4.28</v>
      </c>
      <c r="DY19">
        <f>IF('Junio 2022'!K21&gt;'Junio 2022'!L21,'Junio 2022'!K21,'Junio 2022'!L21)</f>
        <v>1.8</v>
      </c>
      <c r="DZ19">
        <f>IF('Julio 2022'!K21&gt;'Julio 2022'!L21,'Julio 2022'!K21,'Julio 2022'!L21)</f>
        <v>1.1000000000000001</v>
      </c>
      <c r="EA19">
        <f>IF('Agosto 2022'!K21&gt;'Agosto 2022'!L21,'Agosto 2022'!K21,'Agosto 2022'!L21)</f>
        <v>1.38</v>
      </c>
      <c r="EB19">
        <f>IF('Setiembre 2022'!K21&gt;'Setiembre 2022'!L21,'Setiembre 2022'!K21,'Setiembre 2022'!L21)</f>
        <v>2.67</v>
      </c>
      <c r="EC19">
        <f>IF('Octubre 2022'!K21&gt;'Octubre 2022'!L21,'Octubre 2022'!K21,'Octubre 2022'!L21)</f>
        <v>1.47</v>
      </c>
      <c r="ED19">
        <f>IF('Noviembre 2022'!K21&gt;'Noviembre 2022'!L21,'Noviembre 2022'!K21,'Noviembre 2022'!L21)</f>
        <v>1.29</v>
      </c>
      <c r="EE19">
        <f>IF('Diciembre 2022'!K21&gt;'Diciembre 2022'!L21,'Diciembre 2022'!K21,'Diciembre 2022'!L21)</f>
        <v>1.87</v>
      </c>
      <c r="EF19">
        <f>IF('Enero 2023'!K21&gt;'Enero 2023'!L21,'Enero 2023'!K21,'Enero 2023'!L21)</f>
        <v>3.04</v>
      </c>
      <c r="EG19">
        <f>IF('Febrero 2023'!K21&gt;'Febrero 2023'!L21,'Febrero 2023'!K21,'Febrero 2023'!L21)</f>
        <v>4.0999999999999996</v>
      </c>
      <c r="EH19">
        <f>IF('Marzo 2023'!K21&gt;'Marzo 2023'!L21,'Marzo 2023'!K21,'Marzo 2023'!L21)</f>
        <v>4.82</v>
      </c>
      <c r="EI19">
        <f>IF('Abril 2023'!K21&gt;'Abril 2023'!L21,'Abril 2023'!K21,'Abril 2023'!L21)</f>
        <v>5.77</v>
      </c>
      <c r="EJ19">
        <f>IF('Mayo 2023'!K21&gt;'Mayo 2023'!L21,'Mayo 2023'!K21,'Mayo 2023'!L21)</f>
        <v>6.26</v>
      </c>
      <c r="EK19">
        <f>IF('Junio 2023'!K21&gt;'Junio 2023'!L21,'Junio 2023'!K21,'Junio 2023'!L21)</f>
        <v>6.43</v>
      </c>
      <c r="EL19">
        <f>IF('Julio 2023'!K21&gt;'Julio 2023'!L21,'Julio 2023'!K21,'Julio 2023'!L21)</f>
        <v>5.42</v>
      </c>
      <c r="EM19">
        <f>IF('Agosto 2023'!K21&gt;'Agosto 2023'!L21,'Agosto 2023'!K21,'Agosto 2023'!L21)</f>
        <v>4.37</v>
      </c>
      <c r="EN19">
        <f>IF('Setiembre 2023'!K21&gt;'Setiembre 2023'!L21,'Setiembre 2023'!K21,'Setiembre 2023'!L21)</f>
        <v>2.85</v>
      </c>
      <c r="EO19">
        <f>IF('Octubre 2023'!K21&gt;'Octubre 2023'!L21,'Octubre 2023'!K21,'Octubre 2023'!L21)</f>
        <v>1.91</v>
      </c>
      <c r="EP19">
        <f>IF('Noviembre 2023'!K21&gt;'Noviembre 2023'!L21,'Noviembre 2023'!K21,'Noviembre 2023'!L21)</f>
        <v>1.1299999999999999</v>
      </c>
      <c r="EQ19">
        <f>IF('Diciembre 2023'!K21&gt;'Diciembre 2023'!L21,'Diciembre 2023'!K21,'Diciembre 2023'!L21)</f>
        <v>2.74</v>
      </c>
      <c r="ER19">
        <f>IF('Enero 2024'!K21&gt;'Enero 2024'!L21,'Enero 2024'!K21,'Enero 2024'!L21)</f>
        <v>3.04</v>
      </c>
      <c r="ES19">
        <f>IF('Febrero 2024'!K21&gt;'Febrero 2024'!L21,'Febrero 2024'!K21,'Febrero 2024'!L21)</f>
        <v>4.0599999999999996</v>
      </c>
      <c r="ET19">
        <f>IF('Marzo 2024'!K21&gt;'Marzo 2024'!L21,'Marzo 2024'!K21,'Marzo 2024'!L21)</f>
        <v>5.07</v>
      </c>
      <c r="EU19">
        <f>IF('Abril 2024'!K21&gt;'Abril 2024'!L21,'Abril 2024'!K21,'Abril 2024'!L21)</f>
        <v>5.96</v>
      </c>
      <c r="EV19">
        <f>IF('Mayo 2024'!K21&gt;'Mayo 2024'!L21,'Mayo 2024'!K21,'Mayo 2024'!L21)</f>
        <v>6.49</v>
      </c>
      <c r="EW19">
        <f>IF('Junio 2024'!K21&gt;'Junio 2024'!L21,'Junio 2024'!K21,'Junio 2024'!L21)</f>
        <v>3.8</v>
      </c>
      <c r="EX19">
        <f>IF('Julio 2024'!K21&gt;'Julio 2024'!L21,'Julio 2024'!K21,'Julio 2024'!L21)</f>
        <v>3.31</v>
      </c>
      <c r="EY19">
        <f>IF('Agosto 2024'!K21&gt;'Agosto 2024'!L21,'Agosto 2024'!K21,'Agosto 2024'!L21)</f>
        <v>1.89</v>
      </c>
      <c r="EZ19">
        <f>IF('Setiembre 2024'!K21&gt;'Setiembre 2024'!L21,'Setiembre 2024'!K21,'Setiembre 2024'!L21)</f>
        <v>1.95</v>
      </c>
      <c r="FA19">
        <f>IF('Octubre 2024'!K21&gt;'Octubre 2024'!L21,'Octubre 2024'!K21,'Octubre 2024'!L21)</f>
        <v>1.74</v>
      </c>
      <c r="FB19">
        <f>IF('Noviembre 2024'!K21&gt;'Noviembre 2024'!L21,'Noviembre 2024'!K21,'Noviembre 2024'!L21)</f>
        <v>0.56000000000000005</v>
      </c>
      <c r="FC19">
        <f>IF('Diciembre 2024'!K21&gt;'Diciembre 2024'!L21,'Diciembre 2024'!K21,'Diciembre 2024'!L21)</f>
        <v>1.41</v>
      </c>
      <c r="FD19">
        <f>IF('Enero 2025'!K21&gt;'Enero 2025'!L21,'Enero 2025'!K21,'Enero 2025'!L21)</f>
        <v>3.04</v>
      </c>
      <c r="FE19">
        <f>IF('Febrero 2025'!K21&gt;'Febrero 2025'!L21,'Febrero 2025'!K21,'Febrero 2025'!L21)</f>
        <v>4.0999999999999996</v>
      </c>
      <c r="FF19">
        <f>IF('Marzo 2025'!K21&gt;'Marzo 2025'!L21,'Marzo 2025'!K21,'Marzo 2025'!L21)</f>
        <v>5.03</v>
      </c>
      <c r="FG19">
        <f>IF('Abril 2025'!K21&gt;'Abril 2025'!L21,'Abril 2025'!K21,'Abril 2025'!L21)</f>
        <v>5.72</v>
      </c>
    </row>
    <row r="20" spans="1:163" x14ac:dyDescent="0.25">
      <c r="A20" s="105">
        <v>18</v>
      </c>
      <c r="B20" s="91" t="s">
        <v>41</v>
      </c>
      <c r="C20" s="105" t="s">
        <v>26</v>
      </c>
      <c r="D20" s="107">
        <v>227916</v>
      </c>
      <c r="E20" s="107">
        <v>371351</v>
      </c>
      <c r="F20" s="107">
        <v>184</v>
      </c>
      <c r="G20" s="107"/>
      <c r="H20" s="107">
        <v>0.31</v>
      </c>
      <c r="I20" s="92">
        <v>27.52</v>
      </c>
      <c r="J20" s="92">
        <v>31.32</v>
      </c>
      <c r="K20" s="92">
        <v>30.52</v>
      </c>
      <c r="L20" s="92">
        <v>29.93</v>
      </c>
      <c r="M20" s="92">
        <v>23.76</v>
      </c>
      <c r="N20" s="92">
        <v>19.690000000000001</v>
      </c>
      <c r="O20" s="92">
        <v>22.14</v>
      </c>
      <c r="P20" s="92">
        <v>31.69</v>
      </c>
      <c r="Q20" s="91">
        <v>29.220000000000002</v>
      </c>
      <c r="R20" s="91">
        <v>15.18</v>
      </c>
      <c r="S20" s="91">
        <v>15.27</v>
      </c>
      <c r="T20" s="92">
        <v>17.740000000000002</v>
      </c>
      <c r="U20" s="91">
        <v>16.290000000000003</v>
      </c>
      <c r="V20" s="91">
        <v>14.4</v>
      </c>
      <c r="W20" s="91">
        <v>11.049999999999999</v>
      </c>
      <c r="X20" s="91">
        <v>10.74</v>
      </c>
      <c r="Y20" s="91">
        <v>10.36</v>
      </c>
      <c r="Z20" s="91">
        <v>10.479999999999999</v>
      </c>
      <c r="AA20" s="91">
        <v>10.74</v>
      </c>
      <c r="AB20" s="91">
        <v>11.54</v>
      </c>
      <c r="AC20" s="91">
        <v>13.08</v>
      </c>
      <c r="AD20" s="91">
        <v>14.47</v>
      </c>
      <c r="AE20" s="91">
        <v>16.400000000000002</v>
      </c>
      <c r="AF20" s="91">
        <v>16.510000000000002</v>
      </c>
      <c r="AG20" s="91">
        <v>16.34</v>
      </c>
      <c r="AH20" s="91">
        <v>16.62</v>
      </c>
      <c r="AI20" s="91">
        <v>17.12</v>
      </c>
      <c r="AJ20" s="91">
        <v>15.99</v>
      </c>
      <c r="AK20" s="91">
        <v>14.549999999999999</v>
      </c>
      <c r="AL20" s="91">
        <v>12.39</v>
      </c>
      <c r="AM20" s="91">
        <v>11.219999999999999</v>
      </c>
      <c r="AN20" s="91">
        <v>12.709999999999999</v>
      </c>
      <c r="AO20" s="91">
        <v>13.69</v>
      </c>
      <c r="AP20" s="91">
        <v>14.469999999999999</v>
      </c>
      <c r="AQ20" s="91">
        <v>15.41</v>
      </c>
      <c r="AR20" s="92">
        <v>17.32</v>
      </c>
      <c r="AS20" s="91">
        <v>21.700000000000003</v>
      </c>
      <c r="AT20" s="92">
        <v>17.86</v>
      </c>
      <c r="AU20" s="91">
        <v>17.27</v>
      </c>
      <c r="AV20" s="91">
        <v>15.51</v>
      </c>
      <c r="AW20" s="92">
        <v>13.54</v>
      </c>
      <c r="AX20" s="10">
        <v>11.75</v>
      </c>
      <c r="AY20" s="117">
        <v>11.39</v>
      </c>
      <c r="AZ20" s="91">
        <v>12.62</v>
      </c>
      <c r="BA20" s="26">
        <v>13.67</v>
      </c>
      <c r="BB20" s="91">
        <v>15</v>
      </c>
      <c r="BC20" s="92">
        <v>16.14</v>
      </c>
      <c r="BD20" s="92">
        <v>17.03</v>
      </c>
      <c r="BE20" s="51">
        <v>16.649999999999999</v>
      </c>
      <c r="BF20" s="91">
        <v>12.83</v>
      </c>
      <c r="BG20" s="92">
        <v>11.4</v>
      </c>
      <c r="BH20" s="119">
        <v>11.09</v>
      </c>
      <c r="BI20" s="92">
        <f>IF('Octubre 2016'!K22&gt;'Octubre 2016'!L22,'Octubre 2016'!K22,'Octubre 2016'!L22)</f>
        <v>10.49</v>
      </c>
      <c r="BJ20">
        <f>IF('Noviembre 2016'!K22&gt;'Noviembre 2016'!L22,'Noviembre 2016'!K22,'Noviembre 2016'!L22)</f>
        <v>10.61</v>
      </c>
      <c r="BK20">
        <f>IF('Diciembre 2016'!K22&gt;'Diciembre 2016'!L22,'Diciembre 2016'!K22,'Diciembre 2016'!L22)</f>
        <v>10.49</v>
      </c>
      <c r="BM20">
        <f>IF('Febrero 2017'!K22&gt;'Febrero 2017'!L22,'Febrero 2017'!K22,'Febrero 2017'!L22)</f>
        <v>12.03</v>
      </c>
      <c r="BN20">
        <f>IF('Marzo 2017'!K22&gt;'Marzo 2017'!L22,'Marzo 2017'!K22,'Marzo 2017'!L22)</f>
        <v>13.49</v>
      </c>
      <c r="BO20" s="92">
        <f>IF('Abril 2017'!K22&gt;'Abril 2017'!L22,'Abril 2017'!K22,'Abril 2017'!L22)</f>
        <v>14.44</v>
      </c>
      <c r="BP20" s="92">
        <f>IF('Mayo 2017'!K22&gt;'Mayo 2017'!L22,'Mayo 2017'!K22,'Mayo 2017'!L22)</f>
        <v>14.78</v>
      </c>
      <c r="BQ20">
        <f>IF('Junio 2017'!K22&gt;'Junio 2017'!L22,'Junio 2017'!K22,'Junio 2017'!L22)</f>
        <v>11.7</v>
      </c>
      <c r="BR20" s="92">
        <f>IF('Julio 2017'!K22&gt;'Julio 2017'!L22,'Julio 2017'!K22,'Julio 2017'!L22)</f>
        <v>10.78</v>
      </c>
      <c r="BS20">
        <f>IF('Agosto 2017'!K22&gt;'Agosto 2017'!L22,'Agosto 2017'!K22,'Agosto 2017'!L22)</f>
        <v>10.5</v>
      </c>
      <c r="BT20">
        <f>IF('Setiembre 2017'!K22&gt;'Setiembre 2017'!L22,'Setiembre 2017'!K22,'Setiembre 2017'!L22)</f>
        <v>10.35</v>
      </c>
      <c r="BU20">
        <f>IF('Octubre 2017'!K22&gt;'Octubre 2017'!L22,'Octubre 2017'!K22,'Octubre 2017'!L22)</f>
        <v>10.02</v>
      </c>
      <c r="BV20">
        <f>IF('Noviembre 2017'!K22&gt;'Noviembre 2017'!L22,'Noviembre 2017'!K22,'Noviembre 2017'!L22)</f>
        <v>10.27</v>
      </c>
      <c r="BW20" s="92">
        <f>IF('Diciembre 2017'!K22&gt;'Diciembre 2017'!L22,'Diciembre 2017'!K22,'Diciembre 2017'!L22)</f>
        <v>10.719999999999999</v>
      </c>
      <c r="BX20" s="92">
        <f>IF('Enero 2018'!K22&gt;'Enero 2018'!L22,'Enero 2018'!K22,'Enero 2018'!L22)</f>
        <v>12.15</v>
      </c>
      <c r="BY20" s="92">
        <f>IF('Febrero 2018'!K22&gt;'Febrero 2018'!L22,'Febrero 2018'!K22,'Febrero 2018'!L22)</f>
        <v>13.19</v>
      </c>
      <c r="BZ20" s="92">
        <f>IF('Marzo 2018'!K22&gt;'Marzo 2018'!L22,'Marzo 2018'!K22,'Marzo 2018'!L22)</f>
        <v>14.04</v>
      </c>
      <c r="CA20">
        <f>IF('Abril 2018'!K22&gt;'Abril 2018'!L22,'Abril 2018'!K22,'Abril 2018'!L22)</f>
        <v>15.16</v>
      </c>
      <c r="CB20" s="92">
        <f>IF('Mayo 2018'!K22&gt;'Mayo 2018'!L22,'Mayo 2018'!K22,'Mayo 2018'!L22)</f>
        <v>15.929999999999998</v>
      </c>
      <c r="CC20">
        <f>IF('Junio 2018'!K22&gt;'Junio 2018'!L22,'Junio 2018'!K22,'Junio 2018'!L22)</f>
        <v>15.57</v>
      </c>
      <c r="CD20">
        <f>IF('Julio 2018'!K22&gt;'Julio 2018'!L22,'Julio 2018'!K22,'Julio 2018'!L22)</f>
        <v>12.87</v>
      </c>
      <c r="CE20">
        <f>IF('Agosto 2018'!K22&gt;'Agosto 2018'!L22,'Agosto 2018'!K22,'Agosto 2018'!L22)</f>
        <v>11.33</v>
      </c>
      <c r="CF20">
        <f>IF('Setiembre 2018'!K22&gt;'Setiembre 2018'!L22,'Setiembre 2018'!K22,'Setiembre 2018'!L22)</f>
        <v>11.17</v>
      </c>
      <c r="CG20">
        <f>IF('Octubre 2018'!K22&gt;'Octubre 2018'!L22,'Octubre 2018'!K22,'Octubre 2018'!L22)</f>
        <v>10.09</v>
      </c>
      <c r="CH20" s="92">
        <f>IF('Noviembre 2018'!K22&gt;'Noviembre 2018'!L22,'Noviembre 2018'!K22,'Noviembre 2018'!L22)</f>
        <v>10.29</v>
      </c>
      <c r="CI20">
        <f>IF('Diciembre 2018'!K22&gt;'Diciembre 2018'!L22,'Diciembre 2018'!K22,'Diciembre 2018'!L22)</f>
        <v>10.61</v>
      </c>
      <c r="CJ20">
        <f>IF('Enero 2019'!K22&gt;'Enero 2019'!L22,'Enero 2019'!K22,'Enero 2019'!L22)</f>
        <v>11.77</v>
      </c>
      <c r="CK20">
        <f>IF('Febrero 2019'!K22&gt;'Febrero 2019'!L22,'Febrero 2019'!K22,'Febrero 2019'!L22)</f>
        <v>12.87</v>
      </c>
      <c r="CL20">
        <f>IF('Marzo 2019'!K22&gt;'Marzo 2019'!L22,'Marzo 2019'!K22,'Marzo 2019'!L22)</f>
        <v>13.94</v>
      </c>
      <c r="CM20">
        <f>IF('Abril 2019'!K22&gt;'Abril 2019'!L22,'Abril 2019'!K22,'Abril 2019'!L22)</f>
        <v>14.7</v>
      </c>
      <c r="CN20">
        <f>IF('Mayo 2019'!K22&gt;'Mayo 2019'!L22,'Mayo 2019'!K22,'Mayo 2019'!L22)</f>
        <v>15.34</v>
      </c>
      <c r="CO20" s="92">
        <f>IF('Junio 2019'!K22&gt;'Junio 2019'!L22,'Junio 2019'!K22,'Junio 2019'!L22)</f>
        <v>13.5</v>
      </c>
      <c r="CP20">
        <f>IF('Julio 2019'!K22&gt;'Julio 2019'!L22,'Julio 2019'!K22,'Julio 2019'!L22)</f>
        <v>16.790000000000003</v>
      </c>
      <c r="CQ20">
        <f>IF('Agosto 2019'!K22&gt;'Agosto 2019'!L22,'Agosto 2019'!K22,'Agosto 2019'!L22)</f>
        <v>10.83</v>
      </c>
      <c r="CR20">
        <f>IF('Setiembre 2019'!K22&gt;'Setiembre 2019'!L22,'Setiembre 2019'!K22,'Setiembre 2019'!L22)</f>
        <v>7.7700000000000005</v>
      </c>
      <c r="CS20">
        <f>IF('Octubre 2019'!K22&gt;'Octubre 2019'!L22,'Octubre 2019'!K22,'Octubre 2019'!L22)</f>
        <v>10.129999999999999</v>
      </c>
      <c r="CT20">
        <f>IF('Noviembre 2019'!K22&gt;'Noviembre 2019'!L22,'Noviembre 2019'!K22,'Noviembre 2019'!L22)</f>
        <v>10.4</v>
      </c>
      <c r="CU20">
        <f>IF('Diciembre 2019'!K22&gt;'Diciembre 2019'!L22,'Diciembre 2019'!K22,'Diciembre 2019'!L22)</f>
        <v>10.7</v>
      </c>
      <c r="CV20">
        <f>IF('Enero 2020'!K22&gt;'Enero 2020'!L22,'Enero 2020'!K22,'Enero 2020'!L22)</f>
        <v>11.76</v>
      </c>
      <c r="CW20">
        <f>IF('Febrero 2020'!K22&gt;'Febrero 2020'!L22,'Febrero 2020'!K22,'Febrero 2020'!L22)</f>
        <v>12.61</v>
      </c>
      <c r="CX20">
        <f>IF('Marzo 2020'!K22&gt;'Marzo 2020'!L22,'Marzo 2020'!K22,'Marzo 2020'!L22)</f>
        <v>13.52</v>
      </c>
      <c r="CY20">
        <f>IF('Abril 2020'!K22&gt;'Abril 2020'!L22,'Abril 2020'!K22,'Abril 2020'!L22)</f>
        <v>14.49</v>
      </c>
      <c r="CZ20">
        <f>IF('Mayo 2020'!K22&gt;'Mayo 2020'!L22,'Mayo 2020'!K22,'Mayo 2020'!L22)</f>
        <v>15.26</v>
      </c>
      <c r="DA20">
        <f>IF('Junio 2020'!K22&gt;'Junio 2020'!L22,'Junio 2020'!K22,'Junio 2020'!L22)</f>
        <v>14.77</v>
      </c>
      <c r="DB20">
        <f>IF('Julio 2020'!K22&gt;'Julio 2020'!L22,'Julio 2020'!K22,'Julio 2020'!L22)</f>
        <v>12.34</v>
      </c>
      <c r="DC20">
        <f>IF('Agosto 2020'!K22&gt;'Agosto 2020'!L22,'Agosto 2020'!K22,'Agosto 2020'!L22)</f>
        <v>10.879999999999999</v>
      </c>
      <c r="DD20">
        <f>IF('Setiembre 2020'!K22&gt;'Setiembre 2020'!L22,'Setiembre 2020'!K22,'Setiembre 2020'!L22)</f>
        <v>6.0400000000000018</v>
      </c>
      <c r="DE20">
        <f>IF('Octubre 2020'!K22&gt;'Octubre 2020'!L22,'Octubre 2020'!K22,'Octubre 2020'!L22)</f>
        <v>10.309999999999999</v>
      </c>
      <c r="DF20">
        <f>IF('Noviembre 2020'!K22&gt;'Noviembre 2020'!L22,'Noviembre 2020'!K22,'Noviembre 2020'!L22)</f>
        <v>10.059999999999999</v>
      </c>
      <c r="DG20">
        <f>IF('Diciembre 2020'!K22&gt;'Diciembre 2020'!L22,'Diciembre 2020'!K22,'Diciembre 2020'!L22)</f>
        <v>9.9499999999999993</v>
      </c>
      <c r="DH20">
        <f>IF('Enero 2021'!K22&gt;'Enero 2021'!L22,'Enero 2021'!K22,'Enero 2021'!L22)</f>
        <v>10.77</v>
      </c>
      <c r="DI20">
        <f>IF('Febrero 2021'!K22&gt;'Febrero 2021'!L22,'Febrero 2021'!K22,'Febrero 2021'!L22)</f>
        <v>11.83</v>
      </c>
      <c r="DJ20">
        <f>IF('Marzo 2021'!K22&gt;'Marzo 2021'!L22,'Marzo 2021'!K22,'Marzo 2021'!L22)</f>
        <v>12.76</v>
      </c>
      <c r="DK20">
        <f>IF('Abril 2021'!K22&gt;'Abril 2021'!L22,'Abril 2021'!K22,'Abril 2021'!L22)</f>
        <v>13.32</v>
      </c>
      <c r="DL20">
        <f>IF('Mayo 2021'!K22&gt;'Mayo 2021'!L22,'Mayo 2021'!K22,'Mayo 2021'!L22)</f>
        <v>13.53</v>
      </c>
      <c r="DM20">
        <f>IF('Junio 2021'!K22&gt;'Junio 2021'!L22,'Junio 2021'!K22,'Junio 2021'!L22)</f>
        <v>13.83</v>
      </c>
      <c r="DN20">
        <f>IF('Julio 2021'!K22&gt;'Julio 2021'!L22,'Julio 2021'!K22,'Julio 2021'!L22)</f>
        <v>11.299999999999999</v>
      </c>
      <c r="DO20">
        <f>IF('Agosto 2021'!K22&gt;'Agosto 2021'!L22,'Agosto 2021'!K22,'Agosto 2021'!L22)</f>
        <v>10.67</v>
      </c>
      <c r="DP20">
        <f>IF('Setiembre 2021'!K22&gt;'Setiembre 2021'!L22,'Setiembre 2021'!K22,'Setiembre 2021'!L22)</f>
        <v>10.37</v>
      </c>
      <c r="DQ20">
        <f>IF('Octubre 2021'!K22&gt;'Octubre 2021'!L22,'Octubre 2021'!K22,'Octubre 2021'!L22)</f>
        <v>10.28</v>
      </c>
      <c r="DR20">
        <f>IF('Noviembre 2021'!K22&gt;'Noviembre 2021'!L22,'Noviembre 2021'!K22,'Noviembre 2021'!L22)</f>
        <v>10.639999999999999</v>
      </c>
      <c r="DS20">
        <f>IF('Diciembre 2021'!K22&gt;'Diciembre 2021'!L22,'Diciembre 2021'!K22,'Diciembre 2021'!L22)</f>
        <v>10.549999999999999</v>
      </c>
      <c r="DT20">
        <f>IF('Enero 2022'!K22&gt;'Enero 2022'!L22,'Enero 2022'!K22,'Enero 2022'!L22)</f>
        <v>11.51</v>
      </c>
      <c r="DU20">
        <f>IF('Febrero 2022'!K22&gt;'Febrero 2022'!L22,'Febrero 2022'!K22,'Febrero 2022'!L22)</f>
        <v>12.41</v>
      </c>
      <c r="DV20">
        <f>IF('Marzo 2022'!K22&gt;'Marzo 2022'!L22,'Marzo 2022'!K22,'Marzo 2022'!L22)</f>
        <v>14.27</v>
      </c>
      <c r="DW20">
        <f>IF('Abril 2022'!K22&gt;'Abril 2022'!L22,'Abril 2022'!K22,'Abril 2022'!L22)</f>
        <v>14.16</v>
      </c>
      <c r="DX20">
        <f>IF('Mayo 2022'!K22&gt;'Mayo 2022'!L22,'Mayo 2022'!K22,'Mayo 2022'!L22)</f>
        <v>13.09</v>
      </c>
      <c r="DY20">
        <f>IF('Junio 2022'!K22&gt;'Junio 2022'!L22,'Junio 2022'!K22,'Junio 2022'!L22)</f>
        <v>11.03</v>
      </c>
      <c r="DZ20">
        <f>IF('Julio 2022'!K22&gt;'Julio 2022'!L22,'Julio 2022'!K22,'Julio 2022'!L22)</f>
        <v>9.43</v>
      </c>
      <c r="EA20">
        <f>IF('Agosto 2022'!K22&gt;'Agosto 2022'!L22,'Agosto 2022'!K22,'Agosto 2022'!L22)</f>
        <v>10.379999999999999</v>
      </c>
      <c r="EB20">
        <f>IF('Setiembre 2022'!K22&gt;'Setiembre 2022'!L22,'Setiembre 2022'!K22,'Setiembre 2022'!L22)</f>
        <v>10.51</v>
      </c>
      <c r="EC20">
        <f>IF('Octubre 2022'!K22&gt;'Octubre 2022'!L22,'Octubre 2022'!K22,'Octubre 2022'!L22)</f>
        <v>10.11</v>
      </c>
      <c r="ED20">
        <f>IF('Noviembre 2022'!K22&gt;'Noviembre 2022'!L22,'Noviembre 2022'!K22,'Noviembre 2022'!L22)</f>
        <v>10.7</v>
      </c>
      <c r="EE20">
        <f>IF('Diciembre 2022'!K22&gt;'Diciembre 2022'!L22,'Diciembre 2022'!K22,'Diciembre 2022'!L22)</f>
        <v>10.36</v>
      </c>
      <c r="EF20">
        <f>IF('Enero 2023'!K22&gt;'Enero 2023'!L22,'Enero 2023'!K22,'Enero 2023'!L22)</f>
        <v>11.11</v>
      </c>
      <c r="EG20">
        <f>IF('Febrero 2023'!K22&gt;'Febrero 2023'!L22,'Febrero 2023'!K22,'Febrero 2023'!L22)</f>
        <v>11.93</v>
      </c>
      <c r="EH20">
        <f>IF('Marzo 2023'!K22&gt;'Marzo 2023'!L22,'Marzo 2023'!K22,'Marzo 2023'!L22)</f>
        <v>12.69</v>
      </c>
      <c r="EI20">
        <f>IF('Abril 2023'!K22&gt;'Abril 2023'!L22,'Abril 2023'!K22,'Abril 2023'!L22)</f>
        <v>13.61</v>
      </c>
      <c r="EJ20">
        <f>IF('Mayo 2023'!K22&gt;'Mayo 2023'!L22,'Mayo 2023'!K22,'Mayo 2023'!L22)</f>
        <v>12.94</v>
      </c>
      <c r="EK20">
        <f>IF('Junio 2023'!K22&gt;'Junio 2023'!L22,'Junio 2023'!K22,'Junio 2023'!L22)</f>
        <v>14.45</v>
      </c>
      <c r="EL20">
        <f>IF('Julio 2023'!K22&gt;'Julio 2023'!L22,'Julio 2023'!K22,'Julio 2023'!L22)</f>
        <v>13.36</v>
      </c>
      <c r="EM20">
        <f>IF('Agosto 2023'!K22&gt;'Agosto 2023'!L22,'Agosto 2023'!K22,'Agosto 2023'!L22)</f>
        <v>11.42</v>
      </c>
      <c r="EN20">
        <f>IF('Setiembre 2023'!K22&gt;'Setiembre 2023'!L22,'Setiembre 2023'!K22,'Setiembre 2023'!L22)</f>
        <v>10.91</v>
      </c>
      <c r="EO20">
        <f>IF('Octubre 2023'!K22&gt;'Octubre 2023'!L22,'Octubre 2023'!K22,'Octubre 2023'!L22)</f>
        <v>10.639999999999999</v>
      </c>
      <c r="EP20">
        <f>IF('Noviembre 2023'!K22&gt;'Noviembre 2023'!L22,'Noviembre 2023'!K22,'Noviembre 2023'!L22)</f>
        <v>10.29</v>
      </c>
      <c r="EQ20">
        <f>IF('Diciembre 2023'!K22&gt;'Diciembre 2023'!L22,'Diciembre 2023'!K22,'Diciembre 2023'!L22)</f>
        <v>10.36</v>
      </c>
      <c r="ER20">
        <f>IF('Enero 2024'!K22&gt;'Enero 2024'!L22,'Enero 2024'!K22,'Enero 2024'!L22)</f>
        <v>10.889999999999999</v>
      </c>
      <c r="ES20">
        <f>IF('Febrero 2024'!K22&gt;'Febrero 2024'!L22,'Febrero 2024'!K22,'Febrero 2024'!L22)</f>
        <v>11.799999999999999</v>
      </c>
      <c r="ET20">
        <f>IF('Marzo 2024'!K22&gt;'Marzo 2024'!L22,'Marzo 2024'!K22,'Marzo 2024'!L22)</f>
        <v>12.6</v>
      </c>
      <c r="EU20">
        <f>IF('Abril 2024'!K22&gt;'Abril 2024'!L22,'Abril 2024'!K22,'Abril 2024'!L22)</f>
        <v>13.61</v>
      </c>
      <c r="EV20">
        <f>IF('Mayo 2024'!K22&gt;'Mayo 2024'!L22,'Mayo 2024'!K22,'Mayo 2024'!L22)</f>
        <v>14.5</v>
      </c>
      <c r="EW20">
        <f>IF('Junio 2024'!K22&gt;'Junio 2024'!L22,'Junio 2024'!K22,'Junio 2024'!L22)</f>
        <v>13.03</v>
      </c>
      <c r="EX20">
        <f>IF('Julio 2024'!K22&gt;'Julio 2024'!L22,'Julio 2024'!K22,'Julio 2024'!L22)</f>
        <v>11.76</v>
      </c>
      <c r="EY20">
        <f>IF('Agosto 2024'!K22&gt;'Agosto 2024'!L22,'Agosto 2024'!K22,'Agosto 2024'!L22)</f>
        <v>10.62</v>
      </c>
      <c r="EZ20">
        <f>IF('Setiembre 2024'!K22&gt;'Setiembre 2024'!L22,'Setiembre 2024'!K22,'Setiembre 2024'!L22)</f>
        <v>10.549999999999999</v>
      </c>
      <c r="FA20">
        <f>IF('Octubre 2024'!K22&gt;'Octubre 2024'!L22,'Octubre 2024'!K22,'Octubre 2024'!L22)</f>
        <v>10.49</v>
      </c>
      <c r="FB20">
        <f>IF('Noviembre 2024'!K22&gt;'Noviembre 2024'!L22,'Noviembre 2024'!K22,'Noviembre 2024'!L22)</f>
        <v>10.1</v>
      </c>
      <c r="FC20">
        <f>IF('Diciembre 2024'!K22&gt;'Diciembre 2024'!L22,'Diciembre 2024'!K22,'Diciembre 2024'!L22)</f>
        <v>10.25</v>
      </c>
      <c r="FD20">
        <f>IF('Enero 2025'!K22&gt;'Enero 2025'!L22,'Enero 2025'!K22,'Enero 2025'!L22)</f>
        <v>11</v>
      </c>
      <c r="FE20">
        <f>IF('Febrero 2025'!K22&gt;'Febrero 2025'!L22,'Febrero 2025'!K22,'Febrero 2025'!L22)</f>
        <v>11.84</v>
      </c>
      <c r="FF20">
        <f>IF('Marzo 2025'!K22&gt;'Marzo 2025'!L22,'Marzo 2025'!K22,'Marzo 2025'!L22)</f>
        <v>17.670000000000002</v>
      </c>
      <c r="FG20">
        <f>IF('Abril 2025'!K22&gt;'Abril 2025'!L22,'Abril 2025'!K22,'Abril 2025'!L22)</f>
        <v>13.559999999999999</v>
      </c>
    </row>
    <row r="21" spans="1:163" x14ac:dyDescent="0.25">
      <c r="A21" s="105">
        <v>19</v>
      </c>
      <c r="B21" s="91" t="s">
        <v>60</v>
      </c>
      <c r="C21" s="105" t="s">
        <v>44</v>
      </c>
      <c r="D21" s="107">
        <v>227137</v>
      </c>
      <c r="E21" s="107">
        <v>372659</v>
      </c>
      <c r="F21" s="107">
        <v>175</v>
      </c>
      <c r="G21" s="107"/>
      <c r="H21" s="107">
        <v>0.43</v>
      </c>
      <c r="I21" s="51">
        <v>8.76</v>
      </c>
      <c r="J21" s="92">
        <v>7.1800000000000006</v>
      </c>
      <c r="K21" s="91">
        <v>8.5</v>
      </c>
      <c r="L21" s="91">
        <v>6.48</v>
      </c>
      <c r="M21" s="91">
        <v>4.2200000000000006</v>
      </c>
      <c r="N21" s="91">
        <v>7.03</v>
      </c>
      <c r="O21" s="91">
        <v>7.9700000000000006</v>
      </c>
      <c r="P21" s="91">
        <v>8.9500000000000011</v>
      </c>
      <c r="Q21" s="91">
        <v>9.56</v>
      </c>
      <c r="R21" s="91">
        <v>9.82</v>
      </c>
      <c r="S21" s="91">
        <v>9.67</v>
      </c>
      <c r="T21" s="91">
        <v>7.3100000000000005</v>
      </c>
      <c r="U21" s="91">
        <v>5.12</v>
      </c>
      <c r="V21" s="91">
        <v>5.4</v>
      </c>
      <c r="W21" s="91">
        <v>6.8900000000000006</v>
      </c>
      <c r="X21" s="91">
        <v>4.92</v>
      </c>
      <c r="Y21" s="91">
        <v>4.5200000000000005</v>
      </c>
      <c r="Z21" s="91">
        <v>6.44</v>
      </c>
      <c r="AA21" s="91">
        <v>7.7100000000000009</v>
      </c>
      <c r="AB21" s="91">
        <v>8.2900000000000009</v>
      </c>
      <c r="AC21" s="91">
        <v>8.84</v>
      </c>
      <c r="AD21" s="91">
        <v>9.82</v>
      </c>
      <c r="AE21" s="91">
        <v>9.77</v>
      </c>
      <c r="AF21" s="91">
        <v>8.56</v>
      </c>
      <c r="AG21" s="91">
        <v>9.08</v>
      </c>
      <c r="AH21" s="91">
        <v>9.48</v>
      </c>
      <c r="AI21" s="91">
        <v>9.09</v>
      </c>
      <c r="AJ21" s="91">
        <v>5.57</v>
      </c>
      <c r="AK21" s="91">
        <v>4.7200000000000006</v>
      </c>
      <c r="AL21" s="91">
        <v>6.73</v>
      </c>
      <c r="AM21" s="91">
        <v>7.67</v>
      </c>
      <c r="AN21" s="91">
        <v>8.7200000000000006</v>
      </c>
      <c r="AO21" s="91">
        <v>9.25</v>
      </c>
      <c r="AP21" s="91">
        <v>9.76</v>
      </c>
      <c r="AQ21" s="91" t="s">
        <v>47</v>
      </c>
      <c r="AR21" s="91" t="s">
        <v>47</v>
      </c>
      <c r="AS21" s="91">
        <v>9.09</v>
      </c>
      <c r="AT21" s="91">
        <v>8.8800000000000008</v>
      </c>
      <c r="AU21" s="91">
        <v>5.96</v>
      </c>
      <c r="AV21" s="91">
        <v>7.25</v>
      </c>
      <c r="AW21" s="91">
        <v>6.01</v>
      </c>
      <c r="AX21" s="10">
        <v>6.99</v>
      </c>
      <c r="AY21" s="35">
        <v>7.82</v>
      </c>
      <c r="AZ21" s="91">
        <v>8.68</v>
      </c>
      <c r="BA21" s="26">
        <v>9.2100000000000009</v>
      </c>
      <c r="BB21" s="91">
        <v>9.01</v>
      </c>
      <c r="BC21" s="91" t="s">
        <v>47</v>
      </c>
      <c r="BD21" s="51" t="s">
        <v>47</v>
      </c>
      <c r="BE21" s="51">
        <v>7.11</v>
      </c>
      <c r="BF21" s="91">
        <v>7.44</v>
      </c>
      <c r="BG21" s="91">
        <v>7.02</v>
      </c>
      <c r="BH21" s="91">
        <v>5.55</v>
      </c>
      <c r="BI21">
        <f>IF('Octubre 2016'!K23&gt;'Octubre 2016'!L23,'Octubre 2016'!K23,'Octubre 2016'!L23)</f>
        <v>5.4</v>
      </c>
      <c r="BJ21">
        <f>IF('Noviembre 2016'!K23&gt;'Noviembre 2016'!L23,'Noviembre 2016'!K23,'Noviembre 2016'!L23)</f>
        <v>6.9</v>
      </c>
      <c r="BK21">
        <f>IF('Diciembre 2016'!K23&gt;'Diciembre 2016'!L23,'Diciembre 2016'!K23,'Diciembre 2016'!L23)</f>
        <v>6.3900000000000006</v>
      </c>
      <c r="BM21">
        <f>IF('Febrero 2017'!K23&gt;'Febrero 2017'!L23,'Febrero 2017'!K23,'Febrero 2017'!L23)</f>
        <v>8.77</v>
      </c>
      <c r="BN21">
        <f>IF('Marzo 2017'!K23&gt;'Marzo 2017'!L23,'Marzo 2017'!K23,'Marzo 2017'!L23)</f>
        <v>9.43</v>
      </c>
      <c r="BO21">
        <f>IF('Abril 2017'!K23&gt;'Abril 2017'!L23,'Abril 2017'!K23,'Abril 2017'!L23)</f>
        <v>9.64</v>
      </c>
      <c r="BP21">
        <f>IF('Mayo 2017'!K23&gt;'Mayo 2017'!L23,'Mayo 2017'!K23,'Mayo 2017'!L23)</f>
        <v>6.63</v>
      </c>
      <c r="BQ21">
        <f>IF('Junio 2017'!K23&gt;'Junio 2017'!L23,'Junio 2017'!K23,'Junio 2017'!L23)</f>
        <v>3.5799999999999996</v>
      </c>
      <c r="BR21">
        <f>IF('Julio 2017'!K23&gt;'Julio 2017'!L23,'Julio 2017'!K23,'Julio 2017'!L23)</f>
        <v>5.92</v>
      </c>
      <c r="BS21">
        <f>IF('Agosto 2017'!K23&gt;'Agosto 2017'!L23,'Agosto 2017'!K23,'Agosto 2017'!L23)</f>
        <v>5.8500000000000005</v>
      </c>
      <c r="BT21">
        <f>IF('Setiembre 2017'!K23&gt;'Setiembre 2017'!L23,'Setiembre 2017'!K23,'Setiembre 2017'!L23)</f>
        <v>3.57</v>
      </c>
      <c r="BU21">
        <f>IF('Octubre 2017'!K23&gt;'Octubre 2017'!L23,'Octubre 2017'!K23,'Octubre 2017'!L23)</f>
        <v>6.19</v>
      </c>
      <c r="BV21">
        <f>IF('Noviembre 2017'!K23&gt;'Noviembre 2017'!L23,'Noviembre 2017'!K23,'Noviembre 2017'!L23)</f>
        <v>6.7</v>
      </c>
      <c r="BW21">
        <f>IF('Diciembre 2017'!K23&gt;'Diciembre 2017'!L23,'Diciembre 2017'!K23,'Diciembre 2017'!L23)</f>
        <v>7.6400000000000006</v>
      </c>
      <c r="BX21">
        <f>IF('Enero 2018'!K23&gt;'Enero 2018'!L23,'Enero 2018'!K23,'Enero 2018'!L23)</f>
        <v>8.6300000000000008</v>
      </c>
      <c r="BY21">
        <f>IF('Febrero 2018'!K23&gt;'Febrero 2018'!L23,'Febrero 2018'!K23,'Febrero 2018'!L23)</f>
        <v>9.11</v>
      </c>
      <c r="BZ21">
        <f>IF('Marzo 2018'!K23&gt;'Marzo 2018'!L23,'Marzo 2018'!K23,'Marzo 2018'!L23)</f>
        <v>9.24</v>
      </c>
      <c r="CA21">
        <f>IF('Abril 2018'!K23&gt;'Abril 2018'!L23,'Abril 2018'!K23,'Abril 2018'!L23)</f>
        <v>9.67</v>
      </c>
      <c r="CB21">
        <f>IF('Mayo 2018'!K23&gt;'Mayo 2018'!L23,'Mayo 2018'!K23,'Mayo 2018'!L23)</f>
        <v>9.15</v>
      </c>
      <c r="CC21">
        <f>IF('Junio 2018'!K23&gt;'Junio 2018'!L23,'Junio 2018'!K23,'Junio 2018'!L23)</f>
        <v>6.8000000000000007</v>
      </c>
      <c r="CD21">
        <f>IF('Julio 2018'!K23&gt;'Julio 2018'!L23,'Julio 2018'!K23,'Julio 2018'!L23)</f>
        <v>6.88</v>
      </c>
      <c r="CE21">
        <f>IF('Agosto 2018'!K23&gt;'Agosto 2018'!L23,'Agosto 2018'!K23,'Agosto 2018'!L23)</f>
        <v>7.4</v>
      </c>
      <c r="CF21">
        <f>IF('Setiembre 2018'!K23&gt;'Setiembre 2018'!L23,'Setiembre 2018'!K23,'Setiembre 2018'!L23)</f>
        <v>6.3500000000000005</v>
      </c>
      <c r="CG21">
        <f>IF('Octubre 2018'!K23&gt;'Octubre 2018'!L23,'Octubre 2018'!K23,'Octubre 2018'!L23)</f>
        <v>3.28</v>
      </c>
      <c r="CH21">
        <f>IF('Noviembre 2018'!K23&gt;'Noviembre 2018'!L23,'Noviembre 2018'!K23,'Noviembre 2018'!L23)</f>
        <v>6.38</v>
      </c>
      <c r="CI21">
        <f>IF('Diciembre 2018'!K23&gt;'Diciembre 2018'!L23,'Diciembre 2018'!K23,'Diciembre 2018'!L23)</f>
        <v>7.21</v>
      </c>
      <c r="CJ21">
        <f>IF('Enero 2019'!K23&gt;'Enero 2019'!L23,'Enero 2019'!K23,'Enero 2019'!L23)</f>
        <v>8.59</v>
      </c>
      <c r="CK21">
        <f>IF('Febrero 2019'!K23&gt;'Febrero 2019'!L23,'Febrero 2019'!K23,'Febrero 2019'!L23)</f>
        <v>9.02</v>
      </c>
      <c r="CL21">
        <f>IF('Marzo 2019'!K23&gt;'Marzo 2019'!L23,'Marzo 2019'!K23,'Marzo 2019'!L23)</f>
        <v>9.93</v>
      </c>
      <c r="CN21">
        <f>IF('Mayo 2019'!K23&gt;'Mayo 2019'!L23,'Mayo 2019'!K23,'Mayo 2019'!L23)</f>
        <v>9</v>
      </c>
      <c r="CO21">
        <f>IF('Junio 2019'!K23&gt;'Junio 2019'!L23,'Junio 2019'!K23,'Junio 2019'!L23)</f>
        <v>7.38</v>
      </c>
      <c r="CP21">
        <f>IF('Julio 2019'!K23&gt;'Julio 2019'!L23,'Julio 2019'!K23,'Julio 2019'!L23)</f>
        <v>5.03</v>
      </c>
      <c r="CQ21">
        <f>IF('Agosto 2019'!K23&gt;'Agosto 2019'!L23,'Agosto 2019'!K23,'Agosto 2019'!L23)</f>
        <v>6.84</v>
      </c>
      <c r="CR21">
        <f>IF('Setiembre 2019'!K23&gt;'Setiembre 2019'!L23,'Setiembre 2019'!K23,'Setiembre 2019'!L23)</f>
        <v>6.9700000000000006</v>
      </c>
      <c r="CS21">
        <f>IF('Octubre 2019'!K23&gt;'Octubre 2019'!L23,'Octubre 2019'!K23,'Octubre 2019'!L23)</f>
        <v>3.4099999999999997</v>
      </c>
      <c r="CT21">
        <f>IF('Noviembre 2019'!K23&gt;'Noviembre 2019'!L23,'Noviembre 2019'!K23,'Noviembre 2019'!L23)</f>
        <v>6.7200000000000006</v>
      </c>
      <c r="CU21">
        <f>IF('Diciembre 2019'!K23&gt;'Diciembre 2019'!L23,'Diciembre 2019'!K23,'Diciembre 2019'!L23)</f>
        <v>8.4600000000000009</v>
      </c>
      <c r="CV21">
        <f>IF('Enero 2020'!K23&gt;'Enero 2020'!L23,'Enero 2020'!K23,'Enero 2020'!L23)</f>
        <v>8.48</v>
      </c>
      <c r="CW21">
        <f>IF('Febrero 2020'!K23&gt;'Febrero 2020'!L23,'Febrero 2020'!K23,'Febrero 2020'!L23)</f>
        <v>8.94</v>
      </c>
      <c r="CX21">
        <f>IF('Marzo 2020'!K23&gt;'Marzo 2020'!L23,'Marzo 2020'!K23,'Marzo 2020'!L23)</f>
        <v>9.5300000000000011</v>
      </c>
      <c r="CY21">
        <f>IF('Abril 2020'!K23&gt;'Abril 2020'!L23,'Abril 2020'!K23,'Abril 2020'!L23)</f>
        <v>9.7900000000000009</v>
      </c>
      <c r="CZ21">
        <f>IF('Mayo 2020'!K23&gt;'Mayo 2020'!L23,'Mayo 2020'!K23,'Mayo 2020'!L23)</f>
        <v>9.36</v>
      </c>
      <c r="DA21">
        <f>IF('Junio 2020'!K23&gt;'Junio 2020'!L23,'Junio 2020'!K23,'Junio 2020'!L23)</f>
        <v>7.2700000000000005</v>
      </c>
      <c r="DB21">
        <f>IF('Julio 2020'!K23&gt;'Julio 2020'!L23,'Julio 2020'!K23,'Julio 2020'!L23)</f>
        <v>4.91</v>
      </c>
      <c r="DC21">
        <f>IF('Agosto 2020'!K23&gt;'Agosto 2020'!L23,'Agosto 2020'!K23,'Agosto 2020'!L23)</f>
        <v>5.5</v>
      </c>
      <c r="DD21">
        <f>IF('Setiembre 2020'!K23&gt;'Setiembre 2020'!L23,'Setiembre 2020'!K23,'Setiembre 2020'!L23)</f>
        <v>5.3900000000000006</v>
      </c>
      <c r="DE21">
        <f>IF('Octubre 2020'!K23&gt;'Octubre 2020'!L23,'Octubre 2020'!K23,'Octubre 2020'!L23)</f>
        <v>4.91</v>
      </c>
      <c r="DF21">
        <f>IF('Noviembre 2020'!K23&gt;'Noviembre 2020'!L23,'Noviembre 2020'!K23,'Noviembre 2020'!L23)</f>
        <v>2.0099999999999998</v>
      </c>
      <c r="DG21">
        <f>IF('Diciembre 2020'!K23&gt;'Diciembre 2020'!L23,'Diciembre 2020'!K23,'Diciembre 2020'!L23)</f>
        <v>5.86</v>
      </c>
      <c r="DH21">
        <f>IF('Enero 2021'!K23&gt;'Enero 2021'!L23,'Enero 2021'!K23,'Enero 2021'!L23)</f>
        <v>7.93</v>
      </c>
      <c r="DI21">
        <f>IF('Febrero 2021'!K23&gt;'Febrero 2021'!L23,'Febrero 2021'!K23,'Febrero 2021'!L23)</f>
        <v>8.89</v>
      </c>
      <c r="DJ21">
        <f>IF('Marzo 2021'!K23&gt;'Marzo 2021'!L23,'Marzo 2021'!K23,'Marzo 2021'!L23)</f>
        <v>9.39</v>
      </c>
      <c r="DK21">
        <f>IF('Abril 2021'!K23&gt;'Abril 2021'!L23,'Abril 2021'!K23,'Abril 2021'!L23)</f>
        <v>7.5</v>
      </c>
      <c r="DL21">
        <f>IF('Mayo 2021'!K23&gt;'Mayo 2021'!L23,'Mayo 2021'!K23,'Mayo 2021'!L23)</f>
        <v>9.4500000000000011</v>
      </c>
      <c r="DM21">
        <f>IF('Junio 2021'!K23&gt;'Junio 2021'!L23,'Junio 2021'!K23,'Junio 2021'!L23)</f>
        <v>5.17</v>
      </c>
      <c r="DN21">
        <f>IF('Julio 2021'!K23&gt;'Julio 2021'!L23,'Julio 2021'!K23,'Julio 2021'!L23)</f>
        <v>6.87</v>
      </c>
      <c r="DO21">
        <f>IF('Agosto 2021'!K23&gt;'Agosto 2021'!L23,'Agosto 2021'!K23,'Agosto 2021'!L23)</f>
        <v>4.46</v>
      </c>
      <c r="DP21">
        <f>IF('Setiembre 2021'!K23&gt;'Setiembre 2021'!L23,'Setiembre 2021'!K23,'Setiembre 2021'!L23)</f>
        <v>4.7600000000000007</v>
      </c>
      <c r="DQ21">
        <f>IF('Octubre 2021'!K23&gt;'Octubre 2021'!L23,'Octubre 2021'!K23,'Octubre 2021'!L23)</f>
        <v>4.6500000000000004</v>
      </c>
      <c r="DR21">
        <f>IF('Noviembre 2021'!K23&gt;'Noviembre 2021'!L23,'Noviembre 2021'!K23,'Noviembre 2021'!L23)</f>
        <v>6.62</v>
      </c>
      <c r="DS21">
        <f>IF('Diciembre 2021'!K23&gt;'Diciembre 2021'!L23,'Diciembre 2021'!K23,'Diciembre 2021'!L23)</f>
        <v>7.82</v>
      </c>
      <c r="DT21">
        <f>IF('Enero 2022'!K23&gt;'Enero 2022'!L23,'Enero 2022'!K23,'Enero 2022'!L23)</f>
        <v>9.11</v>
      </c>
      <c r="DU21">
        <f>IF('Febrero 2022'!K23&gt;'Febrero 2022'!L23,'Febrero 2022'!K23,'Febrero 2022'!L23)</f>
        <v>9.4700000000000006</v>
      </c>
      <c r="DV21">
        <f>IF('Marzo 2022'!K23&gt;'Marzo 2022'!L23,'Marzo 2022'!K23,'Marzo 2022'!L23)</f>
        <v>9.9</v>
      </c>
      <c r="DW21">
        <f>IF('Abril 2022'!K23&gt;'Abril 2022'!L23,'Abril 2022'!K23,'Abril 2022'!L23)</f>
        <v>8.7900000000000009</v>
      </c>
      <c r="DX21">
        <f>IF('Mayo 2022'!K23&gt;'Mayo 2022'!L23,'Mayo 2022'!K23,'Mayo 2022'!L23)</f>
        <v>3.81</v>
      </c>
      <c r="DY21">
        <f>IF('Junio 2022'!K23&gt;'Junio 2022'!L23,'Junio 2022'!K23,'Junio 2022'!L23)</f>
        <v>3.85</v>
      </c>
      <c r="DZ21">
        <f>IF('Julio 2022'!K23&gt;'Julio 2022'!L23,'Julio 2022'!K23,'Julio 2022'!L23)</f>
        <v>4.0500000000000007</v>
      </c>
      <c r="EA21">
        <f>IF('Agosto 2022'!K23&gt;'Agosto 2022'!L23,'Agosto 2022'!K23,'Agosto 2022'!L23)</f>
        <v>5.6400000000000006</v>
      </c>
      <c r="EB21">
        <f>IF('Setiembre 2022'!K23&gt;'Setiembre 2022'!L23,'Setiembre 2022'!K23,'Setiembre 2022'!L23)</f>
        <v>5</v>
      </c>
      <c r="EC21">
        <f>IF('Octubre 2022'!K23&gt;'Octubre 2022'!L23,'Octubre 2022'!K23,'Octubre 2022'!L23)</f>
        <v>4.82</v>
      </c>
      <c r="ED21">
        <f>IF('Noviembre 2022'!K23&gt;'Noviembre 2022'!L23,'Noviembre 2022'!K23,'Noviembre 2022'!L23)</f>
        <v>5.3100000000000005</v>
      </c>
      <c r="EE21">
        <f>IF('Diciembre 2022'!K23&gt;'Diciembre 2022'!L23,'Diciembre 2022'!K23,'Diciembre 2022'!L23)</f>
        <v>6.67</v>
      </c>
      <c r="EF21">
        <f>IF('Enero 2023'!K23&gt;'Enero 2023'!L23,'Enero 2023'!K23,'Enero 2023'!L23)</f>
        <v>8.25</v>
      </c>
      <c r="EG21">
        <f>IF('Febrero 2023'!K23&gt;'Febrero 2023'!L23,'Febrero 2023'!K23,'Febrero 2023'!L23)</f>
        <v>8.75</v>
      </c>
      <c r="EH21">
        <f>IF('Marzo 2023'!K23&gt;'Marzo 2023'!L23,'Marzo 2023'!K23,'Marzo 2023'!L23)</f>
        <v>9.08</v>
      </c>
      <c r="EI21">
        <f>IF('Abril 2023'!K23&gt;'Abril 2023'!L23,'Abril 2023'!K23,'Abril 2023'!L23)</f>
        <v>9.33</v>
      </c>
      <c r="EJ21">
        <f>IF('Mayo 2023'!K23&gt;'Mayo 2023'!L23,'Mayo 2023'!K23,'Mayo 2023'!L23)</f>
        <v>7.34</v>
      </c>
      <c r="EK21">
        <f>IF('Junio 2023'!K23&gt;'Junio 2023'!L23,'Junio 2023'!K23,'Junio 2023'!L23)</f>
        <v>5.37</v>
      </c>
      <c r="EL21">
        <f>IF('Julio 2023'!K23&gt;'Julio 2023'!L23,'Julio 2023'!K23,'Julio 2023'!L23)</f>
        <v>3.8799999999999994</v>
      </c>
      <c r="EM21">
        <f>IF('Agosto 2023'!K23&gt;'Agosto 2023'!L23,'Agosto 2023'!K23,'Agosto 2023'!L23)</f>
        <v>6.17</v>
      </c>
      <c r="EN21">
        <f>IF('Setiembre 2023'!K23&gt;'Setiembre 2023'!L23,'Setiembre 2023'!K23,'Setiembre 2023'!L23)</f>
        <v>5.5500000000000007</v>
      </c>
      <c r="EO21">
        <f>IF('Octubre 2023'!K23&gt;'Octubre 2023'!L23,'Octubre 2023'!K23,'Octubre 2023'!L23)</f>
        <v>5.46</v>
      </c>
      <c r="EP21">
        <f>IF('Noviembre 2023'!K23&gt;'Noviembre 2023'!L23,'Noviembre 2023'!K23,'Noviembre 2023'!L23)</f>
        <v>4.79</v>
      </c>
      <c r="EQ21">
        <f>IF('Diciembre 2023'!K23&gt;'Diciembre 2023'!L23,'Diciembre 2023'!K23,'Diciembre 2023'!L23)</f>
        <v>6.96</v>
      </c>
      <c r="ER21">
        <f>IF('Enero 2024'!K23&gt;'Enero 2024'!L23,'Enero 2024'!K23,'Enero 2024'!L23)</f>
        <v>8.31</v>
      </c>
      <c r="ES21">
        <f>IF('Febrero 2024'!K23&gt;'Febrero 2024'!L23,'Febrero 2024'!K23,'Febrero 2024'!L23)</f>
        <v>8.91</v>
      </c>
      <c r="ET21">
        <f>IF('Marzo 2024'!K23&gt;'Marzo 2024'!L23,'Marzo 2024'!K23,'Marzo 2024'!L23)</f>
        <v>9.57</v>
      </c>
      <c r="EU21">
        <f>IF('Abril 2024'!K23&gt;'Abril 2024'!L23,'Abril 2024'!K23,'Abril 2024'!L23)</f>
        <v>10.120000000000001</v>
      </c>
      <c r="EV21">
        <f>IF('Mayo 2024'!K23&gt;'Mayo 2024'!L23,'Mayo 2024'!K23,'Mayo 2024'!L23)</f>
        <v>10.050000000000001</v>
      </c>
      <c r="EW21">
        <f>IF('Junio 2024'!K23&gt;'Junio 2024'!L23,'Junio 2024'!K23,'Junio 2024'!L23)</f>
        <v>2.2999999999999998</v>
      </c>
      <c r="EX21">
        <f>IF('Julio 2024'!K23&gt;'Julio 2024'!L23,'Julio 2024'!K23,'Julio 2024'!L23)</f>
        <v>5.9300000000000006</v>
      </c>
      <c r="EY21">
        <f>IF('Agosto 2024'!K23&gt;'Agosto 2024'!L23,'Agosto 2024'!K23,'Agosto 2024'!L23)</f>
        <v>5.2700000000000005</v>
      </c>
      <c r="EZ21">
        <f>IF('Setiembre 2024'!K23&gt;'Setiembre 2024'!L23,'Setiembre 2024'!K23,'Setiembre 2024'!L23)</f>
        <v>4.6500000000000004</v>
      </c>
      <c r="FA21">
        <f>IF('Octubre 2024'!K23&gt;'Octubre 2024'!L23,'Octubre 2024'!K23,'Octubre 2024'!L23)</f>
        <v>5.24</v>
      </c>
      <c r="FB21">
        <f>IF('Noviembre 2024'!K23&gt;'Noviembre 2024'!L23,'Noviembre 2024'!K23,'Noviembre 2024'!L23)</f>
        <v>4.29</v>
      </c>
      <c r="FC21">
        <f>IF('Diciembre 2024'!K23&gt;'Diciembre 2024'!L23,'Diciembre 2024'!K23,'Diciembre 2024'!L23)</f>
        <v>6.66</v>
      </c>
      <c r="FD21">
        <f>IF('Enero 2025'!K23&gt;'Enero 2025'!L23,'Enero 2025'!K23,'Enero 2025'!L23)</f>
        <v>8.2100000000000009</v>
      </c>
      <c r="FE21">
        <f>IF('Febrero 2025'!K23&gt;'Febrero 2025'!L23,'Febrero 2025'!K23,'Febrero 2025'!L23)</f>
        <v>8.69</v>
      </c>
      <c r="FF21">
        <f>IF('Marzo 2025'!K23&gt;'Marzo 2025'!L23,'Marzo 2025'!K23,'Marzo 2025'!L23)</f>
        <v>9.31</v>
      </c>
      <c r="FG21">
        <f>IF('Abril 2025'!K23&gt;'Abril 2025'!L23,'Abril 2025'!K23,'Abril 2025'!L23)</f>
        <v>9.92</v>
      </c>
    </row>
    <row r="22" spans="1:163" x14ac:dyDescent="0.25">
      <c r="A22" s="105">
        <v>20</v>
      </c>
      <c r="B22" s="91" t="s">
        <v>37</v>
      </c>
      <c r="C22" s="105" t="s">
        <v>26</v>
      </c>
      <c r="D22" s="107">
        <v>227239</v>
      </c>
      <c r="E22" s="107">
        <v>372760</v>
      </c>
      <c r="F22" s="107">
        <v>178</v>
      </c>
      <c r="G22" s="107">
        <v>28</v>
      </c>
      <c r="H22" s="91" t="s">
        <v>46</v>
      </c>
      <c r="I22" s="51" t="s">
        <v>48</v>
      </c>
      <c r="J22" s="91" t="s">
        <v>48</v>
      </c>
      <c r="K22" s="91" t="s">
        <v>73</v>
      </c>
      <c r="L22" s="91" t="s">
        <v>73</v>
      </c>
      <c r="M22" s="91" t="s">
        <v>73</v>
      </c>
      <c r="N22" s="91" t="s">
        <v>73</v>
      </c>
      <c r="O22" s="91" t="s">
        <v>73</v>
      </c>
      <c r="P22" s="91" t="s">
        <v>73</v>
      </c>
      <c r="Q22" s="91" t="s">
        <v>88</v>
      </c>
      <c r="R22" s="91" t="s">
        <v>73</v>
      </c>
      <c r="S22" s="91" t="s">
        <v>73</v>
      </c>
      <c r="T22" s="91" t="s">
        <v>73</v>
      </c>
      <c r="U22" s="91" t="s">
        <v>73</v>
      </c>
      <c r="V22" s="91" t="s">
        <v>73</v>
      </c>
      <c r="W22" s="91" t="s">
        <v>73</v>
      </c>
      <c r="X22" s="91" t="s">
        <v>73</v>
      </c>
      <c r="Y22" s="91" t="s">
        <v>73</v>
      </c>
      <c r="Z22" s="91" t="s">
        <v>73</v>
      </c>
      <c r="AA22" s="91" t="s">
        <v>73</v>
      </c>
      <c r="AB22" s="91" t="s">
        <v>73</v>
      </c>
      <c r="AC22" s="91" t="s">
        <v>73</v>
      </c>
      <c r="AD22" s="91" t="s">
        <v>73</v>
      </c>
      <c r="AE22" s="91" t="s">
        <v>73</v>
      </c>
      <c r="AF22" s="91" t="s">
        <v>73</v>
      </c>
      <c r="AG22" s="91" t="s">
        <v>73</v>
      </c>
      <c r="AH22" s="91" t="s">
        <v>73</v>
      </c>
      <c r="AI22" s="91" t="s">
        <v>73</v>
      </c>
      <c r="AJ22" s="91" t="s">
        <v>73</v>
      </c>
      <c r="AK22" s="91" t="s">
        <v>73</v>
      </c>
      <c r="AL22" s="91" t="s">
        <v>73</v>
      </c>
      <c r="AM22" s="91" t="s">
        <v>73</v>
      </c>
      <c r="AN22" s="91" t="s">
        <v>73</v>
      </c>
      <c r="AO22" s="91" t="s">
        <v>73</v>
      </c>
      <c r="AP22" s="91" t="s">
        <v>73</v>
      </c>
      <c r="AQ22" s="91" t="s">
        <v>73</v>
      </c>
      <c r="AR22" s="91" t="s">
        <v>130</v>
      </c>
      <c r="AS22" s="91" t="s">
        <v>73</v>
      </c>
      <c r="AT22" s="91" t="s">
        <v>73</v>
      </c>
      <c r="AU22" s="91" t="s">
        <v>73</v>
      </c>
      <c r="AV22" s="91" t="s">
        <v>73</v>
      </c>
      <c r="AW22" s="91" t="s">
        <v>73</v>
      </c>
      <c r="AX22" s="91" t="s">
        <v>73</v>
      </c>
      <c r="AY22" s="91" t="s">
        <v>73</v>
      </c>
      <c r="AZ22" s="91" t="s">
        <v>73</v>
      </c>
      <c r="BA22" s="26" t="s">
        <v>73</v>
      </c>
      <c r="BB22" s="91" t="s">
        <v>73</v>
      </c>
      <c r="BC22" s="91" t="s">
        <v>73</v>
      </c>
      <c r="BD22" s="51" t="s">
        <v>73</v>
      </c>
      <c r="BE22" s="51" t="s">
        <v>73</v>
      </c>
      <c r="BF22" s="91" t="s">
        <v>73</v>
      </c>
      <c r="BG22" s="91" t="s">
        <v>73</v>
      </c>
      <c r="BH22" s="91" t="s">
        <v>73</v>
      </c>
      <c r="BI22" t="str">
        <f>IF('Octubre 2016'!K24&gt;'Octubre 2016'!L24,'Octubre 2016'!K24,'Octubre 2016'!L24)</f>
        <v>Sin linea de aire</v>
      </c>
      <c r="BJ22" t="str">
        <f>IF('Noviembre 2016'!K24&gt;'Noviembre 2016'!L24,'Noviembre 2016'!K24,'Noviembre 2016'!L24)</f>
        <v>Sin linea de aire</v>
      </c>
      <c r="BK22" t="str">
        <f>IF('Diciembre 2016'!K24&gt;'Diciembre 2016'!L24,'Diciembre 2016'!K24,'Diciembre 2016'!L24)</f>
        <v>Sin linea de aire</v>
      </c>
      <c r="BM22" t="str">
        <f>IF('Febrero 2017'!K24&gt;'Febrero 2017'!L24,'Febrero 2017'!K24,'Febrero 2017'!L24)</f>
        <v>Sin linea de aire</v>
      </c>
      <c r="BN22" t="str">
        <f>IF('Marzo 2017'!K24&gt;'Marzo 2017'!L24,'Marzo 2017'!K24,'Marzo 2017'!L24)</f>
        <v>Sin linea de aire</v>
      </c>
      <c r="BO22" t="str">
        <f>IF('Abril 2017'!K24&gt;'Abril 2017'!L24,'Abril 2017'!K24,'Abril 2017'!L24)</f>
        <v>Sin linea de aire</v>
      </c>
      <c r="BP22" t="str">
        <f>IF('Mayo 2017'!K24&gt;'Mayo 2017'!L24,'Mayo 2017'!K24,'Mayo 2017'!L24)</f>
        <v>Sin linea de aire</v>
      </c>
      <c r="BQ22" t="str">
        <f>IF('Junio 2017'!K24&gt;'Junio 2017'!L24,'Junio 2017'!K24,'Junio 2017'!L24)</f>
        <v>Sin linea de aire</v>
      </c>
      <c r="BR22" t="str">
        <f>IF('Julio 2017'!K24&gt;'Julio 2017'!L24,'Julio 2017'!K24,'Julio 2017'!L24)</f>
        <v>Sin linea de aire</v>
      </c>
      <c r="BS22" t="str">
        <f>IF('Agosto 2017'!K24&gt;'Agosto 2017'!L24,'Agosto 2017'!K24,'Agosto 2017'!L24)</f>
        <v>Sin linea de aire</v>
      </c>
      <c r="BT22" t="str">
        <f>IF('Setiembre 2017'!K24&gt;'Setiembre 2017'!L24,'Setiembre 2017'!K24,'Setiembre 2017'!L24)</f>
        <v>Sin linea de aire</v>
      </c>
      <c r="BU22" t="str">
        <f>IF('Octubre 2017'!K24&gt;'Octubre 2017'!L24,'Octubre 2017'!K24,'Octubre 2017'!L24)</f>
        <v>Sin linea de aire</v>
      </c>
      <c r="BV22" t="str">
        <f>IF('Noviembre 2017'!K24&gt;'Noviembre 2017'!L24,'Noviembre 2017'!K24,'Noviembre 2017'!L24)</f>
        <v>Sin linea de aire</v>
      </c>
      <c r="BW22" t="str">
        <f>IF('Diciembre 2017'!K24&gt;'Diciembre 2017'!L24,'Diciembre 2017'!K24,'Diciembre 2017'!L24)</f>
        <v>Sin linea de aire</v>
      </c>
      <c r="BX22" t="str">
        <f>IF('Enero 2018'!K24&gt;'Enero 2018'!L24,'Enero 2018'!K24,'Enero 2018'!L24)</f>
        <v>Sin linea de aire</v>
      </c>
      <c r="BY22" t="str">
        <f>IF('Febrero 2018'!K24&gt;'Febrero 2018'!L24,'Febrero 2018'!K24,'Febrero 2018'!L24)</f>
        <v>Sin linea de aire</v>
      </c>
      <c r="BZ22" t="str">
        <f>IF('Marzo 2018'!K24&gt;'Marzo 2018'!L24,'Marzo 2018'!K24,'Marzo 2018'!L24)</f>
        <v>Sin linea de aire</v>
      </c>
      <c r="CA22" t="str">
        <f>IF('Abril 2018'!K24&gt;'Abril 2018'!L24,'Abril 2018'!K24,'Abril 2018'!L24)</f>
        <v>Sin linea de aire</v>
      </c>
      <c r="CB22" t="str">
        <f>IF('Mayo 2018'!K24&gt;'Mayo 2018'!L24,'Mayo 2018'!K24,'Mayo 2018'!L24)</f>
        <v>Sin linea de aire</v>
      </c>
      <c r="CC22" t="str">
        <f>IF('Junio 2018'!K24&gt;'Junio 2018'!L24,'Junio 2018'!K24,'Junio 2018'!L24)</f>
        <v>Sin linea de aire</v>
      </c>
      <c r="CD22" t="str">
        <f>IF('Julio 2018'!K24&gt;'Julio 2018'!L24,'Julio 2018'!K24,'Julio 2018'!L24)</f>
        <v>Sin linea de aire</v>
      </c>
      <c r="CE22" t="str">
        <f>IF('Agosto 2018'!K24&gt;'Agosto 2018'!L24,'Agosto 2018'!K24,'Agosto 2018'!L24)</f>
        <v>Sin linea de aire</v>
      </c>
      <c r="CF22" t="str">
        <f>IF('Setiembre 2018'!K24&gt;'Setiembre 2018'!L24,'Setiembre 2018'!K24,'Setiembre 2018'!L24)</f>
        <v>Sin linea de aire</v>
      </c>
      <c r="CG22" t="str">
        <f>IF('Octubre 2018'!K24&gt;'Octubre 2018'!L24,'Octubre 2018'!K24,'Octubre 2018'!L24)</f>
        <v>Sin linea de aire</v>
      </c>
      <c r="CH22" t="str">
        <f>IF('Noviembre 2018'!K24&gt;'Noviembre 2018'!L24,'Noviembre 2018'!K24,'Noviembre 2018'!L24)</f>
        <v>Sin linea de aire</v>
      </c>
      <c r="CI22" t="str">
        <f>IF('Diciembre 2018'!K24&gt;'Diciembre 2018'!L24,'Diciembre 2018'!K24,'Diciembre 2018'!L24)</f>
        <v>Sin linea de aire</v>
      </c>
      <c r="CJ22" t="str">
        <f>IF('Enero 2019'!K24&gt;'Enero 2019'!L24,'Enero 2019'!K24,'Enero 2019'!L24)</f>
        <v>Sin linea de aire</v>
      </c>
      <c r="CK22" t="str">
        <f>IF('Febrero 2019'!K24&gt;'Febrero 2019'!L24,'Febrero 2019'!K24,'Febrero 2019'!L24)</f>
        <v>Sin linea de aire</v>
      </c>
      <c r="CL22" t="str">
        <f>IF('Marzo 2019'!K24&gt;'Marzo 2019'!L24,'Marzo 2019'!K24,'Marzo 2019'!L24)</f>
        <v>Sin linea de aire</v>
      </c>
      <c r="CM22" t="str">
        <f>IF('Abril 2019'!K24&gt;'Abril 2019'!L24,'Abril 2019'!K24,'Abril 2019'!L24)</f>
        <v>Sin linea de aire</v>
      </c>
      <c r="CN22" t="str">
        <f>IF('Mayo 2019'!K24&gt;'Mayo 2019'!L24,'Mayo 2019'!K24,'Mayo 2019'!L24)</f>
        <v>Sin linea de aire</v>
      </c>
      <c r="CO22" t="str">
        <f>IF('Junio 2019'!K24&gt;'Junio 2019'!L24,'Junio 2019'!K24,'Junio 2019'!L24)</f>
        <v>Sin linea de aire</v>
      </c>
      <c r="CP22" t="str">
        <f>IF('Julio 2019'!K24&gt;'Julio 2019'!L24,'Julio 2019'!K24,'Julio 2019'!L24)</f>
        <v>Sin linea de aire</v>
      </c>
      <c r="CQ22" t="str">
        <f>IF('Agosto 2019'!K24&gt;'Agosto 2019'!L24,'Agosto 2019'!K24,'Agosto 2019'!L24)</f>
        <v>Sin linea de aire</v>
      </c>
      <c r="CR22" t="str">
        <f>IF('Setiembre 2019'!K24&gt;'Setiembre 2019'!L24,'Setiembre 2019'!K24,'Setiembre 2019'!L24)</f>
        <v>Sin linea de aire</v>
      </c>
      <c r="CS22" t="str">
        <f>IF('Octubre 2019'!K24&gt;'Octubre 2019'!L24,'Octubre 2019'!K24,'Octubre 2019'!L24)</f>
        <v>Sin linea de aire</v>
      </c>
      <c r="CT22" t="str">
        <f>IF('Noviembre 2019'!K24&gt;'Noviembre 2019'!L24,'Noviembre 2019'!K24,'Noviembre 2019'!L24)</f>
        <v>Sin linea de aire</v>
      </c>
      <c r="CU22" t="str">
        <f>IF('Diciembre 2019'!K24&gt;'Diciembre 2019'!L24,'Diciembre 2019'!K24,'Diciembre 2019'!L24)</f>
        <v>Sin linea de aire</v>
      </c>
      <c r="CV22" t="str">
        <f>IF('Enero 2020'!K24&gt;'Enero 2020'!L24,'Enero 2020'!K24,'Enero 2020'!L24)</f>
        <v>Sin linea de aire</v>
      </c>
      <c r="CW22" t="str">
        <f>IF('Febrero 2020'!K24&gt;'Febrero 2020'!L24,'Febrero 2020'!K24,'Febrero 2020'!L24)</f>
        <v>Sin linea de aire</v>
      </c>
      <c r="CX22" t="str">
        <f>IF('Marzo 2020'!K24&gt;'Marzo 2020'!L24,'Marzo 2020'!K24,'Marzo 2020'!L24)</f>
        <v>Sin linea de aire</v>
      </c>
      <c r="CY22" t="str">
        <f>IF('Abril 2020'!K24&gt;'Abril 2020'!L24,'Abril 2020'!K24,'Abril 2020'!L24)</f>
        <v>Sin linea de aire</v>
      </c>
      <c r="CZ22" t="str">
        <f>IF('Mayo 2020'!K24&gt;'Mayo 2020'!L24,'Mayo 2020'!K24,'Mayo 2020'!L24)</f>
        <v>Sin linea de aire</v>
      </c>
      <c r="DA22" t="str">
        <f>IF('Junio 2020'!K24&gt;'Junio 2020'!L24,'Junio 2020'!K24,'Junio 2020'!L24)</f>
        <v>Sin linea de aire</v>
      </c>
      <c r="DB22" t="str">
        <f>IF('Julio 2020'!K24&gt;'Julio 2020'!L24,'Julio 2020'!K24,'Julio 2020'!L24)</f>
        <v>Sin linea de aire</v>
      </c>
      <c r="DC22" t="str">
        <f>IF('Agosto 2020'!K24&gt;'Agosto 2020'!L24,'Agosto 2020'!K24,'Agosto 2020'!L24)</f>
        <v>Sin linea de aire</v>
      </c>
      <c r="DD22" t="str">
        <f>IF('Setiembre 2020'!K24&gt;'Setiembre 2020'!L24,'Setiembre 2020'!K24,'Setiembre 2020'!L24)</f>
        <v>Sin linea de aire</v>
      </c>
      <c r="DE22" t="str">
        <f>IF('Octubre 2020'!K24&gt;'Octubre 2020'!L24,'Octubre 2020'!K24,'Octubre 2020'!L24)</f>
        <v>Sin linea de aire</v>
      </c>
      <c r="DF22" t="str">
        <f>IF('Noviembre 2020'!K24&gt;'Noviembre 2020'!L24,'Noviembre 2020'!K24,'Noviembre 2020'!L24)</f>
        <v>Sin linea de aire</v>
      </c>
      <c r="DG22" t="str">
        <f>IF('Diciembre 2020'!K24&gt;'Diciembre 2020'!L24,'Diciembre 2020'!K24,'Diciembre 2020'!L24)</f>
        <v>Sin linea de aire</v>
      </c>
      <c r="DH22" t="str">
        <f>IF('Enero 2021'!K24&gt;'Enero 2021'!L24,'Enero 2021'!K24,'Enero 2021'!L24)</f>
        <v>Sin linea de aire</v>
      </c>
      <c r="DI22" t="str">
        <f>IF('Febrero 2021'!K24&gt;'Febrero 2021'!L24,'Febrero 2021'!K24,'Febrero 2021'!L24)</f>
        <v>Sin linea de aire</v>
      </c>
      <c r="DJ22" t="str">
        <f>IF('Marzo 2021'!K24&gt;'Marzo 2021'!L24,'Marzo 2021'!K24,'Marzo 2021'!L24)</f>
        <v>Sin linea de aire</v>
      </c>
      <c r="DK22" t="str">
        <f>IF('Abril 2021'!K24&gt;'Abril 2021'!L24,'Abril 2021'!K24,'Abril 2021'!L24)</f>
        <v>Sin linea de aire</v>
      </c>
      <c r="DL22" t="str">
        <f>IF('Mayo 2021'!K24&gt;'Mayo 2021'!L24,'Mayo 2021'!K24,'Mayo 2021'!L24)</f>
        <v>Sin linea de aire</v>
      </c>
      <c r="DM22" t="str">
        <f>IF('Junio 2021'!K24&gt;'Junio 2021'!L24,'Junio 2021'!K24,'Junio 2021'!L24)</f>
        <v>Sin linea de aire</v>
      </c>
      <c r="DN22" t="str">
        <f>IF('Julio 2021'!K24&gt;'Julio 2021'!L24,'Julio 2021'!K24,'Julio 2021'!L24)</f>
        <v>Sin linea de aire</v>
      </c>
      <c r="DO22" t="str">
        <f>IF('Agosto 2021'!K24&gt;'Agosto 2021'!L24,'Agosto 2021'!K24,'Agosto 2021'!L24)</f>
        <v>Sin linea de aire</v>
      </c>
      <c r="DP22" t="str">
        <f>IF('Setiembre 2021'!K24&gt;'Setiembre 2021'!L24,'Setiembre 2021'!K24,'Setiembre 2021'!L24)</f>
        <v>Sin linea de aire</v>
      </c>
      <c r="DQ22" t="str">
        <f>IF('Octubre 2021'!K24&gt;'Octubre 2021'!L24,'Octubre 2021'!K24,'Octubre 2021'!L24)</f>
        <v>Sin linea de aire</v>
      </c>
      <c r="DR22" t="str">
        <f>IF('Noviembre 2021'!K24&gt;'Noviembre 2021'!L24,'Noviembre 2021'!K24,'Noviembre 2021'!L24)</f>
        <v>Sin linea de aire</v>
      </c>
      <c r="DS22" t="str">
        <f>IF('Diciembre 2021'!K24&gt;'Diciembre 2021'!L24,'Diciembre 2021'!K24,'Diciembre 2021'!L24)</f>
        <v>Sin linea de aire</v>
      </c>
      <c r="DT22" t="str">
        <f>IF('Enero 2022'!K24&gt;'Enero 2022'!L24,'Enero 2022'!K24,'Enero 2022'!L24)</f>
        <v>Sin linea de aire</v>
      </c>
      <c r="DU22" t="str">
        <f>IF('Febrero 2022'!K24&gt;'Febrero 2022'!L24,'Febrero 2022'!K24,'Febrero 2022'!L24)</f>
        <v>Sin linea de aire</v>
      </c>
      <c r="DV22" t="str">
        <f>IF('Marzo 2022'!K24&gt;'Marzo 2022'!L24,'Marzo 2022'!K24,'Marzo 2022'!L24)</f>
        <v>Sin linea de aire</v>
      </c>
      <c r="DW22" t="str">
        <f>IF('Abril 2022'!K24&gt;'Abril 2022'!L24,'Abril 2022'!K24,'Abril 2022'!L24)</f>
        <v>Sin linea de aire</v>
      </c>
      <c r="DX22" t="str">
        <f>IF('Mayo 2022'!K24&gt;'Mayo 2022'!L24,'Mayo 2022'!K24,'Mayo 2022'!L24)</f>
        <v>Sin linea de aire</v>
      </c>
      <c r="DY22" t="str">
        <f>IF('Junio 2022'!K24&gt;'Junio 2022'!L24,'Junio 2022'!K24,'Junio 2022'!L24)</f>
        <v>Sin linea de aire</v>
      </c>
      <c r="DZ22" t="str">
        <f>IF('Julio 2022'!K24&gt;'Julio 2022'!L24,'Julio 2022'!K24,'Julio 2022'!L24)</f>
        <v>Sin linea de aire</v>
      </c>
      <c r="EA22" t="str">
        <f>IF('Agosto 2022'!K24&gt;'Agosto 2022'!L24,'Agosto 2022'!K24,'Agosto 2022'!L24)</f>
        <v>Sin linea de aire</v>
      </c>
      <c r="EB22" t="str">
        <f>IF('Setiembre 2022'!K24&gt;'Setiembre 2022'!L24,'Setiembre 2022'!K24,'Setiembre 2022'!L24)</f>
        <v>Sin linea de aire</v>
      </c>
      <c r="EC22" t="str">
        <f>IF('Octubre 2022'!K24&gt;'Octubre 2022'!L24,'Octubre 2022'!K24,'Octubre 2022'!L24)</f>
        <v>Sin linea de aire</v>
      </c>
      <c r="ED22" t="str">
        <f>IF('Noviembre 2022'!K24&gt;'Noviembre 2022'!L24,'Noviembre 2022'!K24,'Noviembre 2022'!L24)</f>
        <v>Sin linea de aire</v>
      </c>
      <c r="EE22" t="str">
        <f>IF('Diciembre 2022'!K24&gt;'Diciembre 2022'!L24,'Diciembre 2022'!K24,'Diciembre 2022'!L24)</f>
        <v>Sin linea de aire</v>
      </c>
      <c r="EF22" t="str">
        <f>IF('Enero 2023'!K24&gt;'Enero 2023'!L24,'Enero 2023'!K24,'Enero 2023'!L24)</f>
        <v>Sin linea de aire</v>
      </c>
      <c r="EG22" t="str">
        <f>IF('Febrero 2023'!K24&gt;'Febrero 2023'!L24,'Febrero 2023'!K24,'Febrero 2023'!L24)</f>
        <v>Sin linea de aire</v>
      </c>
      <c r="EH22" t="str">
        <f>IF('Marzo 2023'!K24&gt;'Marzo 2023'!L24,'Marzo 2023'!K24,'Marzo 2023'!L24)</f>
        <v>Sin linea de aire</v>
      </c>
      <c r="EI22" t="str">
        <f>IF('Abril 2023'!K24&gt;'Abril 2023'!L24,'Abril 2023'!K24,'Abril 2023'!L24)</f>
        <v>Sin linea de aire</v>
      </c>
      <c r="EJ22" t="str">
        <f>IF('Mayo 2023'!K24&gt;'Mayo 2023'!L24,'Mayo 2023'!K24,'Mayo 2023'!L24)</f>
        <v>Sin linea de aire</v>
      </c>
      <c r="EK22" t="str">
        <f>IF('Junio 2023'!K24&gt;'Junio 2023'!L24,'Junio 2023'!K24,'Junio 2023'!L24)</f>
        <v>Sin linea de aire</v>
      </c>
      <c r="EL22" t="str">
        <f>IF('Julio 2023'!K24&gt;'Julio 2023'!L24,'Julio 2023'!K24,'Julio 2023'!L24)</f>
        <v>Sin linea de aire</v>
      </c>
      <c r="EM22" t="str">
        <f>IF('Agosto 2023'!K24&gt;'Agosto 2023'!L24,'Agosto 2023'!K24,'Agosto 2023'!L24)</f>
        <v>Sin linea de aire</v>
      </c>
      <c r="EN22" t="str">
        <f>IF('Setiembre 2023'!K24&gt;'Setiembre 2023'!L24,'Setiembre 2023'!K24,'Setiembre 2023'!L24)</f>
        <v>Sin linea de aire</v>
      </c>
      <c r="EO22" t="str">
        <f>IF('Octubre 2023'!K24&gt;'Octubre 2023'!L24,'Octubre 2023'!K24,'Octubre 2023'!L24)</f>
        <v>Sin linea de aire</v>
      </c>
      <c r="EP22" t="str">
        <f>IF('Noviembre 2023'!K24&gt;'Noviembre 2023'!L24,'Noviembre 2023'!K24,'Noviembre 2023'!L24)</f>
        <v>Sin linea de aire</v>
      </c>
      <c r="EQ22" t="str">
        <f>IF('Diciembre 2023'!K24&gt;'Diciembre 2023'!L24,'Diciembre 2023'!K24,'Diciembre 2023'!L24)</f>
        <v>Sin linea de aire</v>
      </c>
      <c r="ER22" t="str">
        <f>IF('Enero 2024'!K24&gt;'Enero 2024'!L24,'Enero 2024'!K24,'Enero 2024'!L24)</f>
        <v>Sin linea de aire</v>
      </c>
      <c r="ES22" t="str">
        <f>IF('Febrero 2024'!K24&gt;'Febrero 2024'!L24,'Febrero 2024'!K24,'Febrero 2024'!L24)</f>
        <v>Sin linea de aire</v>
      </c>
      <c r="ET22" t="str">
        <f>IF('Marzo 2024'!K24&gt;'Marzo 2024'!L24,'Marzo 2024'!K24,'Marzo 2024'!L24)</f>
        <v>Sin linea de aire</v>
      </c>
      <c r="EU22" t="str">
        <f>IF('Abril 2024'!K24&gt;'Abril 2024'!L24,'Abril 2024'!K24,'Abril 2024'!L24)</f>
        <v>Sin linea de aire</v>
      </c>
      <c r="EV22" t="str">
        <f>IF('Mayo 2024'!K24&gt;'Mayo 2024'!L24,'Mayo 2024'!K24,'Mayo 2024'!L24)</f>
        <v>Sin linea de aire</v>
      </c>
      <c r="EW22" t="str">
        <f>IF('Junio 2024'!K24&gt;'Junio 2024'!L24,'Junio 2024'!K24,'Junio 2024'!L24)</f>
        <v>Sin linea de aire</v>
      </c>
      <c r="EX22" t="str">
        <f>IF('Julio 2024'!K24&gt;'Julio 2024'!L24,'Julio 2024'!K24,'Julio 2024'!L24)</f>
        <v>Sin linea de aire</v>
      </c>
      <c r="EY22" t="str">
        <f>IF('Agosto 2024'!K24&gt;'Agosto 2024'!L24,'Agosto 2024'!K24,'Agosto 2024'!L24)</f>
        <v>Sin linea de aire</v>
      </c>
      <c r="EZ22" t="str">
        <f>IF('Setiembre 2024'!K24&gt;'Setiembre 2024'!L24,'Setiembre 2024'!K24,'Setiembre 2024'!L24)</f>
        <v>Sin linea de aire</v>
      </c>
      <c r="FA22" t="str">
        <f>IF('Octubre 2024'!K24&gt;'Octubre 2024'!L24,'Octubre 2024'!K24,'Octubre 2024'!L24)</f>
        <v>Sin linea de aire</v>
      </c>
      <c r="FB22" t="str">
        <f>IF('Noviembre 2024'!K24&gt;'Noviembre 2024'!L24,'Noviembre 2024'!K24,'Noviembre 2024'!L24)</f>
        <v>Sin linea de aire</v>
      </c>
      <c r="FC22" t="str">
        <f>IF('Diciembre 2024'!K24&gt;'Diciembre 2024'!L24,'Diciembre 2024'!K24,'Diciembre 2024'!L24)</f>
        <v>Sin linea de aire</v>
      </c>
      <c r="FD22" t="str">
        <f>IF('Enero 2025'!K24&gt;'Enero 2025'!L24,'Enero 2025'!K24,'Enero 2025'!L24)</f>
        <v>Sin linea de aire</v>
      </c>
      <c r="FE22" t="str">
        <f>IF('Febrero 2025'!K24&gt;'Febrero 2025'!L24,'Febrero 2025'!K24,'Febrero 2025'!L24)</f>
        <v>Sin linea de aire</v>
      </c>
      <c r="FF22" t="str">
        <f>IF('Marzo 2025'!K24&gt;'Marzo 2025'!L24,'Marzo 2025'!K24,'Marzo 2025'!L24)</f>
        <v>Sin linea de aire</v>
      </c>
      <c r="FG22" t="str">
        <f>IF('Abril 2025'!K24&gt;'Abril 2025'!L24,'Abril 2025'!K24,'Abril 2025'!L24)</f>
        <v>Sin linea de aire</v>
      </c>
    </row>
    <row r="23" spans="1:163" x14ac:dyDescent="0.25">
      <c r="A23" s="105">
        <v>21</v>
      </c>
      <c r="B23" s="91" t="s">
        <v>61</v>
      </c>
      <c r="C23" s="105" t="s">
        <v>44</v>
      </c>
      <c r="D23" s="107">
        <v>228001</v>
      </c>
      <c r="E23" s="107">
        <v>374482</v>
      </c>
      <c r="F23" s="107">
        <v>163</v>
      </c>
      <c r="G23" s="107"/>
      <c r="H23" s="107">
        <v>0.79</v>
      </c>
      <c r="I23" s="51">
        <v>3.9299999999999997</v>
      </c>
      <c r="J23" s="91">
        <v>3.59</v>
      </c>
      <c r="K23" s="91">
        <v>3.4400000000000004</v>
      </c>
      <c r="L23" s="91">
        <v>2.71</v>
      </c>
      <c r="M23" s="91">
        <v>2.16</v>
      </c>
      <c r="N23" s="91">
        <v>3.11</v>
      </c>
      <c r="O23" s="91">
        <v>3.71</v>
      </c>
      <c r="P23" s="91">
        <v>4.2699999999999996</v>
      </c>
      <c r="Q23" s="91">
        <v>4.96</v>
      </c>
      <c r="R23" s="91">
        <v>4.95</v>
      </c>
      <c r="S23" s="91">
        <v>5.21</v>
      </c>
      <c r="T23" s="91">
        <v>4.41</v>
      </c>
      <c r="U23" s="91">
        <v>2.79</v>
      </c>
      <c r="V23" s="91">
        <v>2.7</v>
      </c>
      <c r="W23" s="91">
        <v>2.89</v>
      </c>
      <c r="X23" s="91">
        <v>2.2599999999999998</v>
      </c>
      <c r="Y23" s="91">
        <v>1.9699999999999998</v>
      </c>
      <c r="Z23" s="91">
        <v>2.83</v>
      </c>
      <c r="AA23" s="91">
        <v>3.33</v>
      </c>
      <c r="AB23" s="91">
        <v>3.7800000000000002</v>
      </c>
      <c r="AC23" s="91">
        <v>4.09</v>
      </c>
      <c r="AD23" s="91">
        <v>5.41</v>
      </c>
      <c r="AE23" s="91">
        <v>6.04</v>
      </c>
      <c r="AF23" s="91">
        <v>4.57</v>
      </c>
      <c r="AG23" s="91">
        <v>4.0599999999999996</v>
      </c>
      <c r="AH23" s="91">
        <v>4.5599999999999996</v>
      </c>
      <c r="AI23" s="91">
        <v>4.21</v>
      </c>
      <c r="AJ23" s="91">
        <v>2.06</v>
      </c>
      <c r="AK23" s="91">
        <v>2.0299999999999998</v>
      </c>
      <c r="AL23" s="91">
        <v>3</v>
      </c>
      <c r="AM23" s="91">
        <v>3.3</v>
      </c>
      <c r="AN23" s="91">
        <v>3.91</v>
      </c>
      <c r="AO23" s="91">
        <v>4.41</v>
      </c>
      <c r="AP23" s="91">
        <v>4.93</v>
      </c>
      <c r="AQ23" s="91">
        <v>5.21</v>
      </c>
      <c r="AR23" s="91">
        <v>7.53</v>
      </c>
      <c r="AS23" s="91">
        <v>10.46</v>
      </c>
      <c r="AT23" s="91">
        <v>5.12</v>
      </c>
      <c r="AU23" s="91">
        <v>3.4799999999999995</v>
      </c>
      <c r="AV23" s="91">
        <v>3.3200000000000003</v>
      </c>
      <c r="AW23" s="91">
        <v>3.44</v>
      </c>
      <c r="AX23" s="10">
        <v>3.53</v>
      </c>
      <c r="AY23" s="35">
        <v>3.98</v>
      </c>
      <c r="AZ23" s="91">
        <v>3.8899999999999997</v>
      </c>
      <c r="BA23" s="26">
        <v>4.51</v>
      </c>
      <c r="BB23" s="91">
        <v>5.05</v>
      </c>
      <c r="BC23" s="91">
        <v>5.47</v>
      </c>
      <c r="BD23" s="51">
        <v>4.63</v>
      </c>
      <c r="BE23" s="51">
        <v>3.49</v>
      </c>
      <c r="BF23" s="91">
        <v>3.24</v>
      </c>
      <c r="BG23" s="91">
        <v>3.14</v>
      </c>
      <c r="BH23" s="91">
        <v>2.2000000000000002</v>
      </c>
      <c r="BI23">
        <f>IF('Octubre 2016'!K25&gt;'Octubre 2016'!L25,'Octubre 2016'!K25,'Octubre 2016'!L25)</f>
        <v>2.57</v>
      </c>
      <c r="BJ23">
        <f>IF('Noviembre 2016'!K25&gt;'Noviembre 2016'!L25,'Noviembre 2016'!K25,'Noviembre 2016'!L25)</f>
        <v>3.1</v>
      </c>
      <c r="BK23">
        <f>IF('Diciembre 2016'!K25&gt;'Diciembre 2016'!L25,'Diciembre 2016'!K25,'Diciembre 2016'!L25)</f>
        <v>3.1</v>
      </c>
      <c r="BM23">
        <f>IF('Febrero 2017'!K25&gt;'Febrero 2017'!L25,'Febrero 2017'!K25,'Febrero 2017'!L25)</f>
        <v>3.9799999999999995</v>
      </c>
      <c r="BN23">
        <f>IF('Marzo 2017'!K25&gt;'Marzo 2017'!L25,'Marzo 2017'!K25,'Marzo 2017'!L25)</f>
        <v>4.67</v>
      </c>
      <c r="BO23">
        <f>IF('Abril 2017'!K25&gt;'Abril 2017'!L25,'Abril 2017'!K25,'Abril 2017'!L25)</f>
        <v>4.8499999999999996</v>
      </c>
      <c r="BQ23">
        <f>IF('Junio 2017'!K25&gt;'Junio 2017'!L25,'Junio 2017'!K25,'Junio 2017'!L25)</f>
        <v>2.17</v>
      </c>
      <c r="BR23">
        <f>IF('Julio 2017'!K25&gt;'Julio 2017'!L25,'Julio 2017'!K25,'Julio 2017'!L25)</f>
        <v>2.83</v>
      </c>
      <c r="BS23">
        <f>IF('Agosto 2017'!K25&gt;'Agosto 2017'!L25,'Agosto 2017'!K25,'Agosto 2017'!L25)</f>
        <v>2.79</v>
      </c>
      <c r="BT23">
        <f>IF('Setiembre 2017'!K25&gt;'Setiembre 2017'!L25,'Setiembre 2017'!K25,'Setiembre 2017'!L25)</f>
        <v>1.75</v>
      </c>
      <c r="BU23">
        <f>IF('Octubre 2017'!K25&gt;'Octubre 2017'!L25,'Octubre 2017'!K25,'Octubre 2017'!L25)</f>
        <v>3.14</v>
      </c>
      <c r="BV23">
        <f>IF('Noviembre 2017'!K25&gt;'Noviembre 2017'!L25,'Noviembre 2017'!K25,'Noviembre 2017'!L25)</f>
        <v>3.09</v>
      </c>
      <c r="BW23">
        <f>IF('Diciembre 2017'!K25&gt;'Diciembre 2017'!L25,'Diciembre 2017'!K25,'Diciembre 2017'!L25)</f>
        <v>3.4899999999999993</v>
      </c>
      <c r="BX23">
        <f>IF('Enero 2018'!K25&gt;'Enero 2018'!L25,'Enero 2018'!K25,'Enero 2018'!L25)</f>
        <v>3.8200000000000003</v>
      </c>
      <c r="BY23">
        <f>IF('Febrero 2018'!K25&gt;'Febrero 2018'!L25,'Febrero 2018'!K25,'Febrero 2018'!L25)</f>
        <v>4.21</v>
      </c>
      <c r="BZ23">
        <f>IF('Marzo 2018'!K25&gt;'Marzo 2018'!L25,'Marzo 2018'!K25,'Marzo 2018'!L25)</f>
        <v>5.07</v>
      </c>
      <c r="CA23">
        <f>IF('Abril 2018'!K25&gt;'Abril 2018'!L25,'Abril 2018'!K25,'Abril 2018'!L25)</f>
        <v>5.18</v>
      </c>
      <c r="CC23">
        <f>IF('Junio 2018'!K25&gt;'Junio 2018'!L25,'Junio 2018'!K25,'Junio 2018'!L25)</f>
        <v>3.9799999999999995</v>
      </c>
      <c r="CD23">
        <f>IF('Julio 2018'!K25&gt;'Julio 2018'!L25,'Julio 2018'!K25,'Julio 2018'!L25)</f>
        <v>3.45</v>
      </c>
      <c r="CE23">
        <f>IF('Agosto 2018'!K25&gt;'Agosto 2018'!L25,'Agosto 2018'!K25,'Agosto 2018'!L25)</f>
        <v>3.37</v>
      </c>
      <c r="CF23">
        <f>IF('Setiembre 2018'!K25&gt;'Setiembre 2018'!L25,'Setiembre 2018'!K25,'Setiembre 2018'!L25)</f>
        <v>3.05</v>
      </c>
      <c r="CG23">
        <f>IF('Octubre 2018'!K25&gt;'Octubre 2018'!L25,'Octubre 2018'!K25,'Octubre 2018'!L25)</f>
        <v>2.31</v>
      </c>
      <c r="CH23">
        <f>IF('Noviembre 2018'!K25&gt;'Noviembre 2018'!L25,'Noviembre 2018'!K25,'Noviembre 2018'!L25)</f>
        <v>3.12</v>
      </c>
      <c r="CI23">
        <f>IF('Diciembre 2018'!K25&gt;'Diciembre 2018'!L25,'Diciembre 2018'!K25,'Diciembre 2018'!L25)</f>
        <v>3.38</v>
      </c>
      <c r="CJ23">
        <f>IF('Enero 2019'!K25&gt;'Enero 2019'!L25,'Enero 2019'!K25,'Enero 2019'!L25)</f>
        <v>3.91</v>
      </c>
      <c r="CK23">
        <f>IF('Febrero 2019'!K25&gt;'Febrero 2019'!L25,'Febrero 2019'!K25,'Febrero 2019'!L25)</f>
        <v>4.4799999999999995</v>
      </c>
      <c r="CL23">
        <f>IF('Marzo 2019'!K25&gt;'Marzo 2019'!L25,'Marzo 2019'!K25,'Marzo 2019'!L25)</f>
        <v>5.33</v>
      </c>
      <c r="CM23">
        <f>IF('Abril 2019'!K25&gt;'Abril 2019'!L25,'Abril 2019'!K25,'Abril 2019'!L25)</f>
        <v>5.71</v>
      </c>
      <c r="CN23">
        <f>IF('Mayo 2019'!K25&gt;'Mayo 2019'!L25,'Mayo 2019'!K25,'Mayo 2019'!L25)</f>
        <v>6.09</v>
      </c>
      <c r="CO23">
        <f>IF('Junio 2019'!K25&gt;'Junio 2019'!L25,'Junio 2019'!K25,'Junio 2019'!L25)</f>
        <v>4.32</v>
      </c>
      <c r="CP23">
        <f>IF('Julio 2019'!K25&gt;'Julio 2019'!L25,'Julio 2019'!K25,'Julio 2019'!L25)</f>
        <v>3.3899999999999997</v>
      </c>
      <c r="CQ23">
        <f>IF('Agosto 2019'!K25&gt;'Agosto 2019'!L25,'Agosto 2019'!K25,'Agosto 2019'!L25)</f>
        <v>4.1500000000000004</v>
      </c>
      <c r="CR23">
        <f>IF('Setiembre 2019'!K25&gt;'Setiembre 2019'!L25,'Setiembre 2019'!K25,'Setiembre 2019'!L25)</f>
        <v>3.2299999999999995</v>
      </c>
      <c r="CS23">
        <f>IF('Octubre 2019'!K25&gt;'Octubre 2019'!L25,'Octubre 2019'!K25,'Octubre 2019'!L25)</f>
        <v>2.15</v>
      </c>
      <c r="CT23">
        <f>IF('Noviembre 2019'!K25&gt;'Noviembre 2019'!L25,'Noviembre 2019'!K25,'Noviembre 2019'!L25)</f>
        <v>3.18</v>
      </c>
      <c r="CU23">
        <f>IF('Diciembre 2019'!K25&gt;'Diciembre 2019'!L25,'Diciembre 2019'!K25,'Diciembre 2019'!L25)</f>
        <v>3.55</v>
      </c>
      <c r="CV23">
        <f>IF('Enero 2020'!K25&gt;'Enero 2020'!L25,'Enero 2020'!K25,'Enero 2020'!L25)</f>
        <v>4.04</v>
      </c>
      <c r="CW23">
        <f>IF('Febrero 2020'!K25&gt;'Febrero 2020'!L25,'Febrero 2020'!K25,'Febrero 2020'!L25)</f>
        <v>4.57</v>
      </c>
      <c r="CX23">
        <f>IF('Marzo 2020'!K25&gt;'Marzo 2020'!L25,'Marzo 2020'!K25,'Marzo 2020'!L25)</f>
        <v>5.19</v>
      </c>
      <c r="CY23">
        <f>IF('Abril 2020'!K25&gt;'Abril 2020'!L25,'Abril 2020'!K25,'Abril 2020'!L25)</f>
        <v>5.71</v>
      </c>
      <c r="CZ23">
        <f>IF('Mayo 2020'!K25&gt;'Mayo 2020'!L25,'Mayo 2020'!K25,'Mayo 2020'!L25)</f>
        <v>5.8</v>
      </c>
      <c r="DA23">
        <f>IF('Junio 2020'!K25&gt;'Junio 2020'!L25,'Junio 2020'!K25,'Junio 2020'!L25)</f>
        <v>4.2299999999999995</v>
      </c>
      <c r="DB23">
        <f>IF('Julio 2020'!K25&gt;'Julio 2020'!L25,'Julio 2020'!K25,'Julio 2020'!L25)</f>
        <v>2.94</v>
      </c>
      <c r="DC23">
        <f>IF('Agosto 2020'!K25&gt;'Agosto 2020'!L25,'Agosto 2020'!K25,'Agosto 2020'!L25)</f>
        <v>2.79</v>
      </c>
      <c r="DD23">
        <f>IF('Setiembre 2020'!K25&gt;'Setiembre 2020'!L25,'Setiembre 2020'!K25,'Setiembre 2020'!L25)</f>
        <v>2.6300000000000017</v>
      </c>
      <c r="DE23">
        <f>IF('Octubre 2020'!K25&gt;'Octubre 2020'!L25,'Octubre 2020'!K25,'Octubre 2020'!L25)</f>
        <v>2.52</v>
      </c>
      <c r="DF23">
        <f>IF('Noviembre 2020'!K25&gt;'Noviembre 2020'!L25,'Noviembre 2020'!K25,'Noviembre 2020'!L25)</f>
        <v>1.4500000000000002</v>
      </c>
      <c r="DG23">
        <f>IF('Diciembre 2020'!K25&gt;'Diciembre 2020'!L25,'Diciembre 2020'!K25,'Diciembre 2020'!L25)</f>
        <v>2.8</v>
      </c>
      <c r="DH23">
        <f>IF('Enero 2021'!K25&gt;'Enero 2021'!L25,'Enero 2021'!K25,'Enero 2021'!L25)</f>
        <v>3.62</v>
      </c>
      <c r="DI23">
        <f>IF('Febrero 2021'!K25&gt;'Febrero 2021'!L25,'Febrero 2021'!K25,'Febrero 2021'!L25)</f>
        <v>4.05</v>
      </c>
      <c r="DJ23">
        <f>IF('Marzo 2021'!K25&gt;'Marzo 2021'!L25,'Marzo 2021'!K25,'Marzo 2021'!L25)</f>
        <v>4.6399999999999997</v>
      </c>
      <c r="DK23">
        <f>IF('Abril 2021'!K25&gt;'Abril 2021'!L25,'Abril 2021'!K25,'Abril 2021'!L25)</f>
        <v>3.8769999999999998</v>
      </c>
      <c r="DL23">
        <f>IF('Mayo 2021'!K25&gt;'Mayo 2021'!L25,'Mayo 2021'!K25,'Mayo 2021'!L25)</f>
        <v>4.12</v>
      </c>
      <c r="DM23">
        <f>IF('Junio 2021'!K25&gt;'Junio 2021'!L25,'Junio 2021'!K25,'Junio 2021'!L25)</f>
        <v>2.79</v>
      </c>
      <c r="DN23">
        <f>IF('Julio 2021'!K25&gt;'Julio 2021'!L25,'Julio 2021'!K25,'Julio 2021'!L25)</f>
        <v>5.49</v>
      </c>
      <c r="DO23">
        <f>IF('Agosto 2021'!K25&gt;'Agosto 2021'!L25,'Agosto 2021'!K25,'Agosto 2021'!L25)</f>
        <v>2.5099999999999998</v>
      </c>
      <c r="DP23">
        <f>IF('Setiembre 2021'!K25&gt;'Setiembre 2021'!L25,'Setiembre 2021'!K25,'Setiembre 2021'!L25)</f>
        <v>2.4899999999999998</v>
      </c>
      <c r="DQ23">
        <f>IF('Octubre 2021'!K25&gt;'Octubre 2021'!L25,'Octubre 2021'!K25,'Octubre 2021'!L25)</f>
        <v>2.36</v>
      </c>
      <c r="DR23">
        <f>IF('Noviembre 2021'!K25&gt;'Noviembre 2021'!L25,'Noviembre 2021'!K25,'Noviembre 2021'!L25)</f>
        <v>3.04</v>
      </c>
      <c r="DS23">
        <f>IF('Diciembre 2021'!K25&gt;'Diciembre 2021'!L25,'Diciembre 2021'!K25,'Diciembre 2021'!L25)</f>
        <v>3.4799999999999995</v>
      </c>
      <c r="DT23">
        <f>IF('Enero 2022'!K25&gt;'Enero 2022'!L25,'Enero 2022'!K25,'Enero 2022'!L25)</f>
        <v>4.1399999999999997</v>
      </c>
      <c r="DU23">
        <f>IF('Febrero 2022'!K25&gt;'Febrero 2022'!L25,'Febrero 2022'!K25,'Febrero 2022'!L25)</f>
        <v>4.4799999999999995</v>
      </c>
      <c r="DV23">
        <f>IF('Marzo 2022'!K25&gt;'Marzo 2022'!L25,'Marzo 2022'!K25,'Marzo 2022'!L25)</f>
        <v>5.96</v>
      </c>
      <c r="DW23">
        <f>IF('Abril 2022'!K25&gt;'Abril 2022'!L25,'Abril 2022'!K25,'Abril 2022'!L25)</f>
        <v>4.54</v>
      </c>
      <c r="DX23">
        <f>IF('Mayo 2022'!K25&gt;'Mayo 2022'!L25,'Mayo 2022'!K25,'Mayo 2022'!L25)</f>
        <v>3.11</v>
      </c>
      <c r="DY23">
        <f>IF('Junio 2022'!K25&gt;'Junio 2022'!L25,'Junio 2022'!K25,'Junio 2022'!L25)</f>
        <v>2.4500000000000002</v>
      </c>
      <c r="DZ23">
        <f>IF('Julio 2022'!K25&gt;'Julio 2022'!L25,'Julio 2022'!K25,'Julio 2022'!L25)</f>
        <v>2.2799999999999998</v>
      </c>
      <c r="EA23">
        <f>IF('Agosto 2022'!K25&gt;'Agosto 2022'!L25,'Agosto 2022'!K25,'Agosto 2022'!L25)</f>
        <v>2.77</v>
      </c>
      <c r="EB23">
        <f>IF('Setiembre 2022'!K25&gt;'Setiembre 2022'!L25,'Setiembre 2022'!K25,'Setiembre 2022'!L25)</f>
        <v>2.61</v>
      </c>
      <c r="EC23">
        <f>IF('Octubre 2022'!K25&gt;'Octubre 2022'!L25,'Octubre 2022'!K25,'Octubre 2022'!L25)</f>
        <v>2.31</v>
      </c>
      <c r="ED23">
        <f>IF('Noviembre 2022'!K25&gt;'Noviembre 2022'!L25,'Noviembre 2022'!K25,'Noviembre 2022'!L25)</f>
        <v>2.87</v>
      </c>
      <c r="EE23">
        <f>IF('Diciembre 2022'!K25&gt;'Diciembre 2022'!L25,'Diciembre 2022'!K25,'Diciembre 2022'!L25)</f>
        <v>3.45</v>
      </c>
      <c r="EF23">
        <f>IF('Enero 2023'!K25&gt;'Enero 2023'!L25,'Enero 2023'!K25,'Enero 2023'!L25)</f>
        <v>3.76</v>
      </c>
      <c r="EG23">
        <f>IF('Febrero 2023'!K25&gt;'Febrero 2023'!L25,'Febrero 2023'!K25,'Febrero 2023'!L25)</f>
        <v>4.1500000000000004</v>
      </c>
      <c r="EH23">
        <f>IF('Marzo 2023'!K25&gt;'Marzo 2023'!L25,'Marzo 2023'!K25,'Marzo 2023'!L25)</f>
        <v>4.47</v>
      </c>
      <c r="EI23">
        <f>IF('Abril 2023'!K25&gt;'Abril 2023'!L25,'Abril 2023'!K25,'Abril 2023'!L25)</f>
        <v>5.05</v>
      </c>
      <c r="EJ23">
        <f>IF('Mayo 2023'!K25&gt;'Mayo 2023'!L25,'Mayo 2023'!K25,'Mayo 2023'!L25)</f>
        <v>4.9799999999999995</v>
      </c>
      <c r="EK23">
        <f>IF('Junio 2023'!K25&gt;'Junio 2023'!L25,'Junio 2023'!K25,'Junio 2023'!L25)</f>
        <v>3.51</v>
      </c>
      <c r="EL23">
        <f>IF('Julio 2023'!K25&gt;'Julio 2023'!L25,'Julio 2023'!K25,'Julio 2023'!L25)</f>
        <v>2.87</v>
      </c>
      <c r="EM23">
        <f>IF('Agosto 2023'!K25&gt;'Agosto 2023'!L25,'Agosto 2023'!K25,'Agosto 2023'!L25)</f>
        <v>3.49</v>
      </c>
      <c r="EN23">
        <f>IF('Setiembre 2023'!K25&gt;'Setiembre 2023'!L25,'Setiembre 2023'!K25,'Setiembre 2023'!L25)</f>
        <v>2.94</v>
      </c>
      <c r="EO23">
        <f>IF('Octubre 2023'!K25&gt;'Octubre 2023'!L25,'Octubre 2023'!K25,'Octubre 2023'!L25)</f>
        <v>2.95</v>
      </c>
      <c r="EP23">
        <f>IF('Noviembre 2023'!K25&gt;'Noviembre 2023'!L25,'Noviembre 2023'!K25,'Noviembre 2023'!L25)</f>
        <v>2.42</v>
      </c>
      <c r="EQ23">
        <f>IF('Diciembre 2023'!K25&gt;'Diciembre 2023'!L25,'Diciembre 2023'!K25,'Diciembre 2023'!L25)</f>
        <v>3.26</v>
      </c>
      <c r="ER23">
        <f>IF('Enero 2024'!K25&gt;'Enero 2024'!L25,'Enero 2024'!K25,'Enero 2024'!L25)</f>
        <v>3.75</v>
      </c>
      <c r="ES23">
        <f>IF('Febrero 2024'!K25&gt;'Febrero 2024'!L25,'Febrero 2024'!K25,'Febrero 2024'!L25)</f>
        <v>4.17</v>
      </c>
      <c r="ET23">
        <f>IF('Marzo 2024'!K25&gt;'Marzo 2024'!L25,'Marzo 2024'!K25,'Marzo 2024'!L25)</f>
        <v>4.7299999999999995</v>
      </c>
      <c r="EU23">
        <f>IF('Abril 2024'!K25&gt;'Abril 2024'!L25,'Abril 2024'!K25,'Abril 2024'!L25)</f>
        <v>5.51</v>
      </c>
      <c r="EV23">
        <f>IF('Mayo 2024'!K25&gt;'Mayo 2024'!L25,'Mayo 2024'!K25,'Mayo 2024'!L25)</f>
        <v>5.59</v>
      </c>
      <c r="EW23">
        <f>IF('Junio 2024'!K25&gt;'Junio 2024'!L25,'Junio 2024'!K25,'Junio 2024'!L25)</f>
        <v>3.5700000000000003</v>
      </c>
      <c r="EX23">
        <f>IF('Julio 2024'!K25&gt;'Julio 2024'!L25,'Julio 2024'!K25,'Julio 2024'!L25)</f>
        <v>3.07</v>
      </c>
      <c r="EY23">
        <f>IF('Agosto 2024'!K25&gt;'Agosto 2024'!L25,'Agosto 2024'!K25,'Agosto 2024'!L25)</f>
        <v>2.59</v>
      </c>
      <c r="EZ23">
        <f>IF('Setiembre 2024'!K25&gt;'Setiembre 2024'!L25,'Setiembre 2024'!K25,'Setiembre 2024'!L25)</f>
        <v>2.79</v>
      </c>
      <c r="FA23">
        <f>IF('Octubre 2024'!K25&gt;'Octubre 2024'!L25,'Octubre 2024'!K25,'Octubre 2024'!L25)</f>
        <v>2.61</v>
      </c>
      <c r="FB23">
        <f>IF('Noviembre 2024'!K25&gt;'Noviembre 2024'!L25,'Noviembre 2024'!K25,'Noviembre 2024'!L25)</f>
        <v>2.63</v>
      </c>
      <c r="FC23">
        <f>IF('Diciembre 2024'!K25&gt;'Diciembre 2024'!L25,'Diciembre 2024'!K25,'Diciembre 2024'!L25)</f>
        <v>3.29</v>
      </c>
      <c r="FD23">
        <f>IF('Enero 2025'!K25&gt;'Enero 2025'!L25,'Enero 2025'!K25,'Enero 2025'!L25)</f>
        <v>3.8</v>
      </c>
      <c r="FE23">
        <f>IF('Febrero 2025'!K25&gt;'Febrero 2025'!L25,'Febrero 2025'!K25,'Febrero 2025'!L25)</f>
        <v>4.1100000000000003</v>
      </c>
      <c r="FF23">
        <f>IF('Marzo 2025'!K25&gt;'Marzo 2025'!L25,'Marzo 2025'!K25,'Marzo 2025'!L25)</f>
        <v>4.6500000000000004</v>
      </c>
      <c r="FG23">
        <f>IF('Abril 2025'!K25&gt;'Abril 2025'!L25,'Abril 2025'!K25,'Abril 2025'!L25)</f>
        <v>5.09</v>
      </c>
    </row>
    <row r="24" spans="1:163" x14ac:dyDescent="0.25">
      <c r="A24" s="105">
        <v>22</v>
      </c>
      <c r="B24" s="91" t="s">
        <v>39</v>
      </c>
      <c r="C24" s="105" t="s">
        <v>26</v>
      </c>
      <c r="D24" s="107">
        <v>227968</v>
      </c>
      <c r="E24" s="107">
        <v>374756</v>
      </c>
      <c r="F24" s="107">
        <v>178</v>
      </c>
      <c r="G24" s="107"/>
      <c r="H24" s="107">
        <v>0.95</v>
      </c>
      <c r="I24" s="92">
        <v>6.78</v>
      </c>
      <c r="J24" s="92">
        <v>6.74</v>
      </c>
      <c r="K24" s="92">
        <v>6.9799999999999995</v>
      </c>
      <c r="L24" s="92">
        <v>5.53</v>
      </c>
      <c r="M24" s="92">
        <v>4.72</v>
      </c>
      <c r="N24" s="92">
        <v>5.59</v>
      </c>
      <c r="O24" s="92">
        <v>6.26</v>
      </c>
      <c r="P24" s="92">
        <v>7.13</v>
      </c>
      <c r="Q24" s="92">
        <v>7.39</v>
      </c>
      <c r="R24" s="92">
        <v>7.9799999999999995</v>
      </c>
      <c r="S24" s="92">
        <v>8.65</v>
      </c>
      <c r="T24" s="92">
        <v>7.8500000000000005</v>
      </c>
      <c r="U24" s="91" t="s">
        <v>94</v>
      </c>
      <c r="V24" s="92">
        <v>5.35</v>
      </c>
      <c r="W24" s="92">
        <v>5.89</v>
      </c>
      <c r="X24" s="92">
        <v>5.2</v>
      </c>
      <c r="Y24" s="92">
        <v>4.95</v>
      </c>
      <c r="Z24" s="92">
        <v>5.67</v>
      </c>
      <c r="AA24" s="92">
        <v>6.45</v>
      </c>
      <c r="AB24" s="92">
        <v>6.96</v>
      </c>
      <c r="AC24" s="92">
        <v>7.4999999999999991</v>
      </c>
      <c r="AD24" s="92">
        <v>8.84</v>
      </c>
      <c r="AE24" s="92">
        <v>9.75</v>
      </c>
      <c r="AF24" s="92">
        <v>8.120000000000001</v>
      </c>
      <c r="AG24" s="92">
        <v>7.0699999999999994</v>
      </c>
      <c r="AH24" s="92">
        <v>8.120000000000001</v>
      </c>
      <c r="AI24" s="92">
        <v>5.05</v>
      </c>
      <c r="AJ24" s="92">
        <v>5.41</v>
      </c>
      <c r="AK24" s="92">
        <v>4.8099999999999996</v>
      </c>
      <c r="AL24" s="92">
        <v>6.18</v>
      </c>
      <c r="AM24" s="92">
        <v>6.52</v>
      </c>
      <c r="AN24" s="92">
        <v>7.37</v>
      </c>
      <c r="AO24" s="92">
        <v>7.81</v>
      </c>
      <c r="AP24" s="92">
        <v>7.62</v>
      </c>
      <c r="AQ24" s="92">
        <v>9.15</v>
      </c>
      <c r="AR24" s="92">
        <v>12.15</v>
      </c>
      <c r="AS24" s="92">
        <v>9.42</v>
      </c>
      <c r="AT24" s="92">
        <v>9.67</v>
      </c>
      <c r="AU24" s="92">
        <v>7.2600000000000007</v>
      </c>
      <c r="AV24" s="92">
        <v>7.39</v>
      </c>
      <c r="AW24" s="92">
        <v>7.66</v>
      </c>
      <c r="AX24" s="115">
        <v>7.7</v>
      </c>
      <c r="AY24" s="117">
        <v>7.99</v>
      </c>
      <c r="AZ24" s="118">
        <v>8.0400000000000009</v>
      </c>
      <c r="BA24" s="117">
        <v>8.59</v>
      </c>
      <c r="BB24" s="92">
        <v>10.41</v>
      </c>
      <c r="BC24" s="92">
        <v>10.930000000000001</v>
      </c>
      <c r="BD24" s="92">
        <v>10.020000000000001</v>
      </c>
      <c r="BE24" s="92">
        <v>7.9899999999999993</v>
      </c>
      <c r="BF24" s="92">
        <v>7.21</v>
      </c>
      <c r="BG24" s="92">
        <v>7.28</v>
      </c>
      <c r="BH24" s="92">
        <v>6.06</v>
      </c>
      <c r="BI24" s="92">
        <f>IF('Octubre 2016'!K26&gt;'Octubre 2016'!L26,'Octubre 2016'!K26,'Octubre 2016'!L26)</f>
        <v>6.77</v>
      </c>
      <c r="BJ24" s="92">
        <f>IF('Noviembre 2016'!K26&gt;'Noviembre 2016'!L26,'Noviembre 2016'!K26,'Noviembre 2016'!L26)</f>
        <v>7.4300000000000006</v>
      </c>
      <c r="BK24" s="92">
        <f>IF('Diciembre 2016'!K26&gt;'Diciembre 2016'!L26,'Diciembre 2016'!K26,'Diciembre 2016'!L26)</f>
        <v>7.3299999999999992</v>
      </c>
      <c r="BM24" s="92">
        <f>IF('Febrero 2017'!K26&gt;'Febrero 2017'!L26,'Febrero 2017'!K26,'Febrero 2017'!L26)</f>
        <v>8.9500000000000011</v>
      </c>
      <c r="BN24" s="92">
        <f>IF('Marzo 2017'!K26&gt;'Marzo 2017'!L26,'Marzo 2017'!K26,'Marzo 2017'!L26)</f>
        <v>10.120000000000001</v>
      </c>
      <c r="BO24">
        <f>IF('Abril 2017'!K26&gt;'Abril 2017'!L26,'Abril 2017'!K26,'Abril 2017'!L26)</f>
        <v>5.08</v>
      </c>
      <c r="BQ24" s="92">
        <f>IF('Junio 2017'!K26&gt;'Junio 2017'!L26,'Junio 2017'!K26,'Junio 2017'!L26)</f>
        <v>5.77</v>
      </c>
      <c r="BS24" s="92">
        <f>IF('Agosto 2017'!K26&gt;'Agosto 2017'!L26,'Agosto 2017'!K26,'Agosto 2017'!L26)</f>
        <v>7.2299999999999995</v>
      </c>
      <c r="BT24" s="92">
        <f>IF('Setiembre 2017'!K26&gt;'Setiembre 2017'!L26,'Setiembre 2017'!K26,'Setiembre 2017'!L26)</f>
        <v>5.7299999999999995</v>
      </c>
      <c r="BU24" s="92">
        <f>IF('Octubre 2017'!K26&gt;'Octubre 2017'!L26,'Octubre 2017'!K26,'Octubre 2017'!L26)</f>
        <v>7.2</v>
      </c>
      <c r="BV24" s="92">
        <f>IF('Noviembre 2017'!K26&gt;'Noviembre 2017'!L26,'Noviembre 2017'!K26,'Noviembre 2017'!L26)</f>
        <v>7.55</v>
      </c>
      <c r="BW24" s="92">
        <f>IF('Diciembre 2017'!K26&gt;'Diciembre 2017'!L26,'Diciembre 2017'!K26,'Diciembre 2017'!L26)</f>
        <v>8.16</v>
      </c>
      <c r="BX24" s="92">
        <f>IF('Enero 2018'!K26&gt;'Enero 2018'!L26,'Enero 2018'!K26,'Enero 2018'!L26)</f>
        <v>8.870000000000001</v>
      </c>
      <c r="BY24" s="92">
        <f>IF('Febrero 2018'!K26&gt;'Febrero 2018'!L26,'Febrero 2018'!K26,'Febrero 2018'!L26)</f>
        <v>9.67</v>
      </c>
      <c r="BZ24">
        <f>IF('Marzo 2018'!K26&gt;'Marzo 2018'!L26,'Marzo 2018'!K26,'Marzo 2018'!L26)</f>
        <v>4.91</v>
      </c>
      <c r="CA24">
        <f>IF('Abril 2018'!K26&gt;'Abril 2018'!L26,'Abril 2018'!K26,'Abril 2018'!L26)</f>
        <v>5.35</v>
      </c>
      <c r="CB24" s="92">
        <f>IF('Mayo 2018'!K26&gt;'Mayo 2018'!L26,'Mayo 2018'!K26,'Mayo 2018'!L26)</f>
        <v>10.8</v>
      </c>
      <c r="CD24">
        <f>IF('Julio 2018'!K26&gt;'Julio 2018'!L26,'Julio 2018'!K26,'Julio 2018'!L26)</f>
        <v>3.6899999999999995</v>
      </c>
      <c r="CE24">
        <f>IF('Agosto 2018'!K26&gt;'Agosto 2018'!L26,'Agosto 2018'!K26,'Agosto 2018'!L26)</f>
        <v>3.5699999999999994</v>
      </c>
      <c r="CF24">
        <f>IF('Setiembre 2018'!K26&gt;'Setiembre 2018'!L26,'Setiembre 2018'!K26,'Setiembre 2018'!L26)</f>
        <v>3.2199999999999998</v>
      </c>
      <c r="CG24">
        <f>IF('Octubre 2018'!K26&gt;'Octubre 2018'!L26,'Octubre 2018'!K26,'Octubre 2018'!L26)</f>
        <v>2.2700000000000005</v>
      </c>
      <c r="CH24" s="92">
        <f>IF('Noviembre 2018'!K26&gt;'Noviembre 2018'!L26,'Noviembre 2018'!K26,'Noviembre 2018'!L26)</f>
        <v>6.45</v>
      </c>
      <c r="CI24">
        <f>IF('Diciembre 2018'!K26&gt;'Diciembre 2018'!L26,'Diciembre 2018'!K26,'Diciembre 2018'!L26)</f>
        <v>3.7299999999999995</v>
      </c>
      <c r="CJ24" s="92">
        <f>IF('Enero 2019'!K26&gt;'Enero 2019'!L26,'Enero 2019'!K26,'Enero 2019'!L26)</f>
        <v>7.3500000000000005</v>
      </c>
      <c r="CK24" s="92">
        <f>IF('Febrero 2019'!K26&gt;'Febrero 2019'!L26,'Febrero 2019'!K26,'Febrero 2019'!L26)</f>
        <v>7.8500000000000005</v>
      </c>
      <c r="CL24" s="92">
        <f>IF('Marzo 2019'!K26&gt;'Marzo 2019'!L26,'Marzo 2019'!K26,'Marzo 2019'!L26)</f>
        <v>8.7800000000000011</v>
      </c>
      <c r="CM24" s="92">
        <f>IF('Abril 2019'!K26&gt;'Abril 2019'!L26,'Abril 2019'!K26,'Abril 2019'!L26)</f>
        <v>9.39</v>
      </c>
      <c r="CN24">
        <f>IF('Mayo 2019'!K26&gt;'Mayo 2019'!L26,'Mayo 2019'!K26,'Mayo 2019'!L26)</f>
        <v>6.08</v>
      </c>
      <c r="CO24" s="92">
        <f>IF('Junio 2019'!K26&gt;'Junio 2019'!L26,'Junio 2019'!K26,'Junio 2019'!L26)</f>
        <v>7.95</v>
      </c>
      <c r="CQ24">
        <f>IF('Agosto 2019'!K26&gt;'Agosto 2019'!L26,'Agosto 2019'!K26,'Agosto 2019'!L26)</f>
        <v>6.46</v>
      </c>
      <c r="CR24">
        <f>IF('Setiembre 2019'!K26&gt;'Setiembre 2019'!L26,'Setiembre 2019'!K26,'Setiembre 2019'!L26)</f>
        <v>0.39000000000000012</v>
      </c>
      <c r="CS24">
        <f>IF('Octubre 2019'!K26&gt;'Octubre 2019'!L26,'Octubre 2019'!K26,'Octubre 2019'!L26)</f>
        <v>2.2300000000000004</v>
      </c>
      <c r="CT24">
        <f>IF('Noviembre 2019'!K26&gt;'Noviembre 2019'!L26,'Noviembre 2019'!K26,'Noviembre 2019'!L26)</f>
        <v>5.99</v>
      </c>
      <c r="CU24">
        <f>IF('Diciembre 2019'!K26&gt;'Diciembre 2019'!L26,'Diciembre 2019'!K26,'Diciembre 2019'!L26)</f>
        <v>3.5199999999999996</v>
      </c>
      <c r="CV24">
        <f>IF('Enero 2020'!K26&gt;'Enero 2020'!L26,'Enero 2020'!K26,'Enero 2020'!L26)</f>
        <v>4.08</v>
      </c>
      <c r="CW24">
        <f>IF('Febrero 2020'!K26&gt;'Febrero 2020'!L26,'Febrero 2020'!K26,'Febrero 2020'!L26)</f>
        <v>7.45</v>
      </c>
      <c r="CX24">
        <f>IF('Marzo 2020'!K26&gt;'Marzo 2020'!L26,'Marzo 2020'!K26,'Marzo 2020'!L26)</f>
        <v>6.21</v>
      </c>
      <c r="CY24">
        <f>IF('Abril 2020'!K26&gt;'Abril 2020'!L26,'Abril 2020'!K26,'Abril 2020'!L26)</f>
        <v>6.01</v>
      </c>
      <c r="CZ24">
        <f>IF('Mayo 2020'!K26&gt;'Mayo 2020'!L26,'Mayo 2020'!K26,'Mayo 2020'!L26)</f>
        <v>6.5699999999999994</v>
      </c>
      <c r="DA24">
        <f>IF('Junio 2020'!K26&gt;'Junio 2020'!L26,'Junio 2020'!K26,'Junio 2020'!L26)</f>
        <v>4.7</v>
      </c>
      <c r="DB24">
        <f>IF('Julio 2020'!K26&gt;'Julio 2020'!L26,'Julio 2020'!K26,'Julio 2020'!L26)</f>
        <v>6.39</v>
      </c>
      <c r="DC24">
        <f>IF('Agosto 2020'!K26&gt;'Agosto 2020'!L26,'Agosto 2020'!K26,'Agosto 2020'!L26)</f>
        <v>6.2299999999999995</v>
      </c>
      <c r="DD24">
        <f>IF('Setiembre 2020'!K26&gt;'Setiembre 2020'!L26,'Setiembre 2020'!K26,'Setiembre 2020'!L26)</f>
        <v>5.9200000000000008</v>
      </c>
      <c r="DF24">
        <f>IF('Noviembre 2020'!K26&gt;'Noviembre 2020'!L26,'Noviembre 2020'!K26,'Noviembre 2020'!L26)</f>
        <v>1.59</v>
      </c>
      <c r="DG24">
        <f>IF('Diciembre 2020'!K26&gt;'Diciembre 2020'!L26,'Diciembre 2020'!K26,'Diciembre 2020'!L26)</f>
        <v>6.24</v>
      </c>
      <c r="DH24">
        <f>IF('Enero 2021'!K26&gt;'Enero 2021'!L26,'Enero 2021'!K26,'Enero 2021'!L26)</f>
        <v>7.8299999999999992</v>
      </c>
      <c r="DI24">
        <f>IF('Febrero 2021'!K26&gt;'Febrero 2021'!L26,'Febrero 2021'!K26,'Febrero 2021'!L26)</f>
        <v>8.4</v>
      </c>
      <c r="DJ24">
        <f>IF('Marzo 2021'!K26&gt;'Marzo 2021'!L26,'Marzo 2021'!K26,'Marzo 2021'!L26)</f>
        <v>10.24</v>
      </c>
      <c r="DK24">
        <f>IF('Abril 2021'!K26&gt;'Abril 2021'!L26,'Abril 2021'!K26,'Abril 2021'!L26)</f>
        <v>9.4700000000000006</v>
      </c>
      <c r="DL24">
        <f>IF('Mayo 2021'!K26&gt;'Mayo 2021'!L26,'Mayo 2021'!K26,'Mayo 2021'!L26)</f>
        <v>9.9400000000000013</v>
      </c>
      <c r="DM24">
        <f>IF('Junio 2021'!K26&gt;'Junio 2021'!L26,'Junio 2021'!K26,'Junio 2021'!L26)</f>
        <v>7.22</v>
      </c>
      <c r="DN24">
        <f>IF('Julio 2021'!K26&gt;'Julio 2021'!L26,'Julio 2021'!K26,'Julio 2021'!L26)</f>
        <v>7.72</v>
      </c>
      <c r="DO24">
        <f>IF('Agosto 2021'!K26&gt;'Agosto 2021'!L26,'Agosto 2021'!K26,'Agosto 2021'!L26)</f>
        <v>6.87</v>
      </c>
      <c r="DP24">
        <f>IF('Setiembre 2021'!K26&gt;'Setiembre 2021'!L26,'Setiembre 2021'!K26,'Setiembre 2021'!L26)</f>
        <v>6.75</v>
      </c>
      <c r="DQ24">
        <f>IF('Octubre 2021'!K26&gt;'Octubre 2021'!L26,'Octubre 2021'!K26,'Octubre 2021'!L26)</f>
        <v>7.839999999999999</v>
      </c>
      <c r="DR24">
        <f>IF('Noviembre 2021'!K26&gt;'Noviembre 2021'!L26,'Noviembre 2021'!K26,'Noviembre 2021'!L26)</f>
        <v>3.76</v>
      </c>
      <c r="DS24">
        <f>IF('Diciembre 2021'!K26&gt;'Diciembre 2021'!L26,'Diciembre 2021'!K26,'Diciembre 2021'!L26)</f>
        <v>4.0599999999999996</v>
      </c>
      <c r="DT24">
        <f>IF('Enero 2022'!K26&gt;'Enero 2022'!L26,'Enero 2022'!K26,'Enero 2022'!L26)</f>
        <v>4.4799999999999995</v>
      </c>
      <c r="DU24">
        <f>IF('Febrero 2022'!K26&gt;'Febrero 2022'!L26,'Febrero 2022'!K26,'Febrero 2022'!L26)</f>
        <v>4.8999999999999995</v>
      </c>
      <c r="DV24">
        <f>IF('Marzo 2022'!K26&gt;'Marzo 2022'!L26,'Marzo 2022'!K26,'Marzo 2022'!L26)</f>
        <v>5.51</v>
      </c>
      <c r="DY24">
        <f>IF('Junio 2022'!K26&gt;'Junio 2022'!L26,'Junio 2022'!K26,'Junio 2022'!L26)</f>
        <v>5.28</v>
      </c>
      <c r="DZ24">
        <f>IF('Julio 2022'!K26&gt;'Julio 2022'!L26,'Julio 2022'!K26,'Julio 2022'!L26)</f>
        <v>5.37</v>
      </c>
      <c r="EA24">
        <f>IF('Agosto 2022'!K26&gt;'Agosto 2022'!L26,'Agosto 2022'!K26,'Agosto 2022'!L26)</f>
        <v>5.93</v>
      </c>
      <c r="EB24">
        <f>IF('Setiembre 2022'!K26&gt;'Setiembre 2022'!L26,'Setiembre 2022'!K26,'Setiembre 2022'!L26)</f>
        <v>6.21</v>
      </c>
      <c r="EC24">
        <f>IF('Octubre 2022'!K26&gt;'Octubre 2022'!L26,'Octubre 2022'!K26,'Octubre 2022'!L26)</f>
        <v>2.8899999999999997</v>
      </c>
      <c r="ED24">
        <f>IF('Noviembre 2022'!K26&gt;'Noviembre 2022'!L26,'Noviembre 2022'!K26,'Noviembre 2022'!L26)</f>
        <v>2.79</v>
      </c>
      <c r="EE24">
        <f>IF('Diciembre 2022'!K26&gt;'Diciembre 2022'!L26,'Diciembre 2022'!K26,'Diciembre 2022'!L26)</f>
        <v>3.2800000000000002</v>
      </c>
      <c r="EF24">
        <f>IF('Enero 2023'!K26&gt;'Enero 2023'!L26,'Enero 2023'!K26,'Enero 2023'!L26)</f>
        <v>8.2800000000000011</v>
      </c>
      <c r="EG24">
        <f>IF('Febrero 2023'!K26&gt;'Febrero 2023'!L26,'Febrero 2023'!K26,'Febrero 2023'!L26)</f>
        <v>6.96</v>
      </c>
      <c r="EH24">
        <f>IF('Marzo 2023'!K26&gt;'Marzo 2023'!L26,'Marzo 2023'!K26,'Marzo 2023'!L26)</f>
        <v>7.53</v>
      </c>
      <c r="EI24">
        <f>IF('Abril 2023'!K26&gt;'Abril 2023'!L26,'Abril 2023'!K26,'Abril 2023'!L26)</f>
        <v>9.0400000000000009</v>
      </c>
      <c r="EJ24">
        <f>IF('Mayo 2023'!K26&gt;'Mayo 2023'!L26,'Mayo 2023'!K26,'Mayo 2023'!L26)</f>
        <v>8.23</v>
      </c>
      <c r="EK24">
        <f>IF('Junio 2023'!K26&gt;'Junio 2023'!L26,'Junio 2023'!K26,'Junio 2023'!L26)</f>
        <v>6.87</v>
      </c>
      <c r="EL24">
        <f>IF('Julio 2023'!K26&gt;'Julio 2023'!L26,'Julio 2023'!K26,'Julio 2023'!L26)</f>
        <v>5.37</v>
      </c>
      <c r="EM24">
        <f>IF('Agosto 2023'!K26&gt;'Agosto 2023'!L26,'Agosto 2023'!K26,'Agosto 2023'!L26)</f>
        <v>6.2299999999999995</v>
      </c>
      <c r="EN24">
        <f>IF('Setiembre 2023'!K26&gt;'Setiembre 2023'!L26,'Setiembre 2023'!K26,'Setiembre 2023'!L26)</f>
        <v>5.68</v>
      </c>
      <c r="EO24">
        <f>IF('Octubre 2023'!K26&gt;'Octubre 2023'!L26,'Octubre 2023'!K26,'Octubre 2023'!L26)</f>
        <v>6.3</v>
      </c>
      <c r="EP24">
        <f>IF('Noviembre 2023'!K26&gt;'Noviembre 2023'!L26,'Noviembre 2023'!K26,'Noviembre 2023'!L26)</f>
        <v>5.75</v>
      </c>
      <c r="EQ24">
        <f>IF('Diciembre 2023'!K26&gt;'Diciembre 2023'!L26,'Diciembre 2023'!K26,'Diciembre 2023'!L26)</f>
        <v>6.55</v>
      </c>
      <c r="ER24">
        <f>IF('Enero 2024'!K26&gt;'Enero 2024'!L26,'Enero 2024'!K26,'Enero 2024'!L26)</f>
        <v>7.2499999999999991</v>
      </c>
      <c r="ES24">
        <f>IF('Febrero 2024'!K26&gt;'Febrero 2024'!L26,'Febrero 2024'!K26,'Febrero 2024'!L26)</f>
        <v>4.8</v>
      </c>
      <c r="ET24">
        <f>IF('Marzo 2024'!K26&gt;'Marzo 2024'!L26,'Marzo 2024'!K26,'Marzo 2024'!L26)</f>
        <v>8.5300000000000011</v>
      </c>
      <c r="EU24">
        <f>IF('Abril 2024'!K26&gt;'Abril 2024'!L26,'Abril 2024'!K26,'Abril 2024'!L26)</f>
        <v>9.42</v>
      </c>
      <c r="EW24">
        <f>IF('Junio 2024'!K26&gt;'Junio 2024'!L26,'Junio 2024'!K26,'Junio 2024'!L26)</f>
        <v>6.97</v>
      </c>
      <c r="EX24">
        <f>IF('Julio 2024'!K26&gt;'Julio 2024'!L26,'Julio 2024'!K26,'Julio 2024'!L26)</f>
        <v>2.96</v>
      </c>
      <c r="EY24">
        <f>IF('Agosto 2024'!K26&gt;'Agosto 2024'!L26,'Agosto 2024'!K26,'Agosto 2024'!L26)</f>
        <v>3.3599999999999994</v>
      </c>
      <c r="EZ24">
        <f>IF('Setiembre 2024'!K26&gt;'Setiembre 2024'!L26,'Setiembre 2024'!K26,'Setiembre 2024'!L26)</f>
        <v>2.41</v>
      </c>
      <c r="FA24">
        <f>IF('Octubre 2024'!K26&gt;'Octubre 2024'!L26,'Octubre 2024'!K26,'Octubre 2024'!L26)</f>
        <v>5.3</v>
      </c>
      <c r="FB24">
        <f>IF('Noviembre 2024'!K26&gt;'Noviembre 2024'!L26,'Noviembre 2024'!K26,'Noviembre 2024'!L26)</f>
        <v>5.21</v>
      </c>
      <c r="FC24">
        <f>IF('Diciembre 2024'!K26&gt;'Diciembre 2024'!L26,'Diciembre 2024'!K26,'Diciembre 2024'!L26)</f>
        <v>3.9399999999999995</v>
      </c>
      <c r="FD24">
        <f>IF('Enero 2025'!K26&gt;'Enero 2025'!L26,'Enero 2025'!K26,'Enero 2025'!L26)</f>
        <v>7.03</v>
      </c>
      <c r="FE24">
        <f>IF('Febrero 2025'!K26&gt;'Febrero 2025'!L26,'Febrero 2025'!K26,'Febrero 2025'!L26)</f>
        <v>8.66</v>
      </c>
      <c r="FF24">
        <f>IF('Marzo 2025'!K26&gt;'Marzo 2025'!L26,'Marzo 2025'!K26,'Marzo 2025'!L26)</f>
        <v>8.2600000000000016</v>
      </c>
      <c r="FG24">
        <f>IF('Abril 2025'!K26&gt;'Abril 2025'!L26,'Abril 2025'!K26,'Abril 2025'!L26)</f>
        <v>7.7299999999999995</v>
      </c>
    </row>
    <row r="25" spans="1:163" x14ac:dyDescent="0.25">
      <c r="A25" s="105">
        <v>23</v>
      </c>
      <c r="B25" s="91" t="s">
        <v>49</v>
      </c>
      <c r="C25" s="105" t="s">
        <v>44</v>
      </c>
      <c r="D25" s="107">
        <v>230129</v>
      </c>
      <c r="E25" s="107">
        <v>373872</v>
      </c>
      <c r="F25" s="51">
        <v>183</v>
      </c>
      <c r="G25" s="107"/>
      <c r="H25" s="107">
        <v>0.51</v>
      </c>
      <c r="I25" s="51"/>
      <c r="J25" s="91">
        <v>7.25</v>
      </c>
      <c r="K25" s="91">
        <v>7.09</v>
      </c>
      <c r="L25" s="91">
        <v>5.07</v>
      </c>
      <c r="M25" s="91">
        <v>3.8200000000000003</v>
      </c>
      <c r="N25" s="91">
        <v>4.01</v>
      </c>
      <c r="O25" s="91">
        <v>5.2200000000000006</v>
      </c>
      <c r="P25" s="91">
        <v>7.9700000000000006</v>
      </c>
      <c r="Q25" s="91">
        <v>9.0500000000000007</v>
      </c>
      <c r="R25" s="91">
        <v>8.92</v>
      </c>
      <c r="S25" s="91">
        <v>9.0500000000000007</v>
      </c>
      <c r="T25" s="91">
        <v>9.11</v>
      </c>
      <c r="U25" s="91">
        <v>8.02</v>
      </c>
      <c r="V25" s="91">
        <v>7.04</v>
      </c>
      <c r="W25" s="91">
        <v>5.51</v>
      </c>
      <c r="X25" s="91">
        <v>3.91</v>
      </c>
      <c r="Y25" s="91">
        <v>2.8</v>
      </c>
      <c r="Z25" s="91">
        <v>3.0999999999999996</v>
      </c>
      <c r="AA25" s="91">
        <v>4.4800000000000004</v>
      </c>
      <c r="AB25" s="91">
        <v>5.63</v>
      </c>
      <c r="AC25" s="91">
        <v>6.86</v>
      </c>
      <c r="AD25" s="91">
        <v>7.73</v>
      </c>
      <c r="AE25" s="91">
        <v>6.31</v>
      </c>
      <c r="AF25" s="91">
        <v>8.9700000000000006</v>
      </c>
      <c r="AG25" s="91">
        <v>9</v>
      </c>
      <c r="AH25" s="91">
        <v>9.1999999999999993</v>
      </c>
      <c r="AI25" s="91">
        <v>9.65</v>
      </c>
      <c r="AJ25" s="91">
        <v>6.52</v>
      </c>
      <c r="AK25" s="91">
        <v>5.33</v>
      </c>
      <c r="AL25" s="91">
        <v>9.5399999999999991</v>
      </c>
      <c r="AM25" s="91">
        <v>4.76</v>
      </c>
      <c r="AN25" s="91">
        <v>6.84</v>
      </c>
      <c r="AO25" s="91">
        <v>7.89</v>
      </c>
      <c r="AP25" s="91">
        <v>8.2100000000000009</v>
      </c>
      <c r="AQ25" s="91">
        <v>8.7100000000000009</v>
      </c>
      <c r="AR25" s="91">
        <v>10.68</v>
      </c>
      <c r="AS25" s="91">
        <v>8.870000000000001</v>
      </c>
      <c r="AT25" s="91">
        <v>9.57</v>
      </c>
      <c r="AU25" s="91">
        <v>9.16</v>
      </c>
      <c r="AV25" s="91">
        <v>8.59</v>
      </c>
      <c r="AW25" s="91">
        <v>7.69</v>
      </c>
      <c r="AX25" s="10">
        <v>6.74</v>
      </c>
      <c r="AY25" s="35">
        <v>6.52</v>
      </c>
      <c r="AZ25" s="91">
        <v>8.33</v>
      </c>
      <c r="BA25" s="26">
        <v>9.39</v>
      </c>
      <c r="BB25" s="91">
        <v>9.7200000000000006</v>
      </c>
      <c r="BC25" s="91">
        <v>9.82</v>
      </c>
      <c r="BD25" s="51">
        <v>9.75</v>
      </c>
      <c r="BE25" s="51">
        <v>7.99</v>
      </c>
      <c r="BF25" s="91">
        <v>6.8900000000000006</v>
      </c>
      <c r="BG25" s="91">
        <v>6.61</v>
      </c>
      <c r="BH25" s="91">
        <v>4.1000000000000005</v>
      </c>
      <c r="BI25">
        <f>IF('Octubre 2016'!K27&gt;'Octubre 2016'!L27,'Octubre 2016'!K27,'Octubre 2016'!L27)</f>
        <v>2.9699999999999998</v>
      </c>
      <c r="BJ25">
        <f>IF('Noviembre 2016'!K27&gt;'Noviembre 2016'!L27,'Noviembre 2016'!K27,'Noviembre 2016'!L27)</f>
        <v>3.2300000000000004</v>
      </c>
      <c r="BK25">
        <f>IF('Diciembre 2016'!K27&gt;'Diciembre 2016'!L27,'Diciembre 2016'!K27,'Diciembre 2016'!L27)</f>
        <v>3.2300000000000004</v>
      </c>
      <c r="BM25">
        <f>IF('Febrero 2017'!K27&gt;'Febrero 2017'!L27,'Febrero 2017'!K27,'Febrero 2017'!L27)</f>
        <v>6.01</v>
      </c>
      <c r="BN25">
        <f>IF('Marzo 2017'!K27&gt;'Marzo 2017'!L27,'Marzo 2017'!K27,'Marzo 2017'!L27)</f>
        <v>7.59</v>
      </c>
      <c r="BO25">
        <f>IF('Abril 2017'!K27&gt;'Abril 2017'!L27,'Abril 2017'!K27,'Abril 2017'!L27)</f>
        <v>8.1</v>
      </c>
      <c r="BP25">
        <f>IF('Mayo 2017'!K27&gt;'Mayo 2017'!L27,'Mayo 2017'!K27,'Mayo 2017'!L27)</f>
        <v>7.09</v>
      </c>
      <c r="BQ25">
        <f>IF('Junio 2017'!K27&gt;'Junio 2017'!L27,'Junio 2017'!K27,'Junio 2017'!L27)</f>
        <v>2.3899999999999997</v>
      </c>
      <c r="BR25">
        <f>IF('Julio 2017'!K27&gt;'Julio 2017'!L27,'Julio 2017'!K27,'Julio 2017'!L27)</f>
        <v>3.1399999999999997</v>
      </c>
      <c r="BS25">
        <f>IF('Agosto 2017'!K27&gt;'Agosto 2017'!L27,'Agosto 2017'!K27,'Agosto 2017'!L27)</f>
        <v>3.09</v>
      </c>
      <c r="BT25">
        <f>IF('Setiembre 2017'!K27&gt;'Setiembre 2017'!L27,'Setiembre 2017'!K27,'Setiembre 2017'!L27)</f>
        <v>2.09</v>
      </c>
      <c r="BU25">
        <f>IF('Octubre 2017'!K27&gt;'Octubre 2017'!L27,'Octubre 2017'!K27,'Octubre 2017'!L27)</f>
        <v>2.0199999999999996</v>
      </c>
      <c r="BV25">
        <f>IF('Noviembre 2017'!K27&gt;'Noviembre 2017'!L27,'Noviembre 2017'!K27,'Noviembre 2017'!L27)</f>
        <v>3</v>
      </c>
      <c r="BW25">
        <f>IF('Diciembre 2017'!K27&gt;'Diciembre 2017'!L27,'Diciembre 2017'!K27,'Diciembre 2017'!L27)</f>
        <v>3.8200000000000003</v>
      </c>
      <c r="BX25">
        <f>IF('Enero 2018'!K27&gt;'Enero 2018'!L27,'Enero 2018'!K27,'Enero 2018'!L27)</f>
        <v>5.73</v>
      </c>
      <c r="BY25">
        <f>IF('Febrero 2018'!K27&gt;'Febrero 2018'!L27,'Febrero 2018'!K27,'Febrero 2018'!L27)</f>
        <v>7.25</v>
      </c>
      <c r="BZ25">
        <f>IF('Marzo 2018'!K27&gt;'Marzo 2018'!L27,'Marzo 2018'!K27,'Marzo 2018'!L27)</f>
        <v>8.9500000000000011</v>
      </c>
      <c r="CA25">
        <f>IF('Abril 2018'!K27&gt;'Abril 2018'!L27,'Abril 2018'!K27,'Abril 2018'!L27)</f>
        <v>8.4</v>
      </c>
      <c r="CB25">
        <f>IF('Mayo 2018'!K27&gt;'Mayo 2018'!L27,'Mayo 2018'!K27,'Mayo 2018'!L27)</f>
        <v>8.73</v>
      </c>
      <c r="CC25">
        <f>IF('Junio 2018'!K27&gt;'Junio 2018'!L27,'Junio 2018'!K27,'Junio 2018'!L27)</f>
        <v>7.98</v>
      </c>
      <c r="CD25">
        <f>IF('Julio 2018'!K27&gt;'Julio 2018'!L27,'Julio 2018'!K27,'Julio 2018'!L27)</f>
        <v>6.5500000000000007</v>
      </c>
      <c r="CE25">
        <f>IF('Agosto 2018'!K27&gt;'Agosto 2018'!L27,'Agosto 2018'!K27,'Agosto 2018'!L27)</f>
        <v>6.3800000000000008</v>
      </c>
      <c r="CF25">
        <f>IF('Setiembre 2018'!K27&gt;'Setiembre 2018'!L27,'Setiembre 2018'!K27,'Setiembre 2018'!L27)</f>
        <v>5.4</v>
      </c>
      <c r="CG25">
        <f>IF('Octubre 2018'!K27&gt;'Octubre 2018'!L27,'Octubre 2018'!K27,'Octubre 2018'!L27)</f>
        <v>1.83</v>
      </c>
      <c r="CH25">
        <f>IF('Noviembre 2018'!K27&gt;'Noviembre 2018'!L27,'Noviembre 2018'!K27,'Noviembre 2018'!L27)</f>
        <v>3.13</v>
      </c>
      <c r="CI25">
        <f>IF('Diciembre 2018'!K27&gt;'Diciembre 2018'!L27,'Diciembre 2018'!K27,'Diciembre 2018'!L27)</f>
        <v>3.8800000000000003</v>
      </c>
      <c r="CJ25">
        <f>IF('Enero 2019'!K27&gt;'Enero 2019'!L27,'Enero 2019'!K27,'Enero 2019'!L27)</f>
        <v>5.44</v>
      </c>
      <c r="CK25">
        <f>IF('Febrero 2019'!K27&gt;'Febrero 2019'!L27,'Febrero 2019'!K27,'Febrero 2019'!L27)</f>
        <v>6.82</v>
      </c>
      <c r="CL25">
        <f>IF('Marzo 2019'!K27&gt;'Marzo 2019'!L27,'Marzo 2019'!K27,'Marzo 2019'!L27)</f>
        <v>8.1999999999999993</v>
      </c>
      <c r="CM25">
        <f>IF('Abril 2019'!K27&gt;'Abril 2019'!L27,'Abril 2019'!K27,'Abril 2019'!L27)</f>
        <v>8.66</v>
      </c>
      <c r="CN25">
        <f>IF('Mayo 2019'!K27&gt;'Mayo 2019'!L27,'Mayo 2019'!K27,'Mayo 2019'!L27)</f>
        <v>8.879999999999999</v>
      </c>
      <c r="CO25">
        <f>IF('Junio 2019'!K27&gt;'Junio 2019'!L27,'Junio 2019'!K27,'Junio 2019'!L27)</f>
        <v>7.62</v>
      </c>
      <c r="CP25">
        <f>IF('Julio 2019'!K27&gt;'Julio 2019'!L27,'Julio 2019'!K27,'Julio 2019'!L27)</f>
        <v>6.48</v>
      </c>
      <c r="CQ25">
        <f>IF('Agosto 2019'!K27&gt;'Agosto 2019'!L27,'Agosto 2019'!K27,'Agosto 2019'!L27)</f>
        <v>5.86</v>
      </c>
      <c r="CR25">
        <f>IF('Setiembre 2019'!K27&gt;'Setiembre 2019'!L27,'Setiembre 2019'!K27,'Setiembre 2019'!L27)</f>
        <v>5.32</v>
      </c>
      <c r="CS25">
        <f>IF('Octubre 2019'!K27&gt;'Octubre 2019'!L27,'Octubre 2019'!K27,'Octubre 2019'!L27)</f>
        <v>2.1799999999999997</v>
      </c>
      <c r="CT25">
        <f>IF('Noviembre 2019'!K27&gt;'Noviembre 2019'!L27,'Noviembre 2019'!K27,'Noviembre 2019'!L27)</f>
        <v>3.2800000000000002</v>
      </c>
      <c r="CU25">
        <f>IF('Diciembre 2019'!K27&gt;'Diciembre 2019'!L27,'Diciembre 2019'!K27,'Diciembre 2019'!L27)</f>
        <v>4.1100000000000003</v>
      </c>
      <c r="CV25">
        <f>IF('Enero 2020'!K27&gt;'Enero 2020'!L27,'Enero 2020'!K27,'Enero 2020'!L27)</f>
        <v>5.8500000000000005</v>
      </c>
      <c r="CW25">
        <f>IF('Febrero 2020'!K27&gt;'Febrero 2020'!L27,'Febrero 2020'!K27,'Febrero 2020'!L27)</f>
        <v>7.3199999999999994</v>
      </c>
      <c r="CX25">
        <f>IF('Marzo 2020'!K27&gt;'Marzo 2020'!L27,'Marzo 2020'!K27,'Marzo 2020'!L27)</f>
        <v>8.61</v>
      </c>
      <c r="CY25">
        <f>IF('Abril 2020'!K27&gt;'Abril 2020'!L27,'Abril 2020'!K27,'Abril 2020'!L27)</f>
        <v>8.76</v>
      </c>
      <c r="CZ25">
        <f>IF('Mayo 2020'!K27&gt;'Mayo 2020'!L27,'Mayo 2020'!K27,'Mayo 2020'!L27)</f>
        <v>8.9699999999999989</v>
      </c>
      <c r="DA25">
        <f>IF('Junio 2020'!K27&gt;'Junio 2020'!L27,'Junio 2020'!K27,'Junio 2020'!L27)</f>
        <v>8.2099999999999991</v>
      </c>
      <c r="DB25">
        <f>IF('Julio 2020'!K27&gt;'Julio 2020'!L27,'Julio 2020'!K27,'Julio 2020'!L27)</f>
        <v>5.7</v>
      </c>
      <c r="DC25">
        <f>IF('Agosto 2020'!K27&gt;'Agosto 2020'!L27,'Agosto 2020'!K27,'Agosto 2020'!L27)</f>
        <v>3.79</v>
      </c>
      <c r="DD25">
        <f>IF('Setiembre 2020'!K27&gt;'Setiembre 2020'!L27,'Setiembre 2020'!K27,'Setiembre 2020'!L27)</f>
        <v>3.6900000000000004</v>
      </c>
      <c r="DE25">
        <f>IF('Octubre 2020'!K27&gt;'Octubre 2020'!L27,'Octubre 2020'!K27,'Octubre 2020'!L27)</f>
        <v>2.4299999999999997</v>
      </c>
      <c r="DF25">
        <f>IF('Noviembre 2020'!K27&gt;'Noviembre 2020'!L27,'Noviembre 2020'!K27,'Noviembre 2020'!L27)</f>
        <v>2.7</v>
      </c>
      <c r="DG25">
        <f>IF('Diciembre 2020'!K27&gt;'Diciembre 2020'!L27,'Diciembre 2020'!K27,'Diciembre 2020'!L27)</f>
        <v>2.6900000000000004</v>
      </c>
      <c r="DH25">
        <f>IF('Enero 2021'!K27&gt;'Enero 2021'!L27,'Enero 2021'!K27,'Enero 2021'!L27)</f>
        <v>4.5100000000000007</v>
      </c>
      <c r="DI25">
        <f>IF('Febrero 2021'!K27&gt;'Febrero 2021'!L27,'Febrero 2021'!K27,'Febrero 2021'!L27)</f>
        <v>6.34</v>
      </c>
      <c r="DJ25">
        <f>IF('Marzo 2021'!K27&gt;'Marzo 2021'!L27,'Marzo 2021'!K27,'Marzo 2021'!L27)</f>
        <v>7.660000000000001</v>
      </c>
      <c r="DK25">
        <f>IF('Abril 2021'!K27&gt;'Abril 2021'!L27,'Abril 2021'!K27,'Abril 2021'!L27)</f>
        <v>7.3</v>
      </c>
      <c r="DL25">
        <f>IF('Mayo 2021'!K27&gt;'Mayo 2021'!L27,'Mayo 2021'!K27,'Mayo 2021'!L27)</f>
        <v>7.410000000000001</v>
      </c>
      <c r="DM25">
        <f>IF('Junio 2021'!K27&gt;'Junio 2021'!L27,'Junio 2021'!K27,'Junio 2021'!L27)</f>
        <v>5.63</v>
      </c>
      <c r="DN25">
        <f>IF('Julio 2021'!K27&gt;'Julio 2021'!L27,'Julio 2021'!K27,'Julio 2021'!L27)</f>
        <v>4</v>
      </c>
      <c r="DO25">
        <f>IF('Agosto 2021'!K27&gt;'Agosto 2021'!L27,'Agosto 2021'!K27,'Agosto 2021'!L27)</f>
        <v>3.3</v>
      </c>
      <c r="DP25">
        <f>IF('Setiembre 2021'!K27&gt;'Setiembre 2021'!L27,'Setiembre 2021'!K27,'Setiembre 2021'!L27)</f>
        <v>2.58</v>
      </c>
      <c r="DQ25">
        <f>IF('Octubre 2021'!K27&gt;'Octubre 2021'!L27,'Octubre 2021'!K27,'Octubre 2021'!L27)</f>
        <v>2.4800000000000004</v>
      </c>
      <c r="DR25">
        <f>IF('Noviembre 2021'!K27&gt;'Noviembre 2021'!L27,'Noviembre 2021'!K27,'Noviembre 2021'!L27)</f>
        <v>3.2300000000000004</v>
      </c>
      <c r="DS25">
        <f>IF('Diciembre 2021'!K27&gt;'Diciembre 2021'!L27,'Diciembre 2021'!K27,'Diciembre 2021'!L27)</f>
        <v>4.1500000000000004</v>
      </c>
      <c r="DT25">
        <f>IF('Enero 2022'!K27&gt;'Enero 2022'!L27,'Enero 2022'!K27,'Enero 2022'!L27)</f>
        <v>5.4</v>
      </c>
      <c r="DU25">
        <f>IF('Febrero 2022'!K27&gt;'Febrero 2022'!L27,'Febrero 2022'!K27,'Febrero 2022'!L27)</f>
        <v>6.41</v>
      </c>
      <c r="DV25">
        <f>IF('Marzo 2022'!K27&gt;'Marzo 2022'!L27,'Marzo 2022'!K27,'Marzo 2022'!L27)</f>
        <v>8.6</v>
      </c>
      <c r="DW25">
        <f>IF('Abril 2022'!K27&gt;'Abril 2022'!L27,'Abril 2022'!K27,'Abril 2022'!L27)</f>
        <v>8.08</v>
      </c>
      <c r="DX25">
        <f>IF('Mayo 2022'!K27&gt;'Mayo 2022'!L27,'Mayo 2022'!K27,'Mayo 2022'!L27)</f>
        <v>5.38</v>
      </c>
      <c r="DY25">
        <f>IF('Junio 2022'!K27&gt;'Junio 2022'!L27,'Junio 2022'!K27,'Junio 2022'!L27)</f>
        <v>2.58</v>
      </c>
      <c r="DZ25">
        <f>IF('Julio 2022'!K27&gt;'Julio 2022'!L27,'Julio 2022'!K27,'Julio 2022'!L27)</f>
        <v>1.78</v>
      </c>
      <c r="EA25">
        <f>IF('Agosto 2022'!K27&gt;'Agosto 2022'!L27,'Agosto 2022'!K27,'Agosto 2022'!L27)</f>
        <v>2.63</v>
      </c>
      <c r="EB25">
        <f>IF('Setiembre 2022'!K27&gt;'Setiembre 2022'!L27,'Setiembre 2022'!K27,'Setiembre 2022'!L27)</f>
        <v>2.75</v>
      </c>
      <c r="EC25">
        <f>IF('Octubre 2022'!K27&gt;'Octubre 2022'!L27,'Octubre 2022'!K27,'Octubre 2022'!L27)</f>
        <v>2.2800000000000002</v>
      </c>
      <c r="ED25">
        <f>IF('Noviembre 2022'!K27&gt;'Noviembre 2022'!L27,'Noviembre 2022'!K27,'Noviembre 2022'!L27)</f>
        <v>2.5</v>
      </c>
      <c r="EE25">
        <f>IF('Diciembre 2022'!K27&gt;'Diciembre 2022'!L27,'Diciembre 2022'!K27,'Diciembre 2022'!L27)</f>
        <v>3.5200000000000005</v>
      </c>
      <c r="EF25">
        <f>IF('Enero 2023'!K27&gt;'Enero 2023'!L27,'Enero 2023'!K27,'Enero 2023'!L27)</f>
        <v>4.95</v>
      </c>
      <c r="EG25">
        <f>IF('Febrero 2023'!K27&gt;'Febrero 2023'!L27,'Febrero 2023'!K27,'Febrero 2023'!L27)</f>
        <v>6.0200000000000005</v>
      </c>
      <c r="EH25">
        <f>IF('Marzo 2023'!K27&gt;'Marzo 2023'!L27,'Marzo 2023'!K27,'Marzo 2023'!L27)</f>
        <v>7.2600000000000007</v>
      </c>
      <c r="EI25">
        <f>IF('Abril 2023'!K27&gt;'Abril 2023'!L27,'Abril 2023'!K27,'Abril 2023'!L27)</f>
        <v>4.7600000000000007</v>
      </c>
      <c r="EJ25">
        <f>IF('Mayo 2023'!K27&gt;'Mayo 2023'!L27,'Mayo 2023'!K27,'Mayo 2023'!L27)</f>
        <v>8.18</v>
      </c>
      <c r="EK25">
        <f>IF('Junio 2023'!K27&gt;'Junio 2023'!L27,'Junio 2023'!K27,'Junio 2023'!L27)</f>
        <v>6.21</v>
      </c>
      <c r="EL25">
        <f>IF('Julio 2023'!K27&gt;'Julio 2023'!L27,'Julio 2023'!K27,'Julio 2023'!L27)</f>
        <v>4.6800000000000006</v>
      </c>
      <c r="EM25">
        <f>IF('Agosto 2023'!K27&gt;'Agosto 2023'!L27,'Agosto 2023'!K27,'Agosto 2023'!L27)</f>
        <v>4.9000000000000004</v>
      </c>
      <c r="EN25">
        <f>IF('Setiembre 2023'!K27&gt;'Setiembre 2023'!L27,'Setiembre 2023'!K27,'Setiembre 2023'!L27)</f>
        <v>3.7600000000000007</v>
      </c>
      <c r="EO25">
        <f>IF('Octubre 2023'!K27&gt;'Octubre 2023'!L27,'Octubre 2023'!K27,'Octubre 2023'!L27)</f>
        <v>3.6400000000000006</v>
      </c>
      <c r="EP25">
        <f>IF('Noviembre 2023'!K27&gt;'Noviembre 2023'!L27,'Noviembre 2023'!K27,'Noviembre 2023'!L27)</f>
        <v>2.99</v>
      </c>
      <c r="EQ25">
        <f>IF('Diciembre 2023'!K27&gt;'Diciembre 2023'!L27,'Diciembre 2023'!K27,'Diciembre 2023'!L27)</f>
        <v>3.62</v>
      </c>
      <c r="ER25">
        <f>IF('Enero 2024'!K27&gt;'Enero 2024'!L27,'Enero 2024'!K27,'Enero 2024'!L27)</f>
        <v>4.9300000000000006</v>
      </c>
      <c r="ES25">
        <f>IF('Febrero 2024'!K27&gt;'Febrero 2024'!L27,'Febrero 2024'!K27,'Febrero 2024'!L27)</f>
        <v>6.09</v>
      </c>
      <c r="ET25">
        <f>IF('Marzo 2024'!K27&gt;'Marzo 2024'!L27,'Marzo 2024'!K27,'Marzo 2024'!L27)</f>
        <v>7.05</v>
      </c>
      <c r="EU25">
        <f>IF('Abril 2024'!K27&gt;'Abril 2024'!L27,'Abril 2024'!K27,'Abril 2024'!L27)</f>
        <v>7.8500000000000005</v>
      </c>
      <c r="EV25">
        <f>IF('Mayo 2024'!K27&gt;'Mayo 2024'!L27,'Mayo 2024'!K27,'Mayo 2024'!L27)</f>
        <v>8.3099999999999987</v>
      </c>
      <c r="EW25">
        <f>IF('Junio 2024'!K27&gt;'Junio 2024'!L27,'Junio 2024'!K27,'Junio 2024'!L27)</f>
        <v>4.2</v>
      </c>
      <c r="EX25">
        <f>IF('Julio 2024'!K27&gt;'Julio 2024'!L27,'Julio 2024'!K27,'Julio 2024'!L27)</f>
        <v>4.0200000000000005</v>
      </c>
      <c r="EY25">
        <f>IF('Agosto 2024'!K27&gt;'Agosto 2024'!L27,'Agosto 2024'!K27,'Agosto 2024'!L27)</f>
        <v>2.9800000000000004</v>
      </c>
      <c r="EZ25">
        <f>IF('Setiembre 2024'!K27&gt;'Setiembre 2024'!L27,'Setiembre 2024'!K27,'Setiembre 2024'!L27)</f>
        <v>2.4299999999999997</v>
      </c>
      <c r="FA25">
        <f>IF('Octubre 2024'!K27&gt;'Octubre 2024'!L27,'Octubre 2024'!K27,'Octubre 2024'!L27)</f>
        <v>2.54</v>
      </c>
      <c r="FB25">
        <f>IF('Noviembre 2024'!K27&gt;'Noviembre 2024'!L27,'Noviembre 2024'!K27,'Noviembre 2024'!L27)</f>
        <v>1.95</v>
      </c>
      <c r="FC25">
        <f>IF('Diciembre 2024'!K27&gt;'Diciembre 2024'!L27,'Diciembre 2024'!K27,'Diciembre 2024'!L27)</f>
        <v>3.2199999999999998</v>
      </c>
      <c r="FD25">
        <f>IF('Enero 2025'!K27&gt;'Enero 2025'!L27,'Enero 2025'!K27,'Enero 2025'!L27)</f>
        <v>4.63</v>
      </c>
      <c r="FE25">
        <f>IF('Febrero 2025'!K27&gt;'Febrero 2025'!L27,'Febrero 2025'!K27,'Febrero 2025'!L27)</f>
        <v>5.66</v>
      </c>
      <c r="FF25">
        <f>IF('Marzo 2025'!K27&gt;'Marzo 2025'!L27,'Marzo 2025'!K27,'Marzo 2025'!L27)</f>
        <v>6.9</v>
      </c>
      <c r="FG25">
        <f>IF('Abril 2025'!K27&gt;'Abril 2025'!L27,'Abril 2025'!K27,'Abril 2025'!L27)</f>
        <v>7.4900000000000011</v>
      </c>
    </row>
    <row r="26" spans="1:163" x14ac:dyDescent="0.25">
      <c r="A26" s="105">
        <v>24</v>
      </c>
      <c r="B26" s="91" t="s">
        <v>50</v>
      </c>
      <c r="C26" s="105" t="s">
        <v>26</v>
      </c>
      <c r="D26" s="107">
        <v>226896</v>
      </c>
      <c r="E26" s="107">
        <v>371931</v>
      </c>
      <c r="F26" s="107">
        <v>154</v>
      </c>
      <c r="G26" s="107">
        <v>32</v>
      </c>
      <c r="H26" s="107">
        <v>0</v>
      </c>
      <c r="I26" s="51"/>
      <c r="J26" s="91">
        <v>10.130000000000001</v>
      </c>
      <c r="K26" s="91">
        <v>10.29</v>
      </c>
      <c r="L26" s="91">
        <v>9.66</v>
      </c>
      <c r="M26" s="91">
        <v>9.27</v>
      </c>
      <c r="N26" s="91">
        <v>9.4600000000000009</v>
      </c>
      <c r="O26" s="91">
        <v>8.4499999999999993</v>
      </c>
      <c r="P26" s="91">
        <v>10.119999999999999</v>
      </c>
      <c r="Q26" s="91">
        <v>10.36</v>
      </c>
      <c r="R26" s="91">
        <v>10.51</v>
      </c>
      <c r="S26" s="91">
        <v>10.67</v>
      </c>
      <c r="T26" s="91">
        <v>10.46</v>
      </c>
      <c r="U26" s="91" t="s">
        <v>87</v>
      </c>
      <c r="V26" s="91" t="s">
        <v>87</v>
      </c>
      <c r="W26" s="91" t="s">
        <v>87</v>
      </c>
      <c r="X26" s="91" t="s">
        <v>87</v>
      </c>
      <c r="Y26" s="91">
        <v>9.1300000000000008</v>
      </c>
      <c r="Z26" s="91">
        <v>9.4600000000000009</v>
      </c>
      <c r="AA26" s="91">
        <v>9.82</v>
      </c>
      <c r="AB26" s="91">
        <v>9.9600000000000009</v>
      </c>
      <c r="AC26" s="91">
        <v>10.18</v>
      </c>
      <c r="AD26" s="91">
        <v>10.35</v>
      </c>
      <c r="AE26" s="91">
        <v>11.56</v>
      </c>
      <c r="AF26" s="91">
        <v>10.32</v>
      </c>
      <c r="AG26" s="91">
        <v>10.63</v>
      </c>
      <c r="AH26" s="91">
        <v>10.57</v>
      </c>
      <c r="AI26" s="91">
        <v>10.67</v>
      </c>
      <c r="AJ26" s="91">
        <v>6.4</v>
      </c>
      <c r="AK26" s="91">
        <v>9.3800000000000008</v>
      </c>
      <c r="AL26" s="91">
        <v>4.7</v>
      </c>
      <c r="AM26" s="91">
        <v>9.7200000000000006</v>
      </c>
      <c r="AN26" s="91">
        <v>10.119999999999999</v>
      </c>
      <c r="AO26" s="91">
        <v>10.33</v>
      </c>
      <c r="AP26" s="91">
        <v>10.56</v>
      </c>
      <c r="AQ26" s="91">
        <v>10.8</v>
      </c>
      <c r="AR26" s="91">
        <v>11.99</v>
      </c>
      <c r="AS26" s="91">
        <v>10.74</v>
      </c>
      <c r="AT26" s="91">
        <v>10.59</v>
      </c>
      <c r="AU26" s="91">
        <v>10.02</v>
      </c>
      <c r="AV26" s="91">
        <v>9.9</v>
      </c>
      <c r="AW26" s="91">
        <v>9.6</v>
      </c>
      <c r="AX26" s="10">
        <v>9.58</v>
      </c>
      <c r="AY26" s="35">
        <v>9.7100000000000009</v>
      </c>
      <c r="AZ26" s="91">
        <v>10.16</v>
      </c>
      <c r="BA26" s="26">
        <v>10.4</v>
      </c>
      <c r="BB26" s="91">
        <v>11.1</v>
      </c>
      <c r="BC26" s="91">
        <v>10.93</v>
      </c>
      <c r="BD26" s="51">
        <v>10.76</v>
      </c>
      <c r="BE26" s="51">
        <v>10.4</v>
      </c>
      <c r="BF26" s="91">
        <v>9.85</v>
      </c>
      <c r="BG26" s="91">
        <v>9.68</v>
      </c>
      <c r="BH26" s="91">
        <v>9.36</v>
      </c>
      <c r="BI26">
        <f>IF('Octubre 2016'!K28&gt;'Octubre 2016'!L28,'Octubre 2016'!K28,'Octubre 2016'!L28)</f>
        <v>9.34</v>
      </c>
      <c r="BJ26" s="92">
        <f>IF('Noviembre 2016'!K28&gt;'Noviembre 2016'!L28,'Noviembre 2016'!K28,'Noviembre 2016'!L28)</f>
        <v>9.98</v>
      </c>
      <c r="BK26">
        <f>IF('Diciembre 2016'!K28&gt;'Diciembre 2016'!L28,'Diciembre 2016'!K28,'Diciembre 2016'!L28)</f>
        <v>9.5399999999999991</v>
      </c>
      <c r="BM26">
        <f>IF('Febrero 2017'!K28&gt;'Febrero 2017'!L28,'Febrero 2017'!K28,'Febrero 2017'!L28)</f>
        <v>10.14</v>
      </c>
      <c r="BN26">
        <f>IF('Marzo 2017'!K28&gt;'Marzo 2017'!L28,'Marzo 2017'!K28,'Marzo 2017'!L28)</f>
        <v>10.5</v>
      </c>
      <c r="BO26">
        <f>IF('Abril 2017'!K28&gt;'Abril 2017'!L28,'Abril 2017'!K28,'Abril 2017'!L28)</f>
        <v>10.49</v>
      </c>
      <c r="BP26">
        <f>IF('Mayo 2017'!K28&gt;'Mayo 2017'!L28,'Mayo 2017'!K28,'Mayo 2017'!L28)</f>
        <v>10.9</v>
      </c>
      <c r="BQ26">
        <f>IF('Junio 2017'!K28&gt;'Junio 2017'!L28,'Junio 2017'!K28,'Junio 2017'!L28)</f>
        <v>9.2899999999999991</v>
      </c>
      <c r="BR26">
        <f>IF('Julio 2017'!K28&gt;'Julio 2017'!L28,'Julio 2017'!K28,'Julio 2017'!L28)</f>
        <v>9.4700000000000006</v>
      </c>
      <c r="BS26">
        <f>IF('Agosto 2017'!K28&gt;'Agosto 2017'!L28,'Agosto 2017'!K28,'Agosto 2017'!L28)</f>
        <v>9.42</v>
      </c>
      <c r="BT26">
        <f>IF('Setiembre 2017'!K28&gt;'Setiembre 2017'!L28,'Setiembre 2017'!K28,'Setiembre 2017'!L28)</f>
        <v>8.7799999999999994</v>
      </c>
      <c r="BU26">
        <f>IF('Octubre 2017'!K28&gt;'Octubre 2017'!L28,'Octubre 2017'!K28,'Octubre 2017'!L28)</f>
        <v>6.2</v>
      </c>
      <c r="BV26">
        <f>IF('Noviembre 2017'!K28&gt;'Noviembre 2017'!L28,'Noviembre 2017'!K28,'Noviembre 2017'!L28)</f>
        <v>9.5</v>
      </c>
      <c r="BW26">
        <f>IF('Diciembre 2017'!K28&gt;'Diciembre 2017'!L28,'Diciembre 2017'!K28,'Diciembre 2017'!L28)</f>
        <v>9.6499999999999986</v>
      </c>
      <c r="BX26">
        <f>IF('Enero 2018'!K28&gt;'Enero 2018'!L28,'Enero 2018'!K28,'Enero 2018'!L28)</f>
        <v>9.98</v>
      </c>
      <c r="BY26" s="92">
        <f>IF('Febrero 2018'!K28&gt;'Febrero 2018'!L28,'Febrero 2018'!K28,'Febrero 2018'!L28)</f>
        <v>11.06</v>
      </c>
      <c r="BZ26">
        <f>IF('Marzo 2018'!K28&gt;'Marzo 2018'!L28,'Marzo 2018'!K28,'Marzo 2018'!L28)</f>
        <v>10.64</v>
      </c>
      <c r="CA26">
        <f>IF('Abril 2018'!K28&gt;'Abril 2018'!L28,'Abril 2018'!K28,'Abril 2018'!L28)</f>
        <v>10.65</v>
      </c>
      <c r="CB26">
        <f>IF('Mayo 2018'!K28&gt;'Mayo 2018'!L28,'Mayo 2018'!K28,'Mayo 2018'!L28)</f>
        <v>10.93</v>
      </c>
      <c r="CC26">
        <f>IF('Junio 2018'!K28&gt;'Junio 2018'!L28,'Junio 2018'!K28,'Junio 2018'!L28)</f>
        <v>10.35</v>
      </c>
      <c r="CD26">
        <f>IF('Julio 2018'!K28&gt;'Julio 2018'!L28,'Julio 2018'!K28,'Julio 2018'!L28)</f>
        <v>9.8699999999999992</v>
      </c>
      <c r="CE26">
        <f>IF('Agosto 2018'!K28&gt;'Agosto 2018'!L28,'Agosto 2018'!K28,'Agosto 2018'!L28)</f>
        <v>9.8699999999999992</v>
      </c>
      <c r="CF26">
        <f>IF('Setiembre 2018'!K28&gt;'Setiembre 2018'!L28,'Setiembre 2018'!K28,'Setiembre 2018'!L28)</f>
        <v>9.5500000000000007</v>
      </c>
      <c r="CG26">
        <f>IF('Octubre 2018'!K28&gt;'Octubre 2018'!L28,'Octubre 2018'!K28,'Octubre 2018'!L28)</f>
        <v>9.23</v>
      </c>
      <c r="CH26">
        <f>IF('Noviembre 2018'!K28&gt;'Noviembre 2018'!L28,'Noviembre 2018'!K28,'Noviembre 2018'!L28)</f>
        <v>9.5</v>
      </c>
      <c r="CI26">
        <f>IF('Diciembre 2018'!K28&gt;'Diciembre 2018'!L28,'Diciembre 2018'!K28,'Diciembre 2018'!L28)</f>
        <v>9.7200000000000006</v>
      </c>
      <c r="CJ26" s="92">
        <f>IF('Enero 2019'!K28&gt;'Enero 2019'!L28,'Enero 2019'!K28,'Enero 2019'!L28)</f>
        <v>14.62</v>
      </c>
      <c r="CK26">
        <f>IF('Febrero 2019'!K28&gt;'Febrero 2019'!L28,'Febrero 2019'!K28,'Febrero 2019'!L28)</f>
        <v>10.25</v>
      </c>
      <c r="CL26">
        <f>IF('Marzo 2019'!K28&gt;'Marzo 2019'!L28,'Marzo 2019'!K28,'Marzo 2019'!L28)</f>
        <v>10.6</v>
      </c>
      <c r="CM26">
        <f>IF('Abril 2019'!K28&gt;'Abril 2019'!L28,'Abril 2019'!K28,'Abril 2019'!L28)</f>
        <v>10.75</v>
      </c>
      <c r="CN26">
        <f>IF('Mayo 2019'!K28&gt;'Mayo 2019'!L28,'Mayo 2019'!K28,'Mayo 2019'!L28)</f>
        <v>10.66</v>
      </c>
      <c r="CO26">
        <f>IF('Junio 2019'!K28&gt;'Junio 2019'!L28,'Junio 2019'!K28,'Junio 2019'!L28)</f>
        <v>10.24</v>
      </c>
      <c r="CP26">
        <f>IF('Julio 2019'!K28&gt;'Julio 2019'!L28,'Julio 2019'!K28,'Julio 2019'!L28)</f>
        <v>9.67</v>
      </c>
      <c r="CQ26">
        <f>IF('Agosto 2019'!K28&gt;'Agosto 2019'!L28,'Agosto 2019'!K28,'Agosto 2019'!L28)</f>
        <v>9.9600000000000009</v>
      </c>
      <c r="CR26">
        <f>IF('Setiembre 2019'!K28&gt;'Setiembre 2019'!L28,'Setiembre 2019'!K28,'Setiembre 2019'!L28)</f>
        <v>9.66</v>
      </c>
      <c r="CS26">
        <f>IF('Octubre 2019'!K28&gt;'Octubre 2019'!L28,'Octubre 2019'!K28,'Octubre 2019'!L28)</f>
        <v>8.99</v>
      </c>
      <c r="CT26">
        <f>IF('Noviembre 2019'!K28&gt;'Noviembre 2019'!L28,'Noviembre 2019'!K28,'Noviembre 2019'!L28)</f>
        <v>9.61</v>
      </c>
      <c r="CU26">
        <f>IF('Diciembre 2019'!K28&gt;'Diciembre 2019'!L28,'Diciembre 2019'!K28,'Diciembre 2019'!L28)</f>
        <v>9.67</v>
      </c>
      <c r="CV26">
        <f>IF('Enero 2020'!K28&gt;'Enero 2020'!L28,'Enero 2020'!K28,'Enero 2020'!L28)</f>
        <v>9.0299999999999994</v>
      </c>
      <c r="CY26">
        <f>IF('Abril 2020'!K28&gt;'Abril 2020'!L28,'Abril 2020'!K28,'Abril 2020'!L28)</f>
        <v>10.77</v>
      </c>
      <c r="DA26">
        <f>IF('Junio 2020'!K28&gt;'Junio 2020'!L28,'Junio 2020'!K28,'Junio 2020'!L28)</f>
        <v>10.47</v>
      </c>
      <c r="DB26">
        <f>IF('Julio 2020'!K28&gt;'Julio 2020'!L28,'Julio 2020'!K28,'Julio 2020'!L28)</f>
        <v>9.61</v>
      </c>
      <c r="DC26">
        <f>IF('Agosto 2020'!K28&gt;'Agosto 2020'!L28,'Agosto 2020'!K28,'Agosto 2020'!L28)</f>
        <v>9.4499999999999993</v>
      </c>
      <c r="DD26">
        <f>IF('Setiembre 2020'!K28&gt;'Setiembre 2020'!L28,'Setiembre 2020'!K28,'Setiembre 2020'!L28)</f>
        <v>9.4600000000000009</v>
      </c>
      <c r="DE26">
        <f>IF('Octubre 2020'!K28&gt;'Octubre 2020'!L28,'Octubre 2020'!K28,'Octubre 2020'!L28)</f>
        <v>8.18</v>
      </c>
      <c r="DF26">
        <f>IF('Noviembre 2020'!K28&gt;'Noviembre 2020'!L28,'Noviembre 2020'!K28,'Noviembre 2020'!L28)</f>
        <v>8.6300000000000008</v>
      </c>
      <c r="DG26">
        <f>IF('Diciembre 2020'!K28&gt;'Diciembre 2020'!L28,'Diciembre 2020'!K28,'Diciembre 2020'!L28)</f>
        <v>9.25</v>
      </c>
      <c r="DH26">
        <f>IF('Enero 2021'!K28&gt;'Enero 2021'!L28,'Enero 2021'!K28,'Enero 2021'!L28)</f>
        <v>9.8000000000000007</v>
      </c>
      <c r="DI26">
        <f>IF('Febrero 2021'!K28&gt;'Febrero 2021'!L28,'Febrero 2021'!K28,'Febrero 2021'!L28)</f>
        <v>10.07</v>
      </c>
      <c r="DJ26">
        <f>IF('Marzo 2021'!K28&gt;'Marzo 2021'!L28,'Marzo 2021'!K28,'Marzo 2021'!L28)</f>
        <v>10.3</v>
      </c>
      <c r="DK26">
        <f>IF('Abril 2021'!K28&gt;'Abril 2021'!L28,'Abril 2021'!K28,'Abril 2021'!L28)</f>
        <v>10.24</v>
      </c>
      <c r="DL26">
        <f>IF('Mayo 2021'!K28&gt;'Mayo 2021'!L28,'Mayo 2021'!K28,'Mayo 2021'!L28)</f>
        <v>10.49</v>
      </c>
      <c r="DM26">
        <f>IF('Junio 2021'!K28&gt;'Junio 2021'!L28,'Junio 2021'!K28,'Junio 2021'!L28)</f>
        <v>9.9499999999999993</v>
      </c>
      <c r="DN26">
        <f>IF('Julio 2021'!K28&gt;'Julio 2021'!L28,'Julio 2021'!K28,'Julio 2021'!L28)</f>
        <v>9.6300000000000008</v>
      </c>
      <c r="DO26">
        <f>IF('Agosto 2021'!K28&gt;'Agosto 2021'!L28,'Agosto 2021'!K28,'Agosto 2021'!L28)</f>
        <v>9.2799999999999994</v>
      </c>
      <c r="DP26">
        <f>IF('Setiembre 2021'!K28&gt;'Setiembre 2021'!L28,'Setiembre 2021'!K28,'Setiembre 2021'!L28)</f>
        <v>9.2200000000000006</v>
      </c>
      <c r="DQ26">
        <f>IF('Octubre 2021'!K28&gt;'Octubre 2021'!L28,'Octubre 2021'!K28,'Octubre 2021'!L28)</f>
        <v>9.02</v>
      </c>
      <c r="DR26">
        <f>IF('Noviembre 2021'!K28&gt;'Noviembre 2021'!L28,'Noviembre 2021'!K28,'Noviembre 2021'!L28)</f>
        <v>9.5299999999999994</v>
      </c>
      <c r="DS26">
        <f>IF('Diciembre 2021'!K28&gt;'Diciembre 2021'!L28,'Diciembre 2021'!K28,'Diciembre 2021'!L28)</f>
        <v>9.67</v>
      </c>
      <c r="DT26">
        <f>IF('Enero 2022'!K28&gt;'Enero 2022'!L28,'Enero 2022'!K28,'Enero 2022'!L28)</f>
        <v>10.6</v>
      </c>
      <c r="DU26">
        <f>IF('Febrero 2022'!K28&gt;'Febrero 2022'!L28,'Febrero 2022'!K28,'Febrero 2022'!L28)</f>
        <v>10.14</v>
      </c>
      <c r="DV26">
        <f>IF('Marzo 2022'!K28&gt;'Marzo 2022'!L28,'Marzo 2022'!K28,'Marzo 2022'!L28)</f>
        <v>11.45</v>
      </c>
      <c r="DW26">
        <f>IF('Abril 2022'!K28&gt;'Abril 2022'!L28,'Abril 2022'!K28,'Abril 2022'!L28)</f>
        <v>10.57</v>
      </c>
      <c r="DX26">
        <f>IF('Mayo 2022'!K28&gt;'Mayo 2022'!L28,'Mayo 2022'!K28,'Mayo 2022'!L28)</f>
        <v>9.6300000000000008</v>
      </c>
      <c r="DY26">
        <f>IF('Junio 2022'!K28&gt;'Junio 2022'!L28,'Junio 2022'!K28,'Junio 2022'!L28)</f>
        <v>9.15</v>
      </c>
      <c r="DZ26">
        <f>IF('Julio 2022'!K28&gt;'Julio 2022'!L28,'Julio 2022'!K28,'Julio 2022'!L28)</f>
        <v>9.1</v>
      </c>
      <c r="EA26">
        <f>IF('Agosto 2022'!K28&gt;'Agosto 2022'!L28,'Agosto 2022'!K28,'Agosto 2022'!L28)</f>
        <v>9.2799999999999994</v>
      </c>
      <c r="EB26">
        <f>IF('Setiembre 2022'!K28&gt;'Setiembre 2022'!L28,'Setiembre 2022'!K28,'Setiembre 2022'!L28)</f>
        <v>9.1</v>
      </c>
      <c r="EC26">
        <f>IF('Octubre 2022'!K28&gt;'Octubre 2022'!L28,'Octubre 2022'!K28,'Octubre 2022'!L28)</f>
        <v>9.09</v>
      </c>
      <c r="ED26">
        <f>IF('Noviembre 2022'!K28&gt;'Noviembre 2022'!L28,'Noviembre 2022'!K28,'Noviembre 2022'!L28)</f>
        <v>9.11</v>
      </c>
      <c r="EE26">
        <f>IF('Diciembre 2022'!K28&gt;'Diciembre 2022'!L28,'Diciembre 2022'!K28,'Diciembre 2022'!L28)</f>
        <v>9.49</v>
      </c>
      <c r="EF26">
        <f>IF('Enero 2023'!K28&gt;'Enero 2023'!L28,'Enero 2023'!K28,'Enero 2023'!L28)</f>
        <v>9.8699999999999992</v>
      </c>
      <c r="EG26">
        <f>IF('Febrero 2023'!K28&gt;'Febrero 2023'!L28,'Febrero 2023'!K28,'Febrero 2023'!L28)</f>
        <v>10.119999999999999</v>
      </c>
      <c r="EI26">
        <f>IF('Abril 2023'!K28&gt;'Abril 2023'!L28,'Abril 2023'!K28,'Abril 2023'!L28)</f>
        <v>10.47</v>
      </c>
      <c r="EJ26">
        <f>IF('Mayo 2023'!K28&gt;'Mayo 2023'!L28,'Mayo 2023'!K28,'Mayo 2023'!L28)</f>
        <v>10.58</v>
      </c>
      <c r="EK26">
        <f>IF('Junio 2023'!K28&gt;'Junio 2023'!L28,'Junio 2023'!K28,'Junio 2023'!L28)</f>
        <v>10.07</v>
      </c>
      <c r="EL26">
        <f>IF('Julio 2023'!K28&gt;'Julio 2023'!L28,'Julio 2023'!K28,'Julio 2023'!L28)</f>
        <v>0</v>
      </c>
      <c r="EM26">
        <f>IF('Agosto 2023'!K28&gt;'Agosto 2023'!L28,'Agosto 2023'!K28,'Agosto 2023'!L28)</f>
        <v>9.8000000000000007</v>
      </c>
      <c r="EN26">
        <f>IF('Setiembre 2023'!K28&gt;'Setiembre 2023'!L28,'Setiembre 2023'!K28,'Setiembre 2023'!L28)</f>
        <v>9.39</v>
      </c>
      <c r="EO26">
        <f>IF('Octubre 2023'!K28&gt;'Octubre 2023'!L28,'Octubre 2023'!K28,'Octubre 2023'!L28)</f>
        <v>9.57</v>
      </c>
      <c r="EP26">
        <f>IF('Noviembre 2023'!K28&gt;'Noviembre 2023'!L28,'Noviembre 2023'!K28,'Noviembre 2023'!L28)</f>
        <v>9.0500000000000007</v>
      </c>
      <c r="EQ26">
        <f>IF('Diciembre 2023'!K28&gt;'Diciembre 2023'!L28,'Diciembre 2023'!K28,'Diciembre 2023'!L28)</f>
        <v>9.74</v>
      </c>
      <c r="ER26">
        <f>IF('Enero 2024'!K28&gt;'Enero 2024'!L28,'Enero 2024'!K28,'Enero 2024'!L28)</f>
        <v>9.8800000000000008</v>
      </c>
      <c r="ES26">
        <f>IF('Febrero 2024'!K28&gt;'Febrero 2024'!L28,'Febrero 2024'!K28,'Febrero 2024'!L28)</f>
        <v>10.11</v>
      </c>
      <c r="ET26">
        <f>IF('Marzo 2024'!K28&gt;'Marzo 2024'!L28,'Marzo 2024'!K28,'Marzo 2024'!L28)</f>
        <v>10.34</v>
      </c>
      <c r="EU26">
        <f>IF('Abril 2024'!K28&gt;'Abril 2024'!L28,'Abril 2024'!K28,'Abril 2024'!L28)</f>
        <v>10.67</v>
      </c>
      <c r="EV26">
        <f>IF('Mayo 2024'!K28&gt;'Mayo 2024'!L28,'Mayo 2024'!K28,'Mayo 2024'!L28)</f>
        <v>10.75</v>
      </c>
      <c r="EW26">
        <f>IF('Junio 2024'!K28&gt;'Junio 2024'!L28,'Junio 2024'!K28,'Junio 2024'!L28)</f>
        <v>9.5500000000000007</v>
      </c>
      <c r="EX26">
        <f>IF('Julio 2024'!K28&gt;'Julio 2024'!L28,'Julio 2024'!K28,'Julio 2024'!L28)</f>
        <v>9.7200000000000006</v>
      </c>
      <c r="EY26">
        <f>IF('Agosto 2024'!K28&gt;'Agosto 2024'!L28,'Agosto 2024'!K28,'Agosto 2024'!L28)</f>
        <v>9.4600000000000009</v>
      </c>
      <c r="EZ26">
        <f>IF('Setiembre 2024'!K28&gt;'Setiembre 2024'!L28,'Setiembre 2024'!K28,'Setiembre 2024'!L28)</f>
        <v>9.32</v>
      </c>
      <c r="FB26">
        <f>IF('Noviembre 2024'!K28&gt;'Noviembre 2024'!L28,'Noviembre 2024'!K28,'Noviembre 2024'!L28)</f>
        <v>9.27</v>
      </c>
      <c r="FC26">
        <f>IF('Diciembre 2024'!K28&gt;'Diciembre 2024'!L28,'Diciembre 2024'!K28,'Diciembre 2024'!L28)</f>
        <v>9.57</v>
      </c>
      <c r="FD26">
        <f>IF('Enero 2025'!K28&gt;'Enero 2025'!L28,'Enero 2025'!K28,'Enero 2025'!L28)</f>
        <v>9.8800000000000008</v>
      </c>
      <c r="FE26">
        <f>IF('Febrero 2025'!K28&gt;'Febrero 2025'!L28,'Febrero 2025'!K28,'Febrero 2025'!L28)</f>
        <v>9.02</v>
      </c>
      <c r="FF26">
        <f>IF('Marzo 2025'!K28&gt;'Marzo 2025'!L28,'Marzo 2025'!K28,'Marzo 2025'!L28)</f>
        <v>10.34</v>
      </c>
      <c r="FG26">
        <f>IF('Abril 2025'!K28&gt;'Abril 2025'!L28,'Abril 2025'!K28,'Abril 2025'!L28)</f>
        <v>10.53</v>
      </c>
    </row>
    <row r="27" spans="1:163" x14ac:dyDescent="0.25">
      <c r="A27" s="105">
        <v>25</v>
      </c>
      <c r="B27" s="91" t="s">
        <v>51</v>
      </c>
      <c r="C27" s="105" t="s">
        <v>44</v>
      </c>
      <c r="D27" s="107">
        <v>226897</v>
      </c>
      <c r="E27" s="107">
        <v>371914</v>
      </c>
      <c r="F27" s="107">
        <v>153</v>
      </c>
      <c r="G27" s="107">
        <v>11</v>
      </c>
      <c r="H27" s="107">
        <v>0.51</v>
      </c>
      <c r="I27" s="51"/>
      <c r="J27" s="91">
        <v>7.49</v>
      </c>
      <c r="K27" s="91">
        <v>9.2900000000000009</v>
      </c>
      <c r="L27" s="91">
        <v>6.99</v>
      </c>
      <c r="M27" s="91">
        <v>6.1000000000000005</v>
      </c>
      <c r="N27" s="91">
        <v>7.99</v>
      </c>
      <c r="O27" s="91">
        <v>8.9600000000000009</v>
      </c>
      <c r="P27" s="91">
        <v>9.5500000000000007</v>
      </c>
      <c r="Q27" s="91">
        <v>9.870000000000001</v>
      </c>
      <c r="R27" s="91">
        <v>9.9700000000000006</v>
      </c>
      <c r="S27" s="91">
        <v>9.86</v>
      </c>
      <c r="T27" s="91">
        <v>8.11</v>
      </c>
      <c r="U27" s="91">
        <v>7.17</v>
      </c>
      <c r="V27" s="91">
        <v>7.21</v>
      </c>
      <c r="W27" s="91">
        <v>7.15</v>
      </c>
      <c r="X27" s="91">
        <v>6.2700000000000005</v>
      </c>
      <c r="Y27" s="91">
        <v>5.79</v>
      </c>
      <c r="Z27" s="91">
        <v>6.85</v>
      </c>
      <c r="AA27" s="91">
        <v>8.39</v>
      </c>
      <c r="AB27" s="91">
        <v>9.26</v>
      </c>
      <c r="AC27" s="91">
        <v>9.65</v>
      </c>
      <c r="AD27" s="91">
        <v>10.31</v>
      </c>
      <c r="AE27" s="91">
        <v>11.09</v>
      </c>
      <c r="AF27" s="91">
        <v>8.15</v>
      </c>
      <c r="AG27" s="91">
        <v>9.84</v>
      </c>
      <c r="AH27" s="91">
        <v>10.06</v>
      </c>
      <c r="AI27" s="91">
        <v>9.93</v>
      </c>
      <c r="AJ27" s="91">
        <v>5.41</v>
      </c>
      <c r="AK27" s="91">
        <v>5.38</v>
      </c>
      <c r="AL27" s="91">
        <v>7.14</v>
      </c>
      <c r="AM27" s="91">
        <v>8.2900000000000009</v>
      </c>
      <c r="AN27" s="91">
        <v>9.5299999999999994</v>
      </c>
      <c r="AO27" s="91">
        <v>9.76</v>
      </c>
      <c r="AP27" s="91">
        <v>10</v>
      </c>
      <c r="AQ27" s="91" t="s">
        <v>47</v>
      </c>
      <c r="AR27" s="91" t="s">
        <v>47</v>
      </c>
      <c r="AS27" s="91" t="s">
        <v>70</v>
      </c>
      <c r="AT27" s="91">
        <v>10.26</v>
      </c>
      <c r="AU27" s="91">
        <v>5.8</v>
      </c>
      <c r="AV27" s="91">
        <v>8.2900000000000009</v>
      </c>
      <c r="AW27" s="91">
        <v>7.22</v>
      </c>
      <c r="AX27" s="10">
        <v>6.7</v>
      </c>
      <c r="AY27" s="35">
        <v>8.77</v>
      </c>
      <c r="AZ27" s="91">
        <v>9.5400000000000009</v>
      </c>
      <c r="BA27" s="26">
        <v>9.84</v>
      </c>
      <c r="BB27" s="91">
        <v>10.18</v>
      </c>
      <c r="BC27" s="91" t="s">
        <v>47</v>
      </c>
      <c r="BD27" s="51" t="s">
        <v>47</v>
      </c>
      <c r="BE27" s="51" t="s">
        <v>47</v>
      </c>
      <c r="BF27" s="91" t="s">
        <v>47</v>
      </c>
      <c r="BG27" s="91" t="s">
        <v>47</v>
      </c>
      <c r="BH27" s="91" t="s">
        <v>47</v>
      </c>
      <c r="BI27">
        <f>IF('Octubre 2016'!K29&gt;'Octubre 2016'!L29,'Octubre 2016'!K29,'Octubre 2016'!L29)</f>
        <v>6.87</v>
      </c>
      <c r="BJ27">
        <f>IF('Noviembre 2016'!K29&gt;'Noviembre 2016'!L29,'Noviembre 2016'!K29,'Noviembre 2016'!L29)</f>
        <v>7.7100000000000009</v>
      </c>
      <c r="BK27">
        <f>IF('Diciembre 2016'!K29&gt;'Diciembre 2016'!L29,'Diciembre 2016'!K29,'Diciembre 2016'!L29)</f>
        <v>7.08</v>
      </c>
      <c r="BM27">
        <f>IF('Febrero 2017'!K29&gt;'Febrero 2017'!L29,'Febrero 2017'!K29,'Febrero 2017'!L29)</f>
        <v>9.4600000000000009</v>
      </c>
      <c r="BN27">
        <f>IF('Marzo 2017'!K29&gt;'Marzo 2017'!L29,'Marzo 2017'!K29,'Marzo 2017'!L29)</f>
        <v>9.8000000000000007</v>
      </c>
      <c r="BO27">
        <f>IF('Abril 2017'!K29&gt;'Abril 2017'!L29,'Abril 2017'!K29,'Abril 2017'!L29)</f>
        <v>9.9600000000000009</v>
      </c>
      <c r="BP27">
        <f>IF('Mayo 2017'!K29&gt;'Mayo 2017'!L29,'Mayo 2017'!K29,'Mayo 2017'!L29)</f>
        <v>8.02</v>
      </c>
      <c r="BQ27">
        <f>IF('Junio 2017'!K29&gt;'Junio 2017'!L29,'Junio 2017'!K29,'Junio 2017'!L29)</f>
        <v>6.24</v>
      </c>
      <c r="BR27">
        <f>IF('Julio 2017'!K29&gt;'Julio 2017'!L29,'Julio 2017'!K29,'Julio 2017'!L29)</f>
        <v>6.87</v>
      </c>
      <c r="BS27">
        <f>IF('Agosto 2017'!K29&gt;'Agosto 2017'!L29,'Agosto 2017'!K29,'Agosto 2017'!L29)</f>
        <v>6.99</v>
      </c>
      <c r="BT27">
        <f>IF('Setiembre 2017'!K29&gt;'Setiembre 2017'!L29,'Setiembre 2017'!K29,'Setiembre 2017'!L29)</f>
        <v>5.55</v>
      </c>
      <c r="BU27">
        <f>IF('Octubre 2017'!K29&gt;'Octubre 2017'!L29,'Octubre 2017'!K29,'Octubre 2017'!L29)</f>
        <v>6.58</v>
      </c>
      <c r="BV27">
        <f>IF('Noviembre 2017'!K29&gt;'Noviembre 2017'!L29,'Noviembre 2017'!K29,'Noviembre 2017'!L29)</f>
        <v>7.620000000000001</v>
      </c>
      <c r="BW27">
        <f>IF('Diciembre 2017'!K29&gt;'Diciembre 2017'!L29,'Diciembre 2017'!K29,'Diciembre 2017'!L29)</f>
        <v>8.4700000000000006</v>
      </c>
      <c r="BX27">
        <f>IF('Enero 2018'!K29&gt;'Enero 2018'!L29,'Enero 2018'!K29,'Enero 2018'!L29)</f>
        <v>9.33</v>
      </c>
      <c r="BY27">
        <f>IF('Febrero 2018'!K29&gt;'Febrero 2018'!L29,'Febrero 2018'!K29,'Febrero 2018'!L29)</f>
        <v>4.59</v>
      </c>
      <c r="BZ27">
        <f>IF('Marzo 2018'!K29&gt;'Marzo 2018'!L29,'Marzo 2018'!K29,'Marzo 2018'!L29)</f>
        <v>9.85</v>
      </c>
      <c r="CA27">
        <f>IF('Abril 2018'!K29&gt;'Abril 2018'!L29,'Abril 2018'!K29,'Abril 2018'!L29)</f>
        <v>10.029999999999999</v>
      </c>
      <c r="CB27" t="s">
        <v>47</v>
      </c>
      <c r="CC27">
        <f>IF('Junio 2018'!K29&gt;'Junio 2018'!L29,'Junio 2018'!K29,'Junio 2018'!L29)</f>
        <v>7.73</v>
      </c>
      <c r="CD27">
        <f>IF('Julio 2018'!K29&gt;'Julio 2018'!L29,'Julio 2018'!K29,'Julio 2018'!L29)</f>
        <v>8.39</v>
      </c>
      <c r="CE27">
        <f>IF('Agosto 2018'!K29&gt;'Agosto 2018'!L29,'Agosto 2018'!K29,'Agosto 2018'!L29)</f>
        <v>8.24</v>
      </c>
      <c r="CF27">
        <f>IF('Setiembre 2018'!K29&gt;'Setiembre 2018'!L29,'Setiembre 2018'!K29,'Setiembre 2018'!L29)</f>
        <v>7.09</v>
      </c>
      <c r="CG27">
        <f>IF('Octubre 2018'!K29&gt;'Octubre 2018'!L29,'Octubre 2018'!K29,'Octubre 2018'!L29)</f>
        <v>6.38</v>
      </c>
      <c r="CH27">
        <f>IF('Noviembre 2018'!K29&gt;'Noviembre 2018'!L29,'Noviembre 2018'!K29,'Noviembre 2018'!L29)</f>
        <v>7.6899999999999995</v>
      </c>
      <c r="CI27">
        <f>IF('Diciembre 2018'!K29&gt;'Diciembre 2018'!L29,'Diciembre 2018'!K29,'Diciembre 2018'!L29)</f>
        <v>8.5299999999999994</v>
      </c>
      <c r="CJ27">
        <f>IF('Enero 2019'!K29&gt;'Enero 2019'!L29,'Enero 2019'!K29,'Enero 2019'!L29)</f>
        <v>9.32</v>
      </c>
      <c r="CK27" s="92">
        <f>IF('Febrero 2019'!K29&gt;'Febrero 2019'!L29,'Febrero 2019'!K29,'Febrero 2019'!L29)</f>
        <v>10.33</v>
      </c>
      <c r="CL27">
        <f>IF('Marzo 2019'!K29&gt;'Marzo 2019'!L29,'Marzo 2019'!K29,'Marzo 2019'!L29)</f>
        <v>9.9700000000000006</v>
      </c>
      <c r="CN27">
        <f>IF('Mayo 2019'!K29&gt;'Mayo 2019'!L29,'Mayo 2019'!K29,'Mayo 2019'!L29)</f>
        <v>10.02</v>
      </c>
      <c r="CO27">
        <f>IF('Junio 2019'!K29&gt;'Junio 2019'!L29,'Junio 2019'!K29,'Junio 2019'!L29)</f>
        <v>9.19</v>
      </c>
      <c r="CP27">
        <f>IF('Julio 2019'!K29&gt;'Julio 2019'!L29,'Julio 2019'!K29,'Julio 2019'!L29)</f>
        <v>6.9700000000000006</v>
      </c>
      <c r="CQ27">
        <f>IF('Agosto 2019'!K29&gt;'Agosto 2019'!L29,'Agosto 2019'!K29,'Agosto 2019'!L29)</f>
        <v>7.77</v>
      </c>
      <c r="CR27">
        <f>IF('Setiembre 2019'!K29&gt;'Setiembre 2019'!L29,'Setiembre 2019'!K29,'Setiembre 2019'!L29)</f>
        <v>8.0299999999999994</v>
      </c>
      <c r="CS27">
        <f>IF('Octubre 2019'!K29&gt;'Octubre 2019'!L29,'Octubre 2019'!K29,'Octubre 2019'!L29)</f>
        <v>6.36</v>
      </c>
      <c r="CT27">
        <f>IF('Noviembre 2019'!K29&gt;'Noviembre 2019'!L29,'Noviembre 2019'!K29,'Noviembre 2019'!L29)</f>
        <v>7.9399999999999995</v>
      </c>
      <c r="CU27">
        <f>IF('Diciembre 2019'!K29&gt;'Diciembre 2019'!L29,'Diciembre 2019'!K29,'Diciembre 2019'!L29)</f>
        <v>8.76</v>
      </c>
      <c r="CV27">
        <f>IF('Enero 2020'!K29&gt;'Enero 2020'!L29,'Enero 2020'!K29,'Enero 2020'!L29)</f>
        <v>9.41</v>
      </c>
      <c r="CW27">
        <f>IF('Febrero 2020'!K29&gt;'Febrero 2020'!L29,'Febrero 2020'!K29,'Febrero 2020'!L29)</f>
        <v>9.67</v>
      </c>
      <c r="CX27">
        <f>IF('Marzo 2020'!K29&gt;'Marzo 2020'!L29,'Marzo 2020'!K29,'Marzo 2020'!L29)</f>
        <v>9.8800000000000008</v>
      </c>
      <c r="DB27">
        <f>IF('Julio 2020'!K29&gt;'Julio 2020'!L29,'Julio 2020'!K29,'Julio 2020'!L29)</f>
        <v>6.99</v>
      </c>
      <c r="DC27">
        <f>IF('Agosto 2020'!K29&gt;'Agosto 2020'!L29,'Agosto 2020'!K29,'Agosto 2020'!L29)</f>
        <v>7.37</v>
      </c>
      <c r="DD27">
        <f>IF('Setiembre 2020'!K29&gt;'Setiembre 2020'!L29,'Setiembre 2020'!K29,'Setiembre 2020'!L29)</f>
        <v>7.51</v>
      </c>
      <c r="DE27">
        <f>IF('Octubre 2020'!K29&gt;'Octubre 2020'!L29,'Octubre 2020'!K29,'Octubre 2020'!L29)</f>
        <v>6.6800000000000006</v>
      </c>
      <c r="DF27">
        <f>IF('Noviembre 2020'!K29&gt;'Noviembre 2020'!L29,'Noviembre 2020'!K29,'Noviembre 2020'!L29)</f>
        <v>5.3100000000000005</v>
      </c>
      <c r="DG27">
        <f>IF('Diciembre 2020'!K29&gt;'Diciembre 2020'!L29,'Diciembre 2020'!K29,'Diciembre 2020'!L29)</f>
        <v>7.37</v>
      </c>
      <c r="DH27">
        <f>IF('Enero 2021'!K29&gt;'Enero 2021'!L29,'Enero 2021'!K29,'Enero 2021'!L29)</f>
        <v>9.0299999999999994</v>
      </c>
      <c r="DI27">
        <f>IF('Febrero 2021'!K29&gt;'Febrero 2021'!L29,'Febrero 2021'!K29,'Febrero 2021'!L29)</f>
        <v>9.51</v>
      </c>
      <c r="DJ27">
        <f>IF('Marzo 2021'!K29&gt;'Marzo 2021'!L29,'Marzo 2021'!K29,'Marzo 2021'!L29)</f>
        <v>9.66</v>
      </c>
      <c r="DK27">
        <f>IF('Abril 2021'!K29&gt;'Abril 2021'!L29,'Abril 2021'!K29,'Abril 2021'!L29)</f>
        <v>9.49</v>
      </c>
      <c r="DL27">
        <f>IF('Mayo 2021'!K29&gt;'Mayo 2021'!L29,'Mayo 2021'!K29,'Mayo 2021'!L29)</f>
        <v>9.8800000000000008</v>
      </c>
      <c r="DM27">
        <f>IF('Junio 2021'!K29&gt;'Junio 2021'!L29,'Junio 2021'!K29,'Junio 2021'!L29)</f>
        <v>7.75</v>
      </c>
      <c r="DN27">
        <f>IF('Julio 2021'!K29&gt;'Julio 2021'!L29,'Julio 2021'!K29,'Julio 2021'!L29)</f>
        <v>7.9600000000000009</v>
      </c>
      <c r="DO27">
        <f>IF('Agosto 2021'!K29&gt;'Agosto 2021'!L29,'Agosto 2021'!K29,'Agosto 2021'!L29)</f>
        <v>6.34</v>
      </c>
      <c r="DP27">
        <f>IF('Setiembre 2021'!K29&gt;'Setiembre 2021'!L29,'Setiembre 2021'!K29,'Setiembre 2021'!L29)</f>
        <v>6.49</v>
      </c>
      <c r="DQ27">
        <f>IF('Octubre 2021'!K29&gt;'Octubre 2021'!L29,'Octubre 2021'!K29,'Octubre 2021'!L29)</f>
        <v>6.2</v>
      </c>
      <c r="EB27" t="e">
        <f>IF('Setiembre 2022'!K29&gt;'Setiembre 2022'!L29,'Setiembre 2022'!K29,'Setiembre 2022'!L29)</f>
        <v>#VALUE!</v>
      </c>
      <c r="EC27" t="e">
        <f>IF('Octubre 2022'!K29&gt;'Octubre 2022'!L29,'Octubre 2022'!K29,'Octubre 2022'!L29)</f>
        <v>#VALUE!</v>
      </c>
      <c r="ED27" t="e">
        <f>IF('Noviembre 2022'!K29&gt;'Noviembre 2022'!L29,'Noviembre 2022'!K29,'Noviembre 2022'!L29)</f>
        <v>#VALUE!</v>
      </c>
      <c r="EE27" t="e">
        <f>IF('Diciembre 2022'!K29&gt;'Diciembre 2022'!L29,'Diciembre 2022'!K29,'Diciembre 2022'!L29)</f>
        <v>#VALUE!</v>
      </c>
      <c r="EF27" t="e">
        <f>IF('Enero 2023'!K29&gt;'Enero 2023'!L29,'Enero 2023'!K29,'Enero 2023'!L29)</f>
        <v>#VALUE!</v>
      </c>
      <c r="EG27" t="e">
        <f>IF('Febrero 2023'!K29&gt;'Febrero 2023'!L29,'Febrero 2023'!K29,'Febrero 2023'!L29)</f>
        <v>#VALUE!</v>
      </c>
      <c r="EH27" t="e">
        <f>IF('Marzo 2023'!K29&gt;'Marzo 2023'!L29,'Marzo 2023'!K29,'Marzo 2023'!L29)</f>
        <v>#VALUE!</v>
      </c>
      <c r="EI27" t="e">
        <f>IF('Abril 2023'!K29&gt;'Abril 2023'!L29,'Abril 2023'!K29,'Abril 2023'!L29)</f>
        <v>#VALUE!</v>
      </c>
      <c r="EJ27" t="e">
        <f>IF('Mayo 2023'!K29&gt;'Mayo 2023'!L29,'Mayo 2023'!K29,'Mayo 2023'!L29)</f>
        <v>#VALUE!</v>
      </c>
      <c r="EK27" t="e">
        <f>IF('Junio 2023'!K29&gt;'Junio 2023'!L29,'Junio 2023'!K29,'Junio 2023'!L29)</f>
        <v>#VALUE!</v>
      </c>
      <c r="EL27" t="e">
        <f>IF('Julio 2023'!K29&gt;'Julio 2023'!L29,'Julio 2023'!K29,'Julio 2023'!L29)</f>
        <v>#VALUE!</v>
      </c>
      <c r="EM27" t="e">
        <f>IF('Agosto 2023'!K29&gt;'Agosto 2023'!L29,'Agosto 2023'!K29,'Agosto 2023'!L29)</f>
        <v>#VALUE!</v>
      </c>
      <c r="EN27" t="e">
        <f>IF('Setiembre 2023'!K29&gt;'Setiembre 2023'!L29,'Setiembre 2023'!K29,'Setiembre 2023'!L29)</f>
        <v>#VALUE!</v>
      </c>
      <c r="EO27" t="e">
        <f>IF('Octubre 2023'!K29&gt;'Octubre 2023'!L29,'Octubre 2023'!K29,'Octubre 2023'!L29)</f>
        <v>#VALUE!</v>
      </c>
      <c r="EP27" t="e">
        <f>IF('Noviembre 2023'!K29&gt;'Noviembre 2023'!L29,'Noviembre 2023'!K29,'Noviembre 2023'!L29)</f>
        <v>#VALUE!</v>
      </c>
      <c r="EQ27" t="e">
        <f>IF('Diciembre 2023'!K29&gt;'Diciembre 2023'!L29,'Diciembre 2023'!K29,'Diciembre 2023'!L29)</f>
        <v>#VALUE!</v>
      </c>
      <c r="ER27" t="e">
        <f>IF('Enero 2024'!K29&gt;'Enero 2024'!L29,'Enero 2024'!K29,'Enero 2024'!L29)</f>
        <v>#VALUE!</v>
      </c>
      <c r="ES27" t="e">
        <f>IF('Febrero 2024'!K29&gt;'Febrero 2024'!L29,'Febrero 2024'!K29,'Febrero 2024'!L29)</f>
        <v>#VALUE!</v>
      </c>
      <c r="ET27" t="e">
        <f>IF('Marzo 2024'!K29&gt;'Marzo 2024'!L29,'Marzo 2024'!K29,'Marzo 2024'!L29)</f>
        <v>#VALUE!</v>
      </c>
      <c r="EU27" t="e">
        <f>IF('Abril 2024'!K29&gt;'Abril 2024'!L29,'Abril 2024'!K29,'Abril 2024'!L29)</f>
        <v>#VALUE!</v>
      </c>
      <c r="EV27" t="e">
        <f>IF('Mayo 2024'!K29&gt;'Mayo 2024'!L29,'Mayo 2024'!K29,'Mayo 2024'!L29)</f>
        <v>#VALUE!</v>
      </c>
      <c r="EW27" t="e">
        <f>IF('Junio 2024'!K29&gt;'Junio 2024'!L29,'Junio 2024'!K29,'Junio 2024'!L29)</f>
        <v>#VALUE!</v>
      </c>
      <c r="EX27" t="e">
        <f>IF('Julio 2024'!K29&gt;'Julio 2024'!L29,'Julio 2024'!K29,'Julio 2024'!L29)</f>
        <v>#VALUE!</v>
      </c>
      <c r="EY27" t="e">
        <f>IF('Agosto 2024'!K29&gt;'Agosto 2024'!L29,'Agosto 2024'!K29,'Agosto 2024'!L29)</f>
        <v>#VALUE!</v>
      </c>
      <c r="EZ27" t="e">
        <f>IF('Setiembre 2024'!K29&gt;'Setiembre 2024'!L29,'Setiembre 2024'!K29,'Setiembre 2024'!L29)</f>
        <v>#VALUE!</v>
      </c>
      <c r="FA27" t="e">
        <f>IF('Octubre 2024'!K29&gt;'Octubre 2024'!L29,'Octubre 2024'!K29,'Octubre 2024'!L29)</f>
        <v>#VALUE!</v>
      </c>
      <c r="FB27" t="e">
        <f>IF('Noviembre 2024'!K29&gt;'Noviembre 2024'!L29,'Noviembre 2024'!K29,'Noviembre 2024'!L29)</f>
        <v>#VALUE!</v>
      </c>
      <c r="FC27" t="e">
        <f>IF('Diciembre 2024'!K29&gt;'Diciembre 2024'!L29,'Diciembre 2024'!K29,'Diciembre 2024'!L29)</f>
        <v>#VALUE!</v>
      </c>
      <c r="FD27" t="e">
        <f>IF('Enero 2025'!K29&gt;'Enero 2025'!L29,'Enero 2025'!K29,'Enero 2025'!L29)</f>
        <v>#VALUE!</v>
      </c>
      <c r="FE27" t="e">
        <f>IF('Febrero 2025'!K29&gt;'Febrero 2025'!L29,'Febrero 2025'!K29,'Febrero 2025'!L29)</f>
        <v>#VALUE!</v>
      </c>
      <c r="FF27" t="e">
        <f>IF('Marzo 2025'!K29&gt;'Marzo 2025'!L29,'Marzo 2025'!K29,'Marzo 2025'!L29)</f>
        <v>#VALUE!</v>
      </c>
      <c r="FG27" t="e">
        <f>IF('Abril 2025'!K29&gt;'Abril 2025'!L29,'Abril 2025'!K29,'Abril 2025'!L29)</f>
        <v>#VALUE!</v>
      </c>
    </row>
    <row r="28" spans="1:163" x14ac:dyDescent="0.25">
      <c r="A28" s="105">
        <v>26</v>
      </c>
      <c r="B28" s="91" t="s">
        <v>62</v>
      </c>
      <c r="C28" s="105" t="s">
        <v>26</v>
      </c>
      <c r="D28" s="107">
        <v>230865</v>
      </c>
      <c r="E28" s="107">
        <v>374057</v>
      </c>
      <c r="F28" s="107">
        <v>188</v>
      </c>
      <c r="G28" s="91" t="s">
        <v>46</v>
      </c>
      <c r="H28" s="107">
        <v>0.16</v>
      </c>
      <c r="I28" s="51"/>
      <c r="J28" s="91">
        <v>5.78</v>
      </c>
      <c r="K28" s="91">
        <v>6.05</v>
      </c>
      <c r="L28" s="91">
        <v>4.03</v>
      </c>
      <c r="M28" s="91">
        <v>2.59</v>
      </c>
      <c r="N28" s="91">
        <v>2.1599999999999997</v>
      </c>
      <c r="O28" s="92">
        <v>9.24</v>
      </c>
      <c r="P28" s="92">
        <v>10.08</v>
      </c>
      <c r="Q28" s="91">
        <v>5.04</v>
      </c>
      <c r="R28" s="91">
        <v>5.38</v>
      </c>
      <c r="S28" s="91">
        <v>6.14</v>
      </c>
      <c r="T28" s="91">
        <v>6.9399999999999995</v>
      </c>
      <c r="U28" s="91">
        <v>6.92</v>
      </c>
      <c r="V28" s="91">
        <v>6.96</v>
      </c>
      <c r="W28" s="91">
        <v>5.07</v>
      </c>
      <c r="X28" s="91">
        <v>2.86</v>
      </c>
      <c r="Y28" s="91">
        <v>1.4000000000000001</v>
      </c>
      <c r="Z28" s="91">
        <v>1.75</v>
      </c>
      <c r="AA28" s="91">
        <v>1.9400000000000002</v>
      </c>
      <c r="AB28" s="91">
        <v>2.67</v>
      </c>
      <c r="AC28" s="91">
        <v>3.51</v>
      </c>
      <c r="AD28" s="91">
        <v>4.42</v>
      </c>
      <c r="AE28" s="91">
        <v>3.04</v>
      </c>
      <c r="AF28" s="91" t="s">
        <v>96</v>
      </c>
      <c r="AG28" s="91">
        <v>6.34</v>
      </c>
      <c r="AH28" s="91">
        <v>6.8599999999999994</v>
      </c>
      <c r="AI28" s="91">
        <v>7.879999999999999</v>
      </c>
      <c r="AJ28" s="91">
        <v>6.63</v>
      </c>
      <c r="AK28" s="91">
        <v>3.9699999999999998</v>
      </c>
      <c r="AL28" s="91">
        <v>2.27</v>
      </c>
      <c r="AM28" s="92">
        <v>9.02</v>
      </c>
      <c r="AN28" s="92">
        <v>7.3999999999999995</v>
      </c>
      <c r="AO28" s="92">
        <v>12.32</v>
      </c>
      <c r="AP28" s="91">
        <v>5.09</v>
      </c>
      <c r="AQ28" s="91">
        <v>5.6099999999999994</v>
      </c>
      <c r="AR28" s="91">
        <v>7.68</v>
      </c>
      <c r="AS28" s="91">
        <v>6.12</v>
      </c>
      <c r="AT28" s="91">
        <v>7.59</v>
      </c>
      <c r="AU28" s="91">
        <v>8.0399999999999991</v>
      </c>
      <c r="AV28" s="91" t="s">
        <v>72</v>
      </c>
      <c r="AW28" s="91">
        <v>7.75</v>
      </c>
      <c r="AX28" s="10">
        <v>5.64</v>
      </c>
      <c r="AY28" s="117">
        <v>10.67</v>
      </c>
      <c r="AZ28" s="91">
        <v>6.89</v>
      </c>
      <c r="BA28" s="117">
        <v>11.72</v>
      </c>
      <c r="BB28" s="119">
        <v>5.89</v>
      </c>
      <c r="BC28" s="91">
        <v>6.3</v>
      </c>
      <c r="BD28" s="51">
        <v>6.38</v>
      </c>
      <c r="BE28" s="51">
        <v>5.51</v>
      </c>
      <c r="BF28" s="91">
        <v>4.43</v>
      </c>
      <c r="BG28" s="91">
        <v>4.29</v>
      </c>
      <c r="BH28" s="91">
        <v>1.89</v>
      </c>
      <c r="BI28">
        <f>IF('Octubre 2016'!K30&gt;'Octubre 2016'!L30,'Octubre 2016'!K30,'Octubre 2016'!L30)</f>
        <v>1.29</v>
      </c>
      <c r="BJ28">
        <f>IF('Noviembre 2016'!K30&gt;'Noviembre 2016'!L30,'Noviembre 2016'!K30,'Noviembre 2016'!L30)</f>
        <v>1.7000000000000002</v>
      </c>
      <c r="BK28">
        <f>IF('Diciembre 2016'!K30&gt;'Diciembre 2016'!L30,'Diciembre 2016'!K30,'Diciembre 2016'!L30)</f>
        <v>1.57</v>
      </c>
      <c r="BM28">
        <f>IF('Febrero 2017'!K30&gt;'Febrero 2017'!L30,'Febrero 2017'!K30,'Febrero 2017'!L30)</f>
        <v>4.7</v>
      </c>
      <c r="BN28" s="92">
        <f>IF('Marzo 2017'!K30&gt;'Marzo 2017'!L30,'Marzo 2017'!K30,'Marzo 2017'!L30)</f>
        <v>13.25</v>
      </c>
      <c r="BO28">
        <f>IF('Abril 2017'!K30&gt;'Abril 2017'!L30,'Abril 2017'!K30,'Abril 2017'!L30)</f>
        <v>5.53</v>
      </c>
      <c r="BP28">
        <f>IF('Mayo 2017'!K30&gt;'Mayo 2017'!L30,'Mayo 2017'!K30,'Mayo 2017'!L30)</f>
        <v>3.76</v>
      </c>
      <c r="BQ28">
        <f>IF('Junio 2017'!K30&gt;'Junio 2017'!L30,'Junio 2017'!K30,'Junio 2017'!L30)</f>
        <v>1.25</v>
      </c>
      <c r="BR28">
        <f>IF('Julio 2017'!K30&gt;'Julio 2017'!L30,'Julio 2017'!K30,'Julio 2017'!L30)</f>
        <v>1.4400000000000002</v>
      </c>
      <c r="BS28">
        <f>IF('Agosto 2017'!K30&gt;'Agosto 2017'!L30,'Agosto 2017'!K30,'Agosto 2017'!L30)</f>
        <v>1.4500000000000002</v>
      </c>
      <c r="BT28">
        <f>IF('Setiembre 2017'!K30&gt;'Setiembre 2017'!L30,'Setiembre 2017'!K30,'Setiembre 2017'!L30)</f>
        <v>1.1400000000000001</v>
      </c>
      <c r="BU28">
        <f>IF('Octubre 2017'!K30&gt;'Octubre 2017'!L30,'Octubre 2017'!K30,'Octubre 2017'!L30)</f>
        <v>1.3</v>
      </c>
      <c r="BV28">
        <f>IF('Noviembre 2017'!K30&gt;'Noviembre 2017'!L30,'Noviembre 2017'!K30,'Noviembre 2017'!L30)</f>
        <v>1.5</v>
      </c>
      <c r="BW28">
        <f>IF('Diciembre 2017'!K30&gt;'Diciembre 2017'!L30,'Diciembre 2017'!K30,'Diciembre 2017'!L30)</f>
        <v>1.9599999999999993</v>
      </c>
      <c r="BX28" s="92">
        <f>IF('Enero 2018'!K30&gt;'Enero 2018'!L30,'Enero 2018'!K30,'Enero 2018'!L30)</f>
        <v>17.55</v>
      </c>
      <c r="BY28" s="92">
        <f>IF('Febrero 2018'!K30&gt;'Febrero 2018'!L30,'Febrero 2018'!K30,'Febrero 2018'!L30)</f>
        <v>10.1</v>
      </c>
      <c r="BZ28" s="92">
        <f>IF('Marzo 2018'!K30&gt;'Marzo 2018'!L30,'Marzo 2018'!K30,'Marzo 2018'!L30)</f>
        <v>10.72</v>
      </c>
      <c r="CA28">
        <f>IF('Abril 2018'!K30&gt;'Abril 2018'!L30,'Abril 2018'!K30,'Abril 2018'!L30)</f>
        <v>5.9399999999999995</v>
      </c>
      <c r="CB28">
        <f>IF('Mayo 2018'!K30&gt;'Mayo 2018'!L30,'Mayo 2018'!K30,'Mayo 2018'!L30)</f>
        <v>6.26</v>
      </c>
      <c r="CC28">
        <f>IF('Junio 2018'!K30&gt;'Junio 2018'!L30,'Junio 2018'!K30,'Junio 2018'!L30)</f>
        <v>5.41</v>
      </c>
      <c r="CD28">
        <f>IF('Julio 2018'!K30&gt;'Julio 2018'!L30,'Julio 2018'!K30,'Julio 2018'!L30)</f>
        <v>4.54</v>
      </c>
      <c r="CE28">
        <f>IF('Agosto 2018'!K30&gt;'Agosto 2018'!L30,'Agosto 2018'!K30,'Agosto 2018'!L30)</f>
        <v>6.2299999999999995</v>
      </c>
      <c r="CF28">
        <f>IF('Setiembre 2018'!K30&gt;'Setiembre 2018'!L30,'Setiembre 2018'!K30,'Setiembre 2018'!L30)</f>
        <v>3.1799999999999997</v>
      </c>
      <c r="CG28">
        <f>IF('Octubre 2018'!K30&gt;'Octubre 2018'!L30,'Octubre 2018'!K30,'Octubre 2018'!L30)</f>
        <v>1.23</v>
      </c>
      <c r="CH28">
        <f>IF('Noviembre 2018'!K30&gt;'Noviembre 2018'!L30,'Noviembre 2018'!K30,'Noviembre 2018'!L30)</f>
        <v>1.54</v>
      </c>
      <c r="CI28">
        <f>IF('Diciembre 2018'!K30&gt;'Diciembre 2018'!L30,'Diciembre 2018'!K30,'Diciembre 2018'!L30)</f>
        <v>2.5999999999999996</v>
      </c>
      <c r="CJ28" s="92">
        <f>IF('Enero 2019'!K30&gt;'Enero 2019'!L30,'Enero 2019'!K30,'Enero 2019'!L30)</f>
        <v>11.6</v>
      </c>
      <c r="CK28" s="92">
        <f>IF('Febrero 2019'!K30&gt;'Febrero 2019'!L30,'Febrero 2019'!K30,'Febrero 2019'!L30)</f>
        <v>10.27</v>
      </c>
      <c r="CL28" s="92">
        <f>IF('Marzo 2019'!K30&gt;'Marzo 2019'!L30,'Marzo 2019'!K30,'Marzo 2019'!L30)</f>
        <v>10.48</v>
      </c>
      <c r="CM28">
        <f>IF('Abril 2019'!K30&gt;'Abril 2019'!L30,'Abril 2019'!K30,'Abril 2019'!L30)</f>
        <v>5.93</v>
      </c>
      <c r="CN28">
        <f>IF('Mayo 2019'!K30&gt;'Mayo 2019'!L30,'Mayo 2019'!K30,'Mayo 2019'!L30)</f>
        <v>6.12</v>
      </c>
      <c r="CO28">
        <f>IF('Junio 2019'!K30&gt;'Junio 2019'!L30,'Junio 2019'!K30,'Junio 2019'!L30)</f>
        <v>5.43</v>
      </c>
      <c r="CP28">
        <f>IF('Julio 2019'!K30&gt;'Julio 2019'!L30,'Julio 2019'!K30,'Julio 2019'!L30)</f>
        <v>4.96</v>
      </c>
      <c r="CQ28">
        <f>IF('Agosto 2019'!K30&gt;'Agosto 2019'!L30,'Agosto 2019'!K30,'Agosto 2019'!L30)</f>
        <v>4.16</v>
      </c>
      <c r="CS28">
        <f>IF('Octubre 2019'!K30&gt;'Octubre 2019'!L30,'Octubre 2019'!K30,'Octubre 2019'!L30)</f>
        <v>1.1600000000000001</v>
      </c>
      <c r="CT28">
        <f>IF('Noviembre 2019'!K30&gt;'Noviembre 2019'!L30,'Noviembre 2019'!K30,'Noviembre 2019'!L30)</f>
        <v>1.6800000000000002</v>
      </c>
      <c r="CU28">
        <f>IF('Diciembre 2019'!K30&gt;'Diciembre 2019'!L30,'Diciembre 2019'!K30,'Diciembre 2019'!L30)</f>
        <v>2.06</v>
      </c>
      <c r="CV28">
        <f>IF('Enero 2020'!K30&gt;'Enero 2020'!L30,'Enero 2020'!K30,'Enero 2020'!L30)</f>
        <v>7.56</v>
      </c>
      <c r="CW28">
        <f>IF('Febrero 2020'!K30&gt;'Febrero 2020'!L30,'Febrero 2020'!K30,'Febrero 2020'!L30)</f>
        <v>11.6</v>
      </c>
      <c r="CX28">
        <f>IF('Marzo 2020'!K30&gt;'Marzo 2020'!L30,'Marzo 2020'!K30,'Marzo 2020'!L30)</f>
        <v>16.18</v>
      </c>
      <c r="CY28">
        <f>IF('Abril 2020'!K30&gt;'Abril 2020'!L30,'Abril 2020'!K30,'Abril 2020'!L30)</f>
        <v>5.8599999999999994</v>
      </c>
      <c r="CZ28">
        <f>IF('Mayo 2020'!K30&gt;'Mayo 2020'!L30,'Mayo 2020'!K30,'Mayo 2020'!L30)</f>
        <v>6.3599999999999994</v>
      </c>
      <c r="DA28">
        <f>IF('Junio 2020'!K30&gt;'Junio 2020'!L30,'Junio 2020'!K30,'Junio 2020'!L30)</f>
        <v>6.52</v>
      </c>
      <c r="DB28">
        <f>IF('Julio 2020'!K30&gt;'Julio 2020'!L30,'Julio 2020'!K30,'Julio 2020'!L30)</f>
        <v>4.01</v>
      </c>
      <c r="DC28">
        <f>IF('Agosto 2020'!K30&gt;'Agosto 2020'!L30,'Agosto 2020'!K30,'Agosto 2020'!L30)</f>
        <v>1.9800000000000002</v>
      </c>
      <c r="DD28">
        <f>IF('Setiembre 2020'!K30&gt;'Setiembre 2020'!L30,'Setiembre 2020'!K30,'Setiembre 2020'!L30)</f>
        <v>4.0399999999999991</v>
      </c>
      <c r="DE28">
        <f>IF('Octubre 2020'!K30&gt;'Octubre 2020'!L30,'Octubre 2020'!K30,'Octubre 2020'!L30)</f>
        <v>1.6</v>
      </c>
      <c r="DG28">
        <f>IF('Diciembre 2020'!K30&gt;'Diciembre 2020'!L30,'Diciembre 2020'!K30,'Diciembre 2020'!L30)</f>
        <v>1.7000000000000002</v>
      </c>
      <c r="DH28">
        <f>IF('Enero 2021'!K30&gt;'Enero 2021'!L30,'Enero 2021'!K30,'Enero 2021'!L30)</f>
        <v>8.77</v>
      </c>
      <c r="DI28">
        <f>IF('Febrero 2021'!K30&gt;'Febrero 2021'!L30,'Febrero 2021'!K30,'Febrero 2021'!L30)</f>
        <v>11.379999999999999</v>
      </c>
      <c r="DJ28">
        <f>IF('Marzo 2021'!K30&gt;'Marzo 2021'!L30,'Marzo 2021'!K30,'Marzo 2021'!L30)</f>
        <v>8.84</v>
      </c>
      <c r="DK28">
        <f>IF('Abril 2021'!K30&gt;'Abril 2021'!L30,'Abril 2021'!K30,'Abril 2021'!L30)</f>
        <v>4.12</v>
      </c>
      <c r="DL28">
        <f>IF('Mayo 2021'!K30&gt;'Mayo 2021'!L30,'Mayo 2021'!K30,'Mayo 2021'!L30)</f>
        <v>4.75</v>
      </c>
      <c r="DM28">
        <f>IF('Junio 2021'!K30&gt;'Junio 2021'!L30,'Junio 2021'!K30,'Junio 2021'!L30)</f>
        <v>3.44</v>
      </c>
      <c r="DN28">
        <f>IF('Julio 2021'!K30&gt;'Julio 2021'!L30,'Julio 2021'!K30,'Julio 2021'!L30)</f>
        <v>6.26</v>
      </c>
      <c r="DO28">
        <f>IF('Agosto 2021'!K30&gt;'Agosto 2021'!L30,'Agosto 2021'!K30,'Agosto 2021'!L30)</f>
        <v>1.51</v>
      </c>
      <c r="DP28">
        <f>IF('Setiembre 2021'!K30&gt;'Setiembre 2021'!L30,'Setiembre 2021'!K30,'Setiembre 2021'!L30)</f>
        <v>1.4000000000000001</v>
      </c>
      <c r="DQ28">
        <f>IF('Octubre 2021'!K30&gt;'Octubre 2021'!L30,'Octubre 2021'!K30,'Octubre 2021'!L30)</f>
        <v>1.1700000000000002</v>
      </c>
      <c r="DR28">
        <f>IF('Noviembre 2021'!K30&gt;'Noviembre 2021'!L30,'Noviembre 2021'!K30,'Noviembre 2021'!L30)</f>
        <v>1.59</v>
      </c>
      <c r="DS28">
        <f>IF('Diciembre 2021'!K30&gt;'Diciembre 2021'!L30,'Diciembre 2021'!K30,'Diciembre 2021'!L30)</f>
        <v>6.08</v>
      </c>
      <c r="DT28">
        <f>IF('Enero 2022'!K30&gt;'Enero 2022'!L30,'Enero 2022'!K30,'Enero 2022'!L30)</f>
        <v>3.48</v>
      </c>
      <c r="DU28">
        <f>IF('Febrero 2022'!K30&gt;'Febrero 2022'!L30,'Febrero 2022'!K30,'Febrero 2022'!L30)</f>
        <v>16.88</v>
      </c>
      <c r="DV28">
        <f>IF('Marzo 2022'!K30&gt;'Marzo 2022'!L30,'Marzo 2022'!K30,'Marzo 2022'!L30)</f>
        <v>12.06</v>
      </c>
      <c r="DW28">
        <f>IF('Abril 2022'!K30&gt;'Abril 2022'!L30,'Abril 2022'!K30,'Abril 2022'!L30)</f>
        <v>5.54</v>
      </c>
      <c r="DX28">
        <f>IF('Mayo 2022'!K30&gt;'Mayo 2022'!L30,'Mayo 2022'!K30,'Mayo 2022'!L30)</f>
        <v>3.31</v>
      </c>
      <c r="DY28">
        <f>IF('Junio 2022'!K30&gt;'Junio 2022'!L30,'Junio 2022'!K30,'Junio 2022'!L30)</f>
        <v>1.1900000000000002</v>
      </c>
      <c r="DZ28">
        <f>IF('Julio 2022'!K30&gt;'Julio 2022'!L30,'Julio 2022'!K30,'Julio 2022'!L30)</f>
        <v>1.1600000000000001</v>
      </c>
      <c r="EA28">
        <f>IF('Agosto 2022'!K30&gt;'Agosto 2022'!L30,'Agosto 2022'!K30,'Agosto 2022'!L30)</f>
        <v>1.4100000000000001</v>
      </c>
      <c r="EB28">
        <f>IF('Setiembre 2022'!K30&gt;'Setiembre 2022'!L30,'Setiembre 2022'!K30,'Setiembre 2022'!L30)</f>
        <v>1.49</v>
      </c>
      <c r="EC28">
        <f>IF('Octubre 2022'!K30&gt;'Octubre 2022'!L30,'Octubre 2022'!K30,'Octubre 2022'!L30)</f>
        <v>1.24</v>
      </c>
      <c r="ED28">
        <f>IF('Noviembre 2022'!K30&gt;'Noviembre 2022'!L30,'Noviembre 2022'!K30,'Noviembre 2022'!L30)</f>
        <v>1.58</v>
      </c>
      <c r="EE28">
        <f>IF('Diciembre 2022'!K30&gt;'Diciembre 2022'!L30,'Diciembre 2022'!K30,'Diciembre 2022'!L30)</f>
        <v>10.79</v>
      </c>
      <c r="EF28">
        <f>IF('Enero 2023'!K30&gt;'Enero 2023'!L30,'Enero 2023'!K30,'Enero 2023'!L30)</f>
        <v>7.62</v>
      </c>
      <c r="EG28">
        <f>IF('Febrero 2023'!K30&gt;'Febrero 2023'!L30,'Febrero 2023'!K30,'Febrero 2023'!L30)</f>
        <v>11.47</v>
      </c>
      <c r="EH28">
        <f>IF('Marzo 2023'!K30&gt;'Marzo 2023'!L30,'Marzo 2023'!K30,'Marzo 2023'!L30)</f>
        <v>11.74</v>
      </c>
      <c r="EI28">
        <f>IF('Abril 2023'!K30&gt;'Abril 2023'!L30,'Abril 2023'!K30,'Abril 2023'!L30)</f>
        <v>5.28</v>
      </c>
      <c r="EJ28">
        <f>IF('Mayo 2023'!K30&gt;'Mayo 2023'!L30,'Mayo 2023'!K30,'Mayo 2023'!L30)</f>
        <v>5.79</v>
      </c>
      <c r="EK28">
        <f>IF('Junio 2023'!K30&gt;'Junio 2023'!L30,'Junio 2023'!K30,'Junio 2023'!L30)</f>
        <v>4.46</v>
      </c>
      <c r="EL28">
        <f>IF('Julio 2023'!K30&gt;'Julio 2023'!L30,'Julio 2023'!K30,'Julio 2023'!L30)</f>
        <v>3.1399999999999997</v>
      </c>
      <c r="EM28">
        <f>IF('Agosto 2023'!K30&gt;'Agosto 2023'!L30,'Agosto 2023'!K30,'Agosto 2023'!L30)</f>
        <v>3.06</v>
      </c>
      <c r="EN28">
        <f>IF('Setiembre 2023'!K30&gt;'Setiembre 2023'!L30,'Setiembre 2023'!K30,'Setiembre 2023'!L30)</f>
        <v>1.97</v>
      </c>
      <c r="EO28">
        <f>IF('Octubre 2023'!K30&gt;'Octubre 2023'!L30,'Octubre 2023'!K30,'Octubre 2023'!L30)</f>
        <v>1.82</v>
      </c>
      <c r="EP28">
        <f>IF('Noviembre 2023'!K30&gt;'Noviembre 2023'!L30,'Noviembre 2023'!K30,'Noviembre 2023'!L30)</f>
        <v>1.56</v>
      </c>
      <c r="EQ28">
        <f>IF('Diciembre 2023'!K30&gt;'Diciembre 2023'!L30,'Diciembre 2023'!K30,'Diciembre 2023'!L30)</f>
        <v>1.99</v>
      </c>
      <c r="ER28">
        <f>IF('Enero 2024'!K30&gt;'Enero 2024'!L30,'Enero 2024'!K30,'Enero 2024'!L30)</f>
        <v>5.91</v>
      </c>
      <c r="ES28">
        <f>IF('Febrero 2024'!K30&gt;'Febrero 2024'!L30,'Febrero 2024'!K30,'Febrero 2024'!L30)</f>
        <v>5.01</v>
      </c>
      <c r="ET28">
        <f>IF('Marzo 2024'!K30&gt;'Marzo 2024'!L30,'Marzo 2024'!K30,'Marzo 2024'!L30)</f>
        <v>11.66</v>
      </c>
      <c r="EU28">
        <f>IF('Abril 2024'!K30&gt;'Abril 2024'!L30,'Abril 2024'!K30,'Abril 2024'!L30)</f>
        <v>7.1099999999999994</v>
      </c>
      <c r="EV28">
        <f>IF('Mayo 2024'!K30&gt;'Mayo 2024'!L30,'Mayo 2024'!K30,'Mayo 2024'!L30)</f>
        <v>7.6099999999999994</v>
      </c>
      <c r="EW28">
        <f>IF('Junio 2024'!K30&gt;'Junio 2024'!L30,'Junio 2024'!K30,'Junio 2024'!L30)</f>
        <v>1.91</v>
      </c>
      <c r="EX28">
        <f>IF('Julio 2024'!K30&gt;'Julio 2024'!L30,'Julio 2024'!K30,'Julio 2024'!L30)</f>
        <v>1.9000000000000001</v>
      </c>
      <c r="EY28">
        <f>IF('Agosto 2024'!K30&gt;'Agosto 2024'!L30,'Agosto 2024'!K30,'Agosto 2024'!L30)</f>
        <v>1.58</v>
      </c>
      <c r="EZ28">
        <f>IF('Setiembre 2024'!K30&gt;'Setiembre 2024'!L30,'Setiembre 2024'!K30,'Setiembre 2024'!L30)</f>
        <v>1.07</v>
      </c>
      <c r="FA28">
        <f>IF('Octubre 2024'!K30&gt;'Octubre 2024'!L30,'Octubre 2024'!K30,'Octubre 2024'!L30)</f>
        <v>1.4500000000000002</v>
      </c>
      <c r="FB28">
        <f>IF('Noviembre 2024'!K30&gt;'Noviembre 2024'!L30,'Noviembre 2024'!K30,'Noviembre 2024'!L30)</f>
        <v>1.3900000000000001</v>
      </c>
      <c r="FC28">
        <f>IF('Diciembre 2024'!K30&gt;'Diciembre 2024'!L30,'Diciembre 2024'!K30,'Diciembre 2024'!L30)</f>
        <v>4.16</v>
      </c>
      <c r="FD28">
        <f>IF('Enero 2025'!K30&gt;'Enero 2025'!L30,'Enero 2025'!K30,'Enero 2025'!L30)</f>
        <v>4.99</v>
      </c>
      <c r="FE28">
        <f>IF('Febrero 2025'!K30&gt;'Febrero 2025'!L30,'Febrero 2025'!K30,'Febrero 2025'!L30)</f>
        <v>8</v>
      </c>
      <c r="FF28">
        <f>IF('Marzo 2025'!K30&gt;'Marzo 2025'!L30,'Marzo 2025'!K30,'Marzo 2025'!L30)</f>
        <v>7.93</v>
      </c>
      <c r="FG28">
        <f>IF('Abril 2025'!K30&gt;'Abril 2025'!L30,'Abril 2025'!K30,'Abril 2025'!L30)</f>
        <v>6.58</v>
      </c>
    </row>
    <row r="29" spans="1:163" x14ac:dyDescent="0.25">
      <c r="A29" s="105">
        <v>27</v>
      </c>
      <c r="B29" s="91" t="s">
        <v>63</v>
      </c>
      <c r="C29" s="105" t="s">
        <v>44</v>
      </c>
      <c r="D29" s="91">
        <v>233304</v>
      </c>
      <c r="E29" s="107">
        <v>377094</v>
      </c>
      <c r="F29" s="107">
        <v>152</v>
      </c>
      <c r="G29" s="107">
        <v>10</v>
      </c>
      <c r="H29" s="107">
        <v>0.47</v>
      </c>
      <c r="I29" s="51"/>
      <c r="J29" s="91">
        <v>7.71</v>
      </c>
      <c r="K29" s="91">
        <v>7.7500000000000009</v>
      </c>
      <c r="L29" s="91">
        <v>6.66</v>
      </c>
      <c r="M29" s="91">
        <v>5.6000000000000005</v>
      </c>
      <c r="N29" s="91">
        <v>5.13</v>
      </c>
      <c r="O29" s="91">
        <v>5.6000000000000005</v>
      </c>
      <c r="P29" s="91">
        <v>6.41</v>
      </c>
      <c r="Q29" s="91">
        <v>7.28</v>
      </c>
      <c r="R29" s="91">
        <v>7.4</v>
      </c>
      <c r="S29" s="91">
        <v>7.910000000000001</v>
      </c>
      <c r="T29" s="91">
        <v>8.2099999999999991</v>
      </c>
      <c r="U29" s="91">
        <v>8.2999999999999989</v>
      </c>
      <c r="V29" s="91">
        <v>8.02</v>
      </c>
      <c r="W29" s="91">
        <v>6.8500000000000005</v>
      </c>
      <c r="X29" s="91">
        <v>5.66</v>
      </c>
      <c r="Y29" s="91">
        <v>4.13</v>
      </c>
      <c r="Z29" s="91">
        <v>4.41</v>
      </c>
      <c r="AA29" s="91">
        <v>5.28</v>
      </c>
      <c r="AB29" s="91">
        <v>5.9</v>
      </c>
      <c r="AC29" s="91">
        <v>6.71</v>
      </c>
      <c r="AD29" s="91">
        <v>7.67</v>
      </c>
      <c r="AE29" s="91">
        <v>7.63</v>
      </c>
      <c r="AF29" s="91">
        <v>8.1199999999999992</v>
      </c>
      <c r="AG29" s="91">
        <v>8.6199999999999992</v>
      </c>
      <c r="AH29" s="91">
        <v>8.5599999999999987</v>
      </c>
      <c r="AI29" s="91">
        <v>8.9499999999999993</v>
      </c>
      <c r="AJ29" s="91">
        <v>6.45</v>
      </c>
      <c r="AK29" s="91">
        <v>7.19</v>
      </c>
      <c r="AL29" s="91">
        <v>5.87</v>
      </c>
      <c r="AM29" s="91">
        <v>6.04</v>
      </c>
      <c r="AN29" s="91">
        <v>6.73</v>
      </c>
      <c r="AO29" s="91">
        <v>7.6499999999999995</v>
      </c>
      <c r="AP29" s="91">
        <v>7.86</v>
      </c>
      <c r="AQ29" s="91">
        <v>8.0699999999999985</v>
      </c>
      <c r="AR29" s="91">
        <v>10.039999999999999</v>
      </c>
      <c r="AS29" s="91">
        <v>8.69</v>
      </c>
      <c r="AT29" s="91">
        <v>9.34</v>
      </c>
      <c r="AU29" s="91" t="s">
        <v>47</v>
      </c>
      <c r="AV29" s="91" t="s">
        <v>47</v>
      </c>
      <c r="AW29" s="91">
        <v>8.85</v>
      </c>
      <c r="AX29" s="10">
        <v>7.81</v>
      </c>
      <c r="AY29" s="35">
        <v>7.05</v>
      </c>
      <c r="AZ29" s="91">
        <v>6.7600000000000007</v>
      </c>
      <c r="BA29" s="26">
        <v>7.6800000000000006</v>
      </c>
      <c r="BB29" s="91">
        <v>7.7299999999999995</v>
      </c>
      <c r="BC29" s="91">
        <v>8.25</v>
      </c>
      <c r="BD29" s="51">
        <v>4.67</v>
      </c>
      <c r="BE29" s="51">
        <v>7.15</v>
      </c>
      <c r="BF29" s="91">
        <v>6.5100000000000007</v>
      </c>
      <c r="BG29" s="91">
        <v>6.17</v>
      </c>
      <c r="BH29" s="91">
        <v>4.71</v>
      </c>
      <c r="BI29">
        <f>IF('Octubre 2016'!K31&gt;'Octubre 2016'!L31,'Octubre 2016'!K31,'Octubre 2016'!L31)</f>
        <v>3.84</v>
      </c>
      <c r="BJ29">
        <f>IF('Noviembre 2016'!K31&gt;'Noviembre 2016'!L31,'Noviembre 2016'!K31,'Noviembre 2016'!L31)</f>
        <v>4.1800000000000006</v>
      </c>
      <c r="BK29">
        <f>IF('Diciembre 2016'!K31&gt;'Diciembre 2016'!L31,'Diciembre 2016'!K31,'Diciembre 2016'!L31)</f>
        <v>4.62</v>
      </c>
      <c r="BM29">
        <f>IF('Febrero 2017'!K31&gt;'Febrero 2017'!L31,'Febrero 2017'!K31,'Febrero 2017'!L31)</f>
        <v>6.09</v>
      </c>
      <c r="BN29">
        <f>IF('Marzo 2017'!K31&gt;'Marzo 2017'!L31,'Marzo 2017'!K31,'Marzo 2017'!L31)</f>
        <v>6.79</v>
      </c>
      <c r="BO29">
        <f>IF('Abril 2017'!K31&gt;'Abril 2017'!L31,'Abril 2017'!K31,'Abril 2017'!L31)</f>
        <v>6.3100000000000005</v>
      </c>
      <c r="BP29">
        <f>IF('Mayo 2017'!K31&gt;'Mayo 2017'!L31,'Mayo 2017'!K31,'Mayo 2017'!L31)</f>
        <v>8.2199999999999989</v>
      </c>
      <c r="BQ29">
        <f>IF('Junio 2017'!K31&gt;'Junio 2017'!L31,'Junio 2017'!K31,'Junio 2017'!L31)</f>
        <v>6.03</v>
      </c>
      <c r="BR29">
        <f>IF('Julio 2017'!K31&gt;'Julio 2017'!L31,'Julio 2017'!K31,'Julio 2017'!L31)</f>
        <v>4.91</v>
      </c>
      <c r="BS29">
        <f>IF('Agosto 2017'!K31&gt;'Agosto 2017'!L31,'Agosto 2017'!K31,'Agosto 2017'!L31)</f>
        <v>5</v>
      </c>
      <c r="BT29">
        <f>IF('Setiembre 2017'!K31&gt;'Setiembre 2017'!L31,'Setiembre 2017'!K31,'Setiembre 2017'!L31)</f>
        <v>3.75</v>
      </c>
      <c r="BU29">
        <f>IF('Octubre 2017'!K31&gt;'Octubre 2017'!L31,'Octubre 2017'!K31,'Octubre 2017'!L31)</f>
        <v>3.2700000000000005</v>
      </c>
      <c r="BV29">
        <f>IF('Noviembre 2017'!K31&gt;'Noviembre 2017'!L31,'Noviembre 2017'!K31,'Noviembre 2017'!L31)</f>
        <v>3.7</v>
      </c>
      <c r="BW29">
        <f>IF('Diciembre 2017'!K31&gt;'Diciembre 2017'!L31,'Diciembre 2017'!K31,'Diciembre 2017'!L31)</f>
        <v>4.29</v>
      </c>
      <c r="BX29">
        <f>IF('Enero 2018'!K31&gt;'Enero 2018'!L31,'Enero 2018'!K31,'Enero 2018'!L31)</f>
        <v>5.5100000000000007</v>
      </c>
      <c r="BY29">
        <f>IF('Febrero 2018'!K31&gt;'Febrero 2018'!L31,'Febrero 2018'!K31,'Febrero 2018'!L31)</f>
        <v>6.12</v>
      </c>
      <c r="BZ29">
        <f>IF('Marzo 2018'!K31&gt;'Marzo 2018'!L31,'Marzo 2018'!K31,'Marzo 2018'!L31)</f>
        <v>7.4300000000000006</v>
      </c>
      <c r="CA29">
        <f>IF('Abril 2018'!K31&gt;'Abril 2018'!L31,'Abril 2018'!K31,'Abril 2018'!L31)</f>
        <v>7.81</v>
      </c>
      <c r="CB29">
        <f>IF('Mayo 2018'!K31&gt;'Mayo 2018'!L31,'Mayo 2018'!K31,'Mayo 2018'!L31)</f>
        <v>7.830000000000001</v>
      </c>
      <c r="CC29">
        <f>IF('Junio 2018'!K31&gt;'Junio 2018'!L31,'Junio 2018'!K31,'Junio 2018'!L31)</f>
        <v>8</v>
      </c>
      <c r="CD29">
        <f>IF('Julio 2018'!K31&gt;'Julio 2018'!L31,'Julio 2018'!K31,'Julio 2018'!L31)</f>
        <v>7.49</v>
      </c>
      <c r="CE29">
        <f>IF('Agosto 2018'!K31&gt;'Agosto 2018'!L31,'Agosto 2018'!K31,'Agosto 2018'!L31)</f>
        <v>7.4300000000000006</v>
      </c>
      <c r="CF29">
        <f>IF('Setiembre 2018'!K31&gt;'Setiembre 2018'!L31,'Setiembre 2018'!K31,'Setiembre 2018'!L31)</f>
        <v>6.95</v>
      </c>
      <c r="CG29">
        <f>IF('Octubre 2018'!K31&gt;'Octubre 2018'!L31,'Octubre 2018'!K31,'Octubre 2018'!L31)</f>
        <v>3.63</v>
      </c>
      <c r="CK29" s="92">
        <f>IF('Febrero 2019'!K31&gt;'Febrero 2019'!L31,'Febrero 2019'!K31,'Febrero 2019'!L31)</f>
        <v>8.2799999999999994</v>
      </c>
      <c r="CN29">
        <f>IF('Mayo 2019'!K31&gt;'Mayo 2019'!L31,'Mayo 2019'!K31,'Mayo 2019'!L31)</f>
        <v>8.0299999999999994</v>
      </c>
      <c r="CO29">
        <f>IF('Junio 2019'!K31&gt;'Junio 2019'!L31,'Junio 2019'!K31,'Junio 2019'!L31)</f>
        <v>7.97</v>
      </c>
      <c r="CP29">
        <f>IF('Julio 2019'!K31&gt;'Julio 2019'!L31,'Julio 2019'!K31,'Julio 2019'!L31)</f>
        <v>7.8400000000000007</v>
      </c>
      <c r="CQ29">
        <f>IF('Agosto 2019'!K31&gt;'Agosto 2019'!L31,'Agosto 2019'!K31,'Agosto 2019'!L31)</f>
        <v>7.62</v>
      </c>
      <c r="CR29">
        <f>IF('Setiembre 2019'!K31&gt;'Setiembre 2019'!L31,'Setiembre 2019'!K31,'Setiembre 2019'!L31)</f>
        <v>7.23</v>
      </c>
      <c r="CS29">
        <f>IF('Octubre 2019'!K31&gt;'Octubre 2019'!L31,'Octubre 2019'!K31,'Octubre 2019'!L31)</f>
        <v>3.9700000000000006</v>
      </c>
      <c r="CT29">
        <f>IF('Noviembre 2019'!K31&gt;'Noviembre 2019'!L31,'Noviembre 2019'!K31,'Noviembre 2019'!L31)</f>
        <v>4.4700000000000006</v>
      </c>
      <c r="CU29">
        <f>IF('Diciembre 2019'!K31&gt;'Diciembre 2019'!L31,'Diciembre 2019'!K31,'Diciembre 2019'!L31)</f>
        <v>5.33</v>
      </c>
      <c r="CV29">
        <f>IF('Enero 2020'!K31&gt;'Enero 2020'!L31,'Enero 2020'!K31,'Enero 2020'!L31)</f>
        <v>6.32</v>
      </c>
      <c r="CW29">
        <f>IF('Febrero 2020'!K31&gt;'Febrero 2020'!L31,'Febrero 2020'!K31,'Febrero 2020'!L31)</f>
        <v>7.15</v>
      </c>
      <c r="CX29">
        <f>IF('Marzo 2020'!K31&gt;'Marzo 2020'!L31,'Marzo 2020'!K31,'Marzo 2020'!L31)</f>
        <v>7.09</v>
      </c>
      <c r="CY29">
        <f>IF('Abril 2020'!K31&gt;'Abril 2020'!L31,'Abril 2020'!K31,'Abril 2020'!L31)</f>
        <v>7.7</v>
      </c>
      <c r="CZ29">
        <f>IF('Mayo 2020'!K31&gt;'Mayo 2020'!L31,'Mayo 2020'!K31,'Mayo 2020'!L31)</f>
        <v>8.1199999999999992</v>
      </c>
      <c r="DA29">
        <f>IF('Junio 2020'!K31&gt;'Junio 2020'!L31,'Junio 2020'!K31,'Junio 2020'!L31)</f>
        <v>8.19</v>
      </c>
      <c r="EB29" t="e">
        <f>IF('Setiembre 2022'!K31&gt;'Setiembre 2022'!L31,'Setiembre 2022'!K31,'Setiembre 2022'!L31)</f>
        <v>#REF!</v>
      </c>
      <c r="EC29" t="e">
        <f>IF('Octubre 2022'!K31&gt;'Octubre 2022'!L31,'Octubre 2022'!K31,'Octubre 2022'!L31)</f>
        <v>#REF!</v>
      </c>
      <c r="ED29" t="e">
        <f>IF('Noviembre 2022'!K31&gt;'Noviembre 2022'!L31,'Noviembre 2022'!K31,'Noviembre 2022'!L31)</f>
        <v>#REF!</v>
      </c>
      <c r="EE29" t="e">
        <f>IF('Diciembre 2022'!K31&gt;'Diciembre 2022'!L31,'Diciembre 2022'!K31,'Diciembre 2022'!L31)</f>
        <v>#REF!</v>
      </c>
      <c r="EF29" t="e">
        <f>IF('Enero 2023'!K31&gt;'Enero 2023'!L31,'Enero 2023'!K31,'Enero 2023'!L31)</f>
        <v>#REF!</v>
      </c>
      <c r="EG29" t="e">
        <f>IF('Febrero 2023'!K31&gt;'Febrero 2023'!L31,'Febrero 2023'!K31,'Febrero 2023'!L31)</f>
        <v>#REF!</v>
      </c>
      <c r="EH29" t="e">
        <f>IF('Marzo 2023'!K31&gt;'Marzo 2023'!L31,'Marzo 2023'!K31,'Marzo 2023'!L31)</f>
        <v>#REF!</v>
      </c>
      <c r="EI29" t="e">
        <f>IF('Abril 2023'!K31&gt;'Abril 2023'!L31,'Abril 2023'!K31,'Abril 2023'!L31)</f>
        <v>#REF!</v>
      </c>
      <c r="EJ29" t="e">
        <f>IF('Mayo 2023'!K31&gt;'Mayo 2023'!L31,'Mayo 2023'!K31,'Mayo 2023'!L31)</f>
        <v>#REF!</v>
      </c>
      <c r="EK29" t="e">
        <f>IF('Junio 2023'!K31&gt;'Junio 2023'!L31,'Junio 2023'!K31,'Junio 2023'!L31)</f>
        <v>#REF!</v>
      </c>
      <c r="EL29" t="e">
        <f>IF('Julio 2023'!K31&gt;'Julio 2023'!L31,'Julio 2023'!K31,'Julio 2023'!L31)</f>
        <v>#REF!</v>
      </c>
      <c r="EM29" t="e">
        <f>IF('Agosto 2023'!K31&gt;'Agosto 2023'!L31,'Agosto 2023'!K31,'Agosto 2023'!L31)</f>
        <v>#REF!</v>
      </c>
      <c r="EN29" t="e">
        <f>IF('Setiembre 2023'!K31&gt;'Setiembre 2023'!L31,'Setiembre 2023'!K31,'Setiembre 2023'!L31)</f>
        <v>#REF!</v>
      </c>
      <c r="EO29" t="e">
        <f>IF('Octubre 2023'!K31&gt;'Octubre 2023'!L31,'Octubre 2023'!K31,'Octubre 2023'!L31)</f>
        <v>#REF!</v>
      </c>
      <c r="EP29" t="e">
        <f>IF('Noviembre 2023'!K31&gt;'Noviembre 2023'!L31,'Noviembre 2023'!K31,'Noviembre 2023'!L31)</f>
        <v>#REF!</v>
      </c>
      <c r="EQ29" t="e">
        <f>IF('Diciembre 2023'!K31&gt;'Diciembre 2023'!L31,'Diciembre 2023'!K31,'Diciembre 2023'!L31)</f>
        <v>#REF!</v>
      </c>
      <c r="ER29" t="e">
        <f>IF('Enero 2024'!K31&gt;'Enero 2024'!L31,'Enero 2024'!K31,'Enero 2024'!L31)</f>
        <v>#REF!</v>
      </c>
      <c r="ES29" t="e">
        <f>IF('Febrero 2024'!K31&gt;'Febrero 2024'!L31,'Febrero 2024'!K31,'Febrero 2024'!L31)</f>
        <v>#REF!</v>
      </c>
      <c r="ET29" t="e">
        <f>IF('Marzo 2024'!K31&gt;'Marzo 2024'!L31,'Marzo 2024'!K31,'Marzo 2024'!L31)</f>
        <v>#REF!</v>
      </c>
      <c r="EU29" t="e">
        <f>IF('Abril 2024'!K31&gt;'Abril 2024'!L31,'Abril 2024'!K31,'Abril 2024'!L31)</f>
        <v>#REF!</v>
      </c>
      <c r="EV29" t="e">
        <f>IF('Mayo 2024'!K31&gt;'Mayo 2024'!L31,'Mayo 2024'!K31,'Mayo 2024'!L31)</f>
        <v>#REF!</v>
      </c>
      <c r="EW29" t="e">
        <f>IF('Junio 2024'!K31&gt;'Junio 2024'!L31,'Junio 2024'!K31,'Junio 2024'!L31)</f>
        <v>#REF!</v>
      </c>
      <c r="EX29" t="e">
        <f>IF('Julio 2024'!K31&gt;'Julio 2024'!L31,'Julio 2024'!K31,'Julio 2024'!L31)</f>
        <v>#REF!</v>
      </c>
      <c r="EY29" t="e">
        <f>IF('Agosto 2024'!K31&gt;'Agosto 2024'!L31,'Agosto 2024'!K31,'Agosto 2024'!L31)</f>
        <v>#REF!</v>
      </c>
      <c r="EZ29" t="e">
        <f>IF('Setiembre 2024'!K31&gt;'Setiembre 2024'!L31,'Setiembre 2024'!K31,'Setiembre 2024'!L31)</f>
        <v>#REF!</v>
      </c>
      <c r="FA29" t="e">
        <f>IF('Octubre 2024'!K31&gt;'Octubre 2024'!L31,'Octubre 2024'!K31,'Octubre 2024'!L31)</f>
        <v>#REF!</v>
      </c>
      <c r="FB29" t="e">
        <f>IF('Noviembre 2024'!K31&gt;'Noviembre 2024'!L31,'Noviembre 2024'!K31,'Noviembre 2024'!L31)</f>
        <v>#REF!</v>
      </c>
      <c r="FC29" t="e">
        <f>IF('Diciembre 2024'!K31&gt;'Diciembre 2024'!L31,'Diciembre 2024'!K31,'Diciembre 2024'!L31)</f>
        <v>#REF!</v>
      </c>
      <c r="FD29" t="e">
        <f>IF('Enero 2025'!K31&gt;'Enero 2025'!L31,'Enero 2025'!K31,'Enero 2025'!L31)</f>
        <v>#REF!</v>
      </c>
      <c r="FE29" t="e">
        <f>IF('Febrero 2025'!K31&gt;'Febrero 2025'!L31,'Febrero 2025'!K31,'Febrero 2025'!L31)</f>
        <v>#REF!</v>
      </c>
      <c r="FF29" t="e">
        <f>IF('Marzo 2025'!K31&gt;'Marzo 2025'!L31,'Marzo 2025'!K31,'Marzo 2025'!L31)</f>
        <v>#REF!</v>
      </c>
      <c r="FG29" t="e">
        <f>IF('Abril 2025'!K31&gt;'Abril 2025'!L31,'Abril 2025'!K31,'Abril 2025'!L31)</f>
        <v>#REF!</v>
      </c>
    </row>
    <row r="30" spans="1:163" x14ac:dyDescent="0.25">
      <c r="A30" s="105">
        <v>28</v>
      </c>
      <c r="B30" s="91" t="s">
        <v>52</v>
      </c>
      <c r="C30" s="105" t="s">
        <v>26</v>
      </c>
      <c r="D30" s="107">
        <v>233542</v>
      </c>
      <c r="E30" s="107">
        <v>376630</v>
      </c>
      <c r="F30" s="107">
        <v>165</v>
      </c>
      <c r="G30" s="107">
        <v>54</v>
      </c>
      <c r="H30" s="107">
        <v>0.27</v>
      </c>
      <c r="I30" s="51"/>
      <c r="J30" s="91">
        <v>17.260000000000002</v>
      </c>
      <c r="K30" s="91">
        <v>17.21</v>
      </c>
      <c r="L30" s="91">
        <v>15.89</v>
      </c>
      <c r="M30" s="91" t="s">
        <v>72</v>
      </c>
      <c r="N30" s="91">
        <v>14.6</v>
      </c>
      <c r="O30" s="91">
        <v>15.06</v>
      </c>
      <c r="P30" s="91">
        <v>15.969999999999999</v>
      </c>
      <c r="Q30" s="91">
        <v>16.61</v>
      </c>
      <c r="R30" s="91">
        <v>16.990000000000002</v>
      </c>
      <c r="S30" s="91">
        <v>17.55</v>
      </c>
      <c r="T30" s="91">
        <v>17.88</v>
      </c>
      <c r="U30" s="91">
        <v>17.91</v>
      </c>
      <c r="V30" s="91">
        <v>12.67</v>
      </c>
      <c r="W30" s="91">
        <v>15.98</v>
      </c>
      <c r="X30" s="91">
        <v>14.9</v>
      </c>
      <c r="Y30" s="91">
        <v>10.15</v>
      </c>
      <c r="Z30" s="91">
        <v>13.96</v>
      </c>
      <c r="AA30" s="91">
        <v>14.65</v>
      </c>
      <c r="AB30" s="91">
        <v>15.47</v>
      </c>
      <c r="AC30" s="91">
        <v>16.150000000000002</v>
      </c>
      <c r="AD30" s="91">
        <v>17.100000000000001</v>
      </c>
      <c r="AE30" s="91">
        <v>17.350000000000001</v>
      </c>
      <c r="AF30" s="91">
        <v>17.79</v>
      </c>
      <c r="AG30" s="91">
        <v>18.059999999999999</v>
      </c>
      <c r="AH30" s="91">
        <v>18.309999999999999</v>
      </c>
      <c r="AI30" s="91">
        <v>18.63</v>
      </c>
      <c r="AJ30" s="91">
        <v>16.68</v>
      </c>
      <c r="AK30" s="91">
        <v>16.29</v>
      </c>
      <c r="AL30" s="91">
        <v>15.13</v>
      </c>
      <c r="AM30" s="91">
        <v>15.43</v>
      </c>
      <c r="AN30" s="91">
        <v>16.23</v>
      </c>
      <c r="AO30" s="91">
        <v>17.36</v>
      </c>
      <c r="AP30" s="91">
        <v>17.25</v>
      </c>
      <c r="AQ30" s="91" t="s">
        <v>127</v>
      </c>
      <c r="AR30" s="91" t="s">
        <v>131</v>
      </c>
      <c r="AS30" s="91" t="s">
        <v>127</v>
      </c>
      <c r="AT30" s="91" t="s">
        <v>127</v>
      </c>
      <c r="AU30" s="91" t="s">
        <v>127</v>
      </c>
      <c r="AV30" s="91" t="s">
        <v>127</v>
      </c>
      <c r="AW30" s="91" t="s">
        <v>127</v>
      </c>
      <c r="AX30" s="91" t="s">
        <v>127</v>
      </c>
      <c r="AY30" s="91" t="s">
        <v>127</v>
      </c>
      <c r="AZ30" s="91" t="s">
        <v>127</v>
      </c>
      <c r="BA30" s="26" t="s">
        <v>127</v>
      </c>
      <c r="BB30" s="91" t="s">
        <v>127</v>
      </c>
      <c r="BC30" s="91" t="s">
        <v>127</v>
      </c>
      <c r="BD30" s="51" t="s">
        <v>127</v>
      </c>
      <c r="BE30" s="51" t="s">
        <v>127</v>
      </c>
      <c r="BF30" s="91" t="s">
        <v>127</v>
      </c>
      <c r="BG30" s="91" t="s">
        <v>127</v>
      </c>
      <c r="BH30" s="91" t="s">
        <v>127</v>
      </c>
      <c r="BI30" t="str">
        <f>IF('Octubre 2016'!K32&gt;'Octubre 2016'!L32,'Octubre 2016'!K32,'Octubre 2016'!L32)</f>
        <v xml:space="preserve">Sin Permiso </v>
      </c>
      <c r="BJ30" t="str">
        <f>IF('Noviembre 2016'!K32&gt;'Noviembre 2016'!L32,'Noviembre 2016'!K32,'Noviembre 2016'!L32)</f>
        <v xml:space="preserve">Sin Permiso </v>
      </c>
      <c r="BK30" t="str">
        <f>IF('Diciembre 2016'!K32&gt;'Diciembre 2016'!L32,'Diciembre 2016'!K32,'Diciembre 2016'!L32)</f>
        <v xml:space="preserve">Sin Permiso </v>
      </c>
      <c r="BM30" t="str">
        <f>IF('Febrero 2017'!K32&gt;'Febrero 2017'!L32,'Febrero 2017'!K32,'Febrero 2017'!L32)</f>
        <v xml:space="preserve">Sin Permiso </v>
      </c>
      <c r="BN30" t="str">
        <f>IF('Marzo 2017'!K32&gt;'Marzo 2017'!L32,'Marzo 2017'!K32,'Marzo 2017'!L32)</f>
        <v xml:space="preserve">Sin Permiso </v>
      </c>
      <c r="BO30" t="str">
        <f>IF('Abril 2017'!K32&gt;'Abril 2017'!L32,'Abril 2017'!K32,'Abril 2017'!L32)</f>
        <v xml:space="preserve">Sin Permiso </v>
      </c>
      <c r="BP30" t="str">
        <f>IF('Mayo 2017'!K32&gt;'Mayo 2017'!L32,'Mayo 2017'!K32,'Mayo 2017'!L32)</f>
        <v xml:space="preserve">Sin Permiso </v>
      </c>
      <c r="BQ30" t="str">
        <f>IF('Junio 2017'!K32&gt;'Junio 2017'!L32,'Junio 2017'!K32,'Junio 2017'!L32)</f>
        <v xml:space="preserve">Sin Permiso </v>
      </c>
      <c r="BR30" t="str">
        <f>IF('Julio 2017'!K32&gt;'Julio 2017'!L32,'Julio 2017'!K32,'Julio 2017'!L32)</f>
        <v xml:space="preserve">Sin Permiso </v>
      </c>
      <c r="BS30" t="str">
        <f>IF('Agosto 2017'!K32&gt;'Agosto 2017'!L32,'Agosto 2017'!K32,'Agosto 2017'!L32)</f>
        <v xml:space="preserve">Sin Permiso </v>
      </c>
      <c r="BT30" t="str">
        <f>IF('Setiembre 2017'!K32&gt;'Setiembre 2017'!L32,'Setiembre 2017'!K32,'Setiembre 2017'!L32)</f>
        <v xml:space="preserve">Sin Permiso </v>
      </c>
      <c r="BU30" t="str">
        <f>IF('Octubre 2017'!K32&gt;'Octubre 2017'!L32,'Octubre 2017'!K32,'Octubre 2017'!L32)</f>
        <v xml:space="preserve">Sin Permiso </v>
      </c>
      <c r="BV30" t="str">
        <f>IF('Noviembre 2017'!K32&gt;'Noviembre 2017'!L32,'Noviembre 2017'!K32,'Noviembre 2017'!L32)</f>
        <v xml:space="preserve">Sin Permiso </v>
      </c>
      <c r="BW30" t="str">
        <f>IF('Diciembre 2017'!K32&gt;'Diciembre 2017'!L32,'Diciembre 2017'!K32,'Diciembre 2017'!L32)</f>
        <v xml:space="preserve">Sin Permiso </v>
      </c>
      <c r="BX30" t="str">
        <f>IF('Enero 2018'!K32&gt;'Enero 2018'!L32,'Enero 2018'!K32,'Enero 2018'!L32)</f>
        <v xml:space="preserve">Sin Permiso </v>
      </c>
      <c r="BY30" t="str">
        <f>IF('Febrero 2018'!K32&gt;'Febrero 2018'!L32,'Febrero 2018'!K32,'Febrero 2018'!L32)</f>
        <v xml:space="preserve">Sin Permiso </v>
      </c>
      <c r="BZ30" t="str">
        <f>IF('Marzo 2018'!K32&gt;'Marzo 2018'!L32,'Marzo 2018'!K32,'Marzo 2018'!L32)</f>
        <v xml:space="preserve">Sin Permiso </v>
      </c>
      <c r="CA30" t="str">
        <f>IF('Abril 2018'!K32&gt;'Abril 2018'!L32,'Abril 2018'!K32,'Abril 2018'!L32)</f>
        <v xml:space="preserve">Sin Permiso </v>
      </c>
      <c r="CB30" t="str">
        <f>IF('Mayo 2018'!K32&gt;'Mayo 2018'!L32,'Mayo 2018'!K32,'Mayo 2018'!L32)</f>
        <v xml:space="preserve">Sin Permiso </v>
      </c>
      <c r="CC30" t="str">
        <f>IF('Junio 2018'!K32&gt;'Junio 2018'!L32,'Junio 2018'!K32,'Junio 2018'!L32)</f>
        <v xml:space="preserve">Sin Permiso </v>
      </c>
      <c r="CD30" t="str">
        <f>IF('Julio 2018'!K32&gt;'Julio 2018'!L32,'Julio 2018'!K32,'Julio 2018'!L32)</f>
        <v xml:space="preserve">Sin Permiso </v>
      </c>
      <c r="CE30" t="str">
        <f>IF('Agosto 2018'!K32&gt;'Agosto 2018'!L32,'Agosto 2018'!K32,'Agosto 2018'!L32)</f>
        <v xml:space="preserve">Sin Permiso </v>
      </c>
      <c r="CF30" t="str">
        <f>IF('Setiembre 2018'!K32&gt;'Setiembre 2018'!L32,'Setiembre 2018'!K32,'Setiembre 2018'!L32)</f>
        <v xml:space="preserve">Sin Permiso </v>
      </c>
      <c r="CG30" t="str">
        <f>IF('Octubre 2018'!K32&gt;'Octubre 2018'!L32,'Octubre 2018'!K32,'Octubre 2018'!L32)</f>
        <v xml:space="preserve">Sin Permiso </v>
      </c>
      <c r="CH30" t="str">
        <f>IF('Noviembre 2018'!K32&gt;'Noviembre 2018'!L32,'Noviembre 2018'!K32,'Noviembre 2018'!L32)</f>
        <v xml:space="preserve">Sin Permiso </v>
      </c>
      <c r="CI30" t="str">
        <f>IF('Diciembre 2018'!K32&gt;'Diciembre 2018'!L32,'Diciembre 2018'!K32,'Diciembre 2018'!L32)</f>
        <v xml:space="preserve">Sin Permiso </v>
      </c>
      <c r="CJ30" t="str">
        <f>IF('Enero 2019'!K32&gt;'Enero 2019'!L32,'Enero 2019'!K32,'Enero 2019'!L32)</f>
        <v xml:space="preserve">Sin Permiso </v>
      </c>
      <c r="CK30" t="str">
        <f>IF('Febrero 2019'!K32&gt;'Febrero 2019'!L32,'Febrero 2019'!K32,'Febrero 2019'!L32)</f>
        <v xml:space="preserve">Sin Permiso </v>
      </c>
      <c r="CL30" t="str">
        <f>IF('Marzo 2019'!K32&gt;'Marzo 2019'!L32,'Marzo 2019'!K32,'Marzo 2019'!L32)</f>
        <v xml:space="preserve">Sin Permiso </v>
      </c>
      <c r="CM30" t="str">
        <f>IF('Abril 2019'!K32&gt;'Abril 2019'!L32,'Abril 2019'!K32,'Abril 2019'!L32)</f>
        <v xml:space="preserve">Sin Permiso </v>
      </c>
      <c r="CN30" t="str">
        <f>IF('Mayo 2019'!K32&gt;'Mayo 2019'!L32,'Mayo 2019'!K32,'Mayo 2019'!L32)</f>
        <v xml:space="preserve">Sin Permiso </v>
      </c>
      <c r="CO30" t="str">
        <f>IF('Junio 2019'!K32&gt;'Junio 2019'!L32,'Junio 2019'!K32,'Junio 2019'!L32)</f>
        <v xml:space="preserve">Sin Permiso </v>
      </c>
      <c r="CP30" t="str">
        <f>IF('Julio 2019'!K32&gt;'Julio 2019'!L32,'Julio 2019'!K32,'Julio 2019'!L32)</f>
        <v xml:space="preserve">Sin Permiso </v>
      </c>
      <c r="CQ30" t="str">
        <f>IF('Agosto 2019'!K32&gt;'Agosto 2019'!L32,'Agosto 2019'!K32,'Agosto 2019'!L32)</f>
        <v xml:space="preserve">Sin Permiso </v>
      </c>
      <c r="CR30" t="str">
        <f>IF('Setiembre 2019'!K32&gt;'Setiembre 2019'!L32,'Setiembre 2019'!K32,'Setiembre 2019'!L32)</f>
        <v xml:space="preserve">Sin Permiso </v>
      </c>
      <c r="CS30" t="str">
        <f>IF('Octubre 2019'!K32&gt;'Octubre 2019'!L32,'Octubre 2019'!K32,'Octubre 2019'!L32)</f>
        <v xml:space="preserve">Sin Permiso </v>
      </c>
      <c r="CT30" t="str">
        <f>IF('Noviembre 2019'!K32&gt;'Noviembre 2019'!L32,'Noviembre 2019'!K32,'Noviembre 2019'!L32)</f>
        <v xml:space="preserve">Sin Permiso </v>
      </c>
      <c r="CU30" t="str">
        <f>IF('Diciembre 2019'!K32&gt;'Diciembre 2019'!L32,'Diciembre 2019'!K32,'Diciembre 2019'!L32)</f>
        <v xml:space="preserve">Sin Permiso </v>
      </c>
      <c r="CV30" t="str">
        <f>IF('Enero 2020'!K32&gt;'Enero 2020'!L32,'Enero 2020'!K32,'Enero 2020'!L32)</f>
        <v xml:space="preserve">Sin Permiso </v>
      </c>
      <c r="CW30" t="str">
        <f>IF('Febrero 2020'!K32&gt;'Febrero 2020'!L32,'Febrero 2020'!K32,'Febrero 2020'!L32)</f>
        <v xml:space="preserve">Sin Permiso </v>
      </c>
      <c r="CX30" t="str">
        <f>IF('Marzo 2020'!K32&gt;'Marzo 2020'!L32,'Marzo 2020'!K32,'Marzo 2020'!L32)</f>
        <v xml:space="preserve">Sin Permiso </v>
      </c>
      <c r="CY30" t="str">
        <f>IF('Abril 2020'!K32&gt;'Abril 2020'!L32,'Abril 2020'!K32,'Abril 2020'!L32)</f>
        <v xml:space="preserve">Sin Permiso </v>
      </c>
      <c r="CZ30" t="str">
        <f>IF('Mayo 2020'!K32&gt;'Mayo 2020'!L32,'Mayo 2020'!K32,'Mayo 2020'!L32)</f>
        <v xml:space="preserve">Sin Permiso </v>
      </c>
      <c r="DA30" t="str">
        <f>IF('Junio 2020'!K32&gt;'Junio 2020'!L32,'Junio 2020'!K32,'Junio 2020'!L32)</f>
        <v xml:space="preserve">Sin Permiso </v>
      </c>
      <c r="DB30" t="str">
        <f>IF('Julio 2020'!K32&gt;'Julio 2020'!L32,'Julio 2020'!K32,'Julio 2020'!L32)</f>
        <v xml:space="preserve">Sin Permiso </v>
      </c>
      <c r="DC30" t="str">
        <f>IF('Agosto 2020'!K32&gt;'Agosto 2020'!L32,'Agosto 2020'!K32,'Agosto 2020'!L32)</f>
        <v xml:space="preserve">Sin Permiso </v>
      </c>
      <c r="DD30" t="str">
        <f>IF('Setiembre 2020'!K32&gt;'Setiembre 2020'!L32,'Setiembre 2020'!K32,'Setiembre 2020'!L32)</f>
        <v xml:space="preserve">Sin Permiso </v>
      </c>
      <c r="DE30" t="str">
        <f>IF('Octubre 2020'!K32&gt;'Octubre 2020'!L32,'Octubre 2020'!K32,'Octubre 2020'!L32)</f>
        <v xml:space="preserve">Sin Permiso </v>
      </c>
      <c r="DF30" t="str">
        <f>IF('Noviembre 2020'!K32&gt;'Noviembre 2020'!L32,'Noviembre 2020'!K32,'Noviembre 2020'!L32)</f>
        <v xml:space="preserve">Sin Permiso </v>
      </c>
      <c r="DG30" t="str">
        <f>IF('Diciembre 2020'!K32&gt;'Diciembre 2020'!L32,'Diciembre 2020'!K32,'Diciembre 2020'!L32)</f>
        <v xml:space="preserve">Sin Permiso </v>
      </c>
      <c r="DH30" t="str">
        <f>IF('Enero 2021'!K32&gt;'Enero 2021'!L32,'Enero 2021'!K32,'Enero 2021'!L32)</f>
        <v xml:space="preserve">Sin Permiso </v>
      </c>
      <c r="DI30" t="str">
        <f>IF('Febrero 2021'!K32&gt;'Febrero 2021'!L32,'Febrero 2021'!K32,'Febrero 2021'!L32)</f>
        <v xml:space="preserve">Sin Permiso </v>
      </c>
      <c r="DJ30" t="str">
        <f>IF('Marzo 2021'!K32&gt;'Marzo 2021'!L32,'Marzo 2021'!K32,'Marzo 2021'!L32)</f>
        <v xml:space="preserve">Sin Permiso </v>
      </c>
      <c r="DK30" t="str">
        <f>IF('Abril 2021'!K32&gt;'Abril 2021'!L32,'Abril 2021'!K32,'Abril 2021'!L32)</f>
        <v xml:space="preserve">Sin Permiso </v>
      </c>
      <c r="DL30" t="str">
        <f>IF('Mayo 2021'!K32&gt;'Mayo 2021'!L32,'Mayo 2021'!K32,'Mayo 2021'!L32)</f>
        <v xml:space="preserve">Sin Permiso </v>
      </c>
      <c r="DM30" t="str">
        <f>IF('Junio 2021'!K32&gt;'Junio 2021'!L32,'Junio 2021'!K32,'Junio 2021'!L32)</f>
        <v xml:space="preserve">Sin Permiso </v>
      </c>
      <c r="DN30" t="str">
        <f>IF('Julio 2021'!K32&gt;'Julio 2021'!L32,'Julio 2021'!K32,'Julio 2021'!L32)</f>
        <v xml:space="preserve">Sin Permiso </v>
      </c>
      <c r="DO30" t="str">
        <f>IF('Agosto 2021'!K32&gt;'Agosto 2021'!L32,'Agosto 2021'!K32,'Agosto 2021'!L32)</f>
        <v xml:space="preserve">Sin Permiso </v>
      </c>
      <c r="DP30" t="str">
        <f>IF('Setiembre 2021'!K32&gt;'Setiembre 2021'!L32,'Setiembre 2021'!K32,'Setiembre 2021'!L32)</f>
        <v xml:space="preserve">Sin Permiso </v>
      </c>
      <c r="DQ30" t="str">
        <f>IF('Octubre 2021'!K32&gt;'Octubre 2021'!L32,'Octubre 2021'!K32,'Octubre 2021'!L32)</f>
        <v xml:space="preserve">Sin Permiso </v>
      </c>
      <c r="DR30" t="str">
        <f>IF('Noviembre 2021'!K32&gt;'Noviembre 2021'!L32,'Noviembre 2021'!K32,'Noviembre 2021'!L32)</f>
        <v xml:space="preserve">Sin Permiso </v>
      </c>
      <c r="DS30" t="str">
        <f>IF('Diciembre 2021'!K32&gt;'Diciembre 2021'!L32,'Diciembre 2021'!K32,'Diciembre 2021'!L32)</f>
        <v xml:space="preserve">Sin Permiso </v>
      </c>
      <c r="DT30" t="str">
        <f>IF('Enero 2022'!K32&gt;'Enero 2022'!L32,'Enero 2022'!K32,'Enero 2022'!L32)</f>
        <v xml:space="preserve">Sin Permiso </v>
      </c>
      <c r="DU30" t="str">
        <f>IF('Febrero 2022'!K32&gt;'Febrero 2022'!L32,'Febrero 2022'!K32,'Febrero 2022'!L32)</f>
        <v xml:space="preserve">Sin Permiso </v>
      </c>
      <c r="DV30" t="str">
        <f>IF('Marzo 2022'!K32&gt;'Marzo 2022'!L32,'Marzo 2022'!K32,'Marzo 2022'!L32)</f>
        <v xml:space="preserve">Sin Permiso </v>
      </c>
      <c r="DW30" t="str">
        <f>IF('Abril 2022'!K32&gt;'Abril 2022'!L32,'Abril 2022'!K32,'Abril 2022'!L32)</f>
        <v xml:space="preserve">Sin Permiso </v>
      </c>
      <c r="DX30" t="str">
        <f>IF('Mayo 2022'!K32&gt;'Mayo 2022'!L32,'Mayo 2022'!K32,'Mayo 2022'!L32)</f>
        <v xml:space="preserve">Sin Permiso </v>
      </c>
      <c r="DY30" t="str">
        <f>IF('Junio 2022'!K32&gt;'Junio 2022'!L32,'Junio 2022'!K32,'Junio 2022'!L32)</f>
        <v xml:space="preserve">Sin Permiso </v>
      </c>
      <c r="DZ30" t="str">
        <f>IF('Julio 2022'!K32&gt;'Julio 2022'!L32,'Julio 2022'!K32,'Julio 2022'!L32)</f>
        <v xml:space="preserve">Sin Permiso </v>
      </c>
      <c r="EA30" t="str">
        <f>IF('Agosto 2022'!K32&gt;'Agosto 2022'!L32,'Agosto 2022'!K32,'Agosto 2022'!L32)</f>
        <v xml:space="preserve">Sin Permiso </v>
      </c>
      <c r="EB30" t="str">
        <f>IF('Setiembre 2022'!K32&gt;'Setiembre 2022'!L32,'Setiembre 2022'!K32,'Setiembre 2022'!L32)</f>
        <v xml:space="preserve">Sin Permiso </v>
      </c>
      <c r="EC30" t="str">
        <f>IF('Octubre 2022'!K32&gt;'Octubre 2022'!L32,'Octubre 2022'!K32,'Octubre 2022'!L32)</f>
        <v xml:space="preserve">Sin Permiso </v>
      </c>
      <c r="ED30" t="str">
        <f>IF('Noviembre 2022'!K32&gt;'Noviembre 2022'!L32,'Noviembre 2022'!K32,'Noviembre 2022'!L32)</f>
        <v xml:space="preserve">Sin Permiso </v>
      </c>
      <c r="EE30" t="str">
        <f>IF('Diciembre 2022'!K32&gt;'Diciembre 2022'!L32,'Diciembre 2022'!K32,'Diciembre 2022'!L32)</f>
        <v xml:space="preserve">Sin Permiso </v>
      </c>
      <c r="EF30" t="str">
        <f>IF('Enero 2023'!K32&gt;'Enero 2023'!L32,'Enero 2023'!K32,'Enero 2023'!L32)</f>
        <v xml:space="preserve">Sin Permiso </v>
      </c>
      <c r="EG30" t="str">
        <f>IF('Febrero 2023'!K32&gt;'Febrero 2023'!L32,'Febrero 2023'!K32,'Febrero 2023'!L32)</f>
        <v xml:space="preserve">Sin Permiso </v>
      </c>
      <c r="EH30" t="str">
        <f>IF('Marzo 2023'!K32&gt;'Marzo 2023'!L32,'Marzo 2023'!K32,'Marzo 2023'!L32)</f>
        <v xml:space="preserve">Sin Permiso </v>
      </c>
      <c r="EI30" t="str">
        <f>IF('Abril 2023'!K32&gt;'Abril 2023'!L32,'Abril 2023'!K32,'Abril 2023'!L32)</f>
        <v xml:space="preserve">Sin Permiso </v>
      </c>
      <c r="EJ30" t="str">
        <f>IF('Mayo 2023'!K32&gt;'Mayo 2023'!L32,'Mayo 2023'!K32,'Mayo 2023'!L32)</f>
        <v xml:space="preserve">Sin Permiso </v>
      </c>
      <c r="EK30" t="str">
        <f>IF('Junio 2023'!K32&gt;'Junio 2023'!L32,'Junio 2023'!K32,'Junio 2023'!L32)</f>
        <v xml:space="preserve">Sin Permiso </v>
      </c>
      <c r="EL30" t="str">
        <f>IF('Julio 2023'!K32&gt;'Julio 2023'!L32,'Julio 2023'!K32,'Julio 2023'!L32)</f>
        <v xml:space="preserve">Sin Permiso </v>
      </c>
      <c r="EM30" t="str">
        <f>IF('Agosto 2023'!K32&gt;'Agosto 2023'!L32,'Agosto 2023'!K32,'Agosto 2023'!L32)</f>
        <v xml:space="preserve">Sin Permiso </v>
      </c>
      <c r="EN30" t="str">
        <f>IF('Setiembre 2023'!K32&gt;'Setiembre 2023'!L32,'Setiembre 2023'!K32,'Setiembre 2023'!L32)</f>
        <v xml:space="preserve">Sin Permiso </v>
      </c>
      <c r="EO30" t="str">
        <f>IF('Octubre 2023'!K32&gt;'Octubre 2023'!L32,'Octubre 2023'!K32,'Octubre 2023'!L32)</f>
        <v xml:space="preserve">Sin Permiso </v>
      </c>
      <c r="EP30" t="str">
        <f>IF('Noviembre 2023'!K32&gt;'Noviembre 2023'!L32,'Noviembre 2023'!K32,'Noviembre 2023'!L32)</f>
        <v xml:space="preserve">Sin Permiso </v>
      </c>
      <c r="EQ30" t="str">
        <f>IF('Diciembre 2023'!K32&gt;'Diciembre 2023'!L32,'Diciembre 2023'!K32,'Diciembre 2023'!L32)</f>
        <v xml:space="preserve">Sin Permiso </v>
      </c>
      <c r="ER30" t="str">
        <f>IF('Enero 2024'!K32&gt;'Enero 2024'!L32,'Enero 2024'!K32,'Enero 2024'!L32)</f>
        <v xml:space="preserve">Sin Permiso </v>
      </c>
      <c r="ES30" t="str">
        <f>IF('Febrero 2024'!K32&gt;'Febrero 2024'!L32,'Febrero 2024'!K32,'Febrero 2024'!L32)</f>
        <v xml:space="preserve">Sin Permiso </v>
      </c>
      <c r="ET30" t="str">
        <f>IF('Marzo 2024'!K32&gt;'Marzo 2024'!L32,'Marzo 2024'!K32,'Marzo 2024'!L32)</f>
        <v xml:space="preserve">Sin Permiso </v>
      </c>
      <c r="EU30" t="str">
        <f>IF('Abril 2024'!K32&gt;'Abril 2024'!L32,'Abril 2024'!K32,'Abril 2024'!L32)</f>
        <v xml:space="preserve">Sin Permiso </v>
      </c>
      <c r="EV30" t="str">
        <f>IF('Mayo 2024'!K32&gt;'Mayo 2024'!L32,'Mayo 2024'!K32,'Mayo 2024'!L32)</f>
        <v xml:space="preserve">Sin Permiso </v>
      </c>
      <c r="EW30" t="str">
        <f>IF('Junio 2024'!K32&gt;'Junio 2024'!L32,'Junio 2024'!K32,'Junio 2024'!L32)</f>
        <v xml:space="preserve">Sin Permiso </v>
      </c>
      <c r="EX30" t="str">
        <f>IF('Julio 2024'!K32&gt;'Julio 2024'!L32,'Julio 2024'!K32,'Julio 2024'!L32)</f>
        <v xml:space="preserve">Sin Permiso </v>
      </c>
      <c r="EY30" t="str">
        <f>IF('Agosto 2024'!K32&gt;'Agosto 2024'!L32,'Agosto 2024'!K32,'Agosto 2024'!L32)</f>
        <v xml:space="preserve">Sin Permiso </v>
      </c>
      <c r="EZ30" t="str">
        <f>IF('Setiembre 2024'!K32&gt;'Setiembre 2024'!L32,'Setiembre 2024'!K32,'Setiembre 2024'!L32)</f>
        <v xml:space="preserve">Sin Permiso </v>
      </c>
      <c r="FA30" t="str">
        <f>IF('Octubre 2024'!K32&gt;'Octubre 2024'!L32,'Octubre 2024'!K32,'Octubre 2024'!L32)</f>
        <v xml:space="preserve">Sin Permiso </v>
      </c>
      <c r="FB30" t="str">
        <f>IF('Noviembre 2024'!K32&gt;'Noviembre 2024'!L32,'Noviembre 2024'!K32,'Noviembre 2024'!L32)</f>
        <v xml:space="preserve">Sin Permiso </v>
      </c>
      <c r="FC30" t="str">
        <f>IF('Diciembre 2024'!K32&gt;'Diciembre 2024'!L32,'Diciembre 2024'!K32,'Diciembre 2024'!L32)</f>
        <v xml:space="preserve">Sin Permiso </v>
      </c>
      <c r="FD30" t="str">
        <f>IF('Enero 2025'!K32&gt;'Enero 2025'!L32,'Enero 2025'!K32,'Enero 2025'!L32)</f>
        <v xml:space="preserve">Sin Permiso </v>
      </c>
      <c r="FE30" t="str">
        <f>IF('Febrero 2025'!K32&gt;'Febrero 2025'!L32,'Febrero 2025'!K32,'Febrero 2025'!L32)</f>
        <v xml:space="preserve">Sin Permiso </v>
      </c>
      <c r="FF30" t="str">
        <f>IF('Marzo 2025'!K32&gt;'Marzo 2025'!L32,'Marzo 2025'!K32,'Marzo 2025'!L32)</f>
        <v xml:space="preserve">Sin Permiso </v>
      </c>
      <c r="FG30" t="str">
        <f>IF('Abril 2025'!K32&gt;'Abril 2025'!L32,'Abril 2025'!K32,'Abril 2025'!L32)</f>
        <v xml:space="preserve">Sin Permiso </v>
      </c>
    </row>
    <row r="31" spans="1:163" x14ac:dyDescent="0.25">
      <c r="A31" s="105">
        <v>29</v>
      </c>
      <c r="B31" s="91" t="s">
        <v>106</v>
      </c>
      <c r="C31" s="105" t="s">
        <v>44</v>
      </c>
      <c r="D31" s="107">
        <v>234045</v>
      </c>
      <c r="E31" s="107">
        <v>378793</v>
      </c>
      <c r="F31" s="107">
        <v>127</v>
      </c>
      <c r="G31" s="91" t="s">
        <v>46</v>
      </c>
      <c r="H31" s="107">
        <v>0.28000000000000003</v>
      </c>
      <c r="I31" s="51"/>
      <c r="J31" s="91">
        <v>2.04</v>
      </c>
      <c r="K31" s="91">
        <v>2.6100000000000003</v>
      </c>
      <c r="L31" s="91">
        <v>2.09</v>
      </c>
      <c r="M31" s="91">
        <v>1.47</v>
      </c>
      <c r="N31" s="91">
        <v>3.0700000000000003</v>
      </c>
      <c r="O31" s="91">
        <v>4.66</v>
      </c>
      <c r="P31" s="91">
        <v>5.92</v>
      </c>
      <c r="Q31" s="91">
        <v>6.42</v>
      </c>
      <c r="R31" s="91">
        <v>6.59</v>
      </c>
      <c r="S31" s="91">
        <v>6.62</v>
      </c>
      <c r="T31" s="91">
        <v>5.27</v>
      </c>
      <c r="U31" s="91">
        <v>2.0199999999999996</v>
      </c>
      <c r="V31" s="91">
        <v>1.72</v>
      </c>
      <c r="W31" s="91">
        <v>1.8099999999999998</v>
      </c>
      <c r="X31" s="91">
        <v>1.67</v>
      </c>
      <c r="Y31" s="91" t="s">
        <v>102</v>
      </c>
      <c r="Z31" s="91">
        <v>2.1799999999999997</v>
      </c>
      <c r="AA31" s="91" t="s">
        <v>104</v>
      </c>
      <c r="AB31" s="91">
        <v>4.9899999999999993</v>
      </c>
      <c r="AC31" s="91">
        <v>5.87</v>
      </c>
      <c r="AD31" s="91">
        <v>6.54</v>
      </c>
      <c r="AE31" s="91">
        <v>8.6000000000000014</v>
      </c>
      <c r="AF31" s="91">
        <v>6</v>
      </c>
      <c r="AG31" s="91">
        <v>6.02</v>
      </c>
      <c r="AH31" s="91" t="s">
        <v>96</v>
      </c>
      <c r="AI31" s="91">
        <v>4.6399999999999997</v>
      </c>
      <c r="AJ31" s="91">
        <v>1.58</v>
      </c>
      <c r="AK31" s="91">
        <v>1.3499999999999999</v>
      </c>
      <c r="AL31" s="91">
        <v>2.08</v>
      </c>
      <c r="AM31" s="91">
        <v>7.58</v>
      </c>
      <c r="AN31" s="91">
        <v>5.59</v>
      </c>
      <c r="AO31" s="91">
        <v>6.1899999999999995</v>
      </c>
      <c r="AP31" s="91">
        <v>6.5</v>
      </c>
      <c r="AQ31" s="91">
        <v>6.72</v>
      </c>
      <c r="AR31" s="91" t="s">
        <v>132</v>
      </c>
      <c r="AS31" s="91">
        <v>5.56</v>
      </c>
      <c r="AT31" s="91">
        <v>6.27</v>
      </c>
      <c r="AU31" s="91">
        <v>4.38</v>
      </c>
      <c r="AV31" s="91">
        <v>2.9400000000000004</v>
      </c>
      <c r="AW31" s="91">
        <v>2.5499999999999998</v>
      </c>
      <c r="AX31" s="10">
        <v>1.43</v>
      </c>
      <c r="AY31" s="35">
        <v>2.37</v>
      </c>
      <c r="AZ31" s="91" t="s">
        <v>47</v>
      </c>
      <c r="BA31" s="26">
        <v>5.8</v>
      </c>
      <c r="BB31" s="91">
        <v>6.22</v>
      </c>
      <c r="BC31" s="91">
        <v>6.26</v>
      </c>
      <c r="BD31" s="51">
        <v>3.34</v>
      </c>
      <c r="BE31" s="51">
        <v>1.8299999999999998</v>
      </c>
      <c r="BF31" s="91">
        <v>5.18</v>
      </c>
      <c r="BG31" s="91">
        <v>1.89</v>
      </c>
      <c r="BH31" s="91" t="s">
        <v>166</v>
      </c>
      <c r="BI31">
        <f>IF('Octubre 2016'!K33&gt;'Octubre 2016'!L33,'Octubre 2016'!K33,'Octubre 2016'!L33)</f>
        <v>1.82</v>
      </c>
      <c r="BJ31">
        <f>IF('Noviembre 2016'!K33&gt;'Noviembre 2016'!L33,'Noviembre 2016'!K33,'Noviembre 2016'!L33)</f>
        <v>2.2000000000000002</v>
      </c>
      <c r="BK31">
        <f>IF('Diciembre 2016'!K33&gt;'Diciembre 2016'!L33,'Diciembre 2016'!K33,'Diciembre 2016'!L33)</f>
        <v>2.2199999999999998</v>
      </c>
      <c r="BM31">
        <f>IF('Febrero 2017'!K33&gt;'Febrero 2017'!L33,'Febrero 2017'!K33,'Febrero 2017'!L33)</f>
        <v>5.29</v>
      </c>
      <c r="BN31">
        <f>IF('Marzo 2017'!K33&gt;'Marzo 2017'!L33,'Marzo 2017'!K33,'Marzo 2017'!L33)</f>
        <v>6</v>
      </c>
      <c r="BP31">
        <f>IF('Mayo 2017'!K33&gt;'Mayo 2017'!L33,'Mayo 2017'!K33,'Mayo 2017'!L33)</f>
        <v>2.6799999999999997</v>
      </c>
      <c r="BR31">
        <f>IF('Julio 2017'!K33&gt;'Julio 2017'!L33,'Julio 2017'!K33,'Julio 2017'!L33)</f>
        <v>2.0300000000000002</v>
      </c>
      <c r="BS31">
        <f>IF('Agosto 2017'!K33&gt;'Agosto 2017'!L33,'Agosto 2017'!K33,'Agosto 2017'!L33)</f>
        <v>2.12</v>
      </c>
      <c r="BT31">
        <f>IF('Setiembre 2017'!K33&gt;'Setiembre 2017'!L33,'Setiembre 2017'!K33,'Setiembre 2017'!L33)</f>
        <v>1.4200000000000002</v>
      </c>
      <c r="BX31">
        <f>IF('Enero 2018'!K33&gt;'Enero 2018'!L33,'Enero 2018'!K33,'Enero 2018'!L33)</f>
        <v>4.8499999999999996</v>
      </c>
      <c r="BZ31">
        <f>IF('Marzo 2018'!K33&gt;'Marzo 2018'!L33,'Marzo 2018'!K33,'Marzo 2018'!L33)</f>
        <v>5.76</v>
      </c>
      <c r="CA31">
        <f>IF('Abril 2018'!K33&gt;'Abril 2018'!L33,'Abril 2018'!K33,'Abril 2018'!L33)</f>
        <v>6.22</v>
      </c>
      <c r="CB31">
        <f>IF('Mayo 2018'!K33&gt;'Mayo 2018'!L33,'Mayo 2018'!K33,'Mayo 2018'!L33)</f>
        <v>5.09</v>
      </c>
      <c r="CC31">
        <f>IF('Junio 2018'!K33&gt;'Junio 2018'!L33,'Junio 2018'!K33,'Junio 2018'!L33)</f>
        <v>1.72</v>
      </c>
      <c r="CD31">
        <f>IF('Julio 2018'!K33&gt;'Julio 2018'!L33,'Julio 2018'!K33,'Julio 2018'!L33)</f>
        <v>2.4000000000000004</v>
      </c>
      <c r="CE31">
        <f>IF('Agosto 2018'!K33&gt;'Agosto 2018'!L33,'Agosto 2018'!K33,'Agosto 2018'!L33)</f>
        <v>4.43</v>
      </c>
      <c r="CF31">
        <f>IF('Setiembre 2018'!K33&gt;'Setiembre 2018'!L33,'Setiembre 2018'!K33,'Setiembre 2018'!L33)</f>
        <v>1.7</v>
      </c>
      <c r="CG31">
        <f>IF('Octubre 2018'!K33&gt;'Octubre 2018'!L33,'Octubre 2018'!K33,'Octubre 2018'!L33)</f>
        <v>3.91</v>
      </c>
      <c r="CH31">
        <f>IF('Noviembre 2018'!K33&gt;'Noviembre 2018'!L33,'Noviembre 2018'!K33,'Noviembre 2018'!L33)</f>
        <v>2.4500000000000002</v>
      </c>
      <c r="CI31">
        <f>IF('Diciembre 2018'!K33&gt;'Diciembre 2018'!L33,'Diciembre 2018'!K33,'Diciembre 2018'!L33)</f>
        <v>3.33</v>
      </c>
      <c r="CJ31">
        <f>IF('Enero 2019'!K33&gt;'Enero 2019'!L33,'Enero 2019'!K33,'Enero 2019'!L33)</f>
        <v>5.18</v>
      </c>
      <c r="CK31">
        <f>IF('Febrero 2019'!K33&gt;'Febrero 2019'!L33,'Febrero 2019'!K33,'Febrero 2019'!L33)</f>
        <v>5.81</v>
      </c>
      <c r="CL31">
        <f>IF('Marzo 2019'!K33&gt;'Marzo 2019'!L33,'Marzo 2019'!K33,'Marzo 2019'!L33)</f>
        <v>6.21</v>
      </c>
      <c r="CM31">
        <f>IF('Abril 2019'!K33&gt;'Abril 2019'!L33,'Abril 2019'!K33,'Abril 2019'!L33)</f>
        <v>6.3199999999999994</v>
      </c>
      <c r="CN31">
        <f>IF('Mayo 2019'!K33&gt;'Mayo 2019'!L33,'Mayo 2019'!K33,'Mayo 2019'!L33)</f>
        <v>5.35</v>
      </c>
      <c r="CO31">
        <f>IF('Junio 2019'!K33&gt;'Junio 2019'!L33,'Junio 2019'!K33,'Junio 2019'!L33)</f>
        <v>4.3199999999999994</v>
      </c>
      <c r="CP31">
        <f>IF('Julio 2019'!K33&gt;'Julio 2019'!L33,'Julio 2019'!K33,'Julio 2019'!L33)</f>
        <v>4.13</v>
      </c>
      <c r="CQ31">
        <f>IF('Agosto 2019'!K33&gt;'Agosto 2019'!L33,'Agosto 2019'!K33,'Agosto 2019'!L33)</f>
        <v>3</v>
      </c>
      <c r="CR31">
        <f>IF('Setiembre 2019'!K33&gt;'Setiembre 2019'!L33,'Setiembre 2019'!K33,'Setiembre 2019'!L33)</f>
        <v>3.34</v>
      </c>
      <c r="CS31">
        <f>IF('Octubre 2019'!K33&gt;'Octubre 2019'!L33,'Octubre 2019'!K33,'Octubre 2019'!L33)</f>
        <v>1.5999999999999999</v>
      </c>
      <c r="CT31">
        <f>IF('Noviembre 2019'!K33&gt;'Noviembre 2019'!L33,'Noviembre 2019'!K33,'Noviembre 2019'!L33)</f>
        <v>2.1900000000000004</v>
      </c>
      <c r="CU31">
        <f>IF('Diciembre 2019'!K33&gt;'Diciembre 2019'!L33,'Diciembre 2019'!K33,'Diciembre 2019'!L33)</f>
        <v>3.63</v>
      </c>
      <c r="CV31">
        <f>IF('Enero 2020'!K33&gt;'Enero 2020'!L33,'Enero 2020'!K33,'Enero 2020'!L33)</f>
        <v>5.37</v>
      </c>
      <c r="CW31">
        <f>IF('Febrero 2020'!K33&gt;'Febrero 2020'!L33,'Febrero 2020'!K33,'Febrero 2020'!L33)</f>
        <v>5.8599999999999994</v>
      </c>
      <c r="CX31">
        <f>IF('Marzo 2020'!K33&gt;'Marzo 2020'!L33,'Marzo 2020'!K33,'Marzo 2020'!L33)</f>
        <v>6.21</v>
      </c>
      <c r="CY31">
        <f>IF('Abril 2020'!K33&gt;'Abril 2020'!L33,'Abril 2020'!K33,'Abril 2020'!L33)</f>
        <v>6.38</v>
      </c>
      <c r="CZ31">
        <f>IF('Mayo 2020'!K33&gt;'Mayo 2020'!L33,'Mayo 2020'!K33,'Mayo 2020'!L33)</f>
        <v>5.9899999999999993</v>
      </c>
      <c r="DA31">
        <f>IF('Junio 2020'!K33&gt;'Junio 2020'!L33,'Junio 2020'!K33,'Junio 2020'!L33)</f>
        <v>1.54</v>
      </c>
      <c r="DB31">
        <f>IF('Julio 2020'!K33&gt;'Julio 2020'!L33,'Julio 2020'!K33,'Julio 2020'!L33)</f>
        <v>1.58</v>
      </c>
      <c r="DC31">
        <f>IF('Agosto 2020'!K33&gt;'Agosto 2020'!L33,'Agosto 2020'!K33,'Agosto 2020'!L33)</f>
        <v>1.86</v>
      </c>
      <c r="DD31">
        <f>IF('Setiembre 2020'!K33&gt;'Setiembre 2020'!L33,'Setiembre 2020'!K33,'Setiembre 2020'!L33)</f>
        <v>1.7399999999999995</v>
      </c>
      <c r="DE31">
        <f>IF('Octubre 2020'!K33&gt;'Octubre 2020'!L33,'Octubre 2020'!K33,'Octubre 2020'!L33)</f>
        <v>1.9999999999999998</v>
      </c>
      <c r="DF31">
        <f>IF('Noviembre 2020'!K33&gt;'Noviembre 2020'!L33,'Noviembre 2020'!K33,'Noviembre 2020'!L33)</f>
        <v>1.67</v>
      </c>
      <c r="DG31">
        <f>IF('Diciembre 2020'!K33&gt;'Diciembre 2020'!L33,'Diciembre 2020'!K33,'Diciembre 2020'!L33)</f>
        <v>1.9999999999999998</v>
      </c>
      <c r="DH31">
        <f>IF('Enero 2021'!K33&gt;'Enero 2021'!L33,'Enero 2021'!K33,'Enero 2021'!L33)</f>
        <v>3.6399999999999997</v>
      </c>
      <c r="DI31">
        <f>IF('Febrero 2021'!K33&gt;'Febrero 2021'!L33,'Febrero 2021'!K33,'Febrero 2021'!L33)</f>
        <v>4.93</v>
      </c>
      <c r="DJ31">
        <f>IF('Marzo 2021'!K33&gt;'Marzo 2021'!L33,'Marzo 2021'!K33,'Marzo 2021'!L33)</f>
        <v>5.6</v>
      </c>
      <c r="DK31">
        <f>IF('Abril 2021'!K33&gt;'Abril 2021'!L33,'Abril 2021'!K33,'Abril 2021'!L33)</f>
        <v>5.3199999999999994</v>
      </c>
      <c r="DL31">
        <f>IF('Mayo 2021'!K33&gt;'Mayo 2021'!L33,'Mayo 2021'!K33,'Mayo 2021'!L33)</f>
        <v>3.7199999999999998</v>
      </c>
      <c r="DM31">
        <f>IF('Junio 2021'!K33&gt;'Junio 2021'!L33,'Junio 2021'!K33,'Junio 2021'!L33)</f>
        <v>1.74</v>
      </c>
      <c r="DN31">
        <f>IF('Julio 2021'!K33&gt;'Julio 2021'!L33,'Julio 2021'!K33,'Julio 2021'!L33)</f>
        <v>2.0199999999999996</v>
      </c>
      <c r="DO31">
        <f>IF('Agosto 2021'!K33&gt;'Agosto 2021'!L33,'Agosto 2021'!K33,'Agosto 2021'!L33)</f>
        <v>2.42</v>
      </c>
      <c r="DP31">
        <f>IF('Setiembre 2021'!K33&gt;'Setiembre 2021'!L33,'Setiembre 2021'!K33,'Setiembre 2021'!L33)</f>
        <v>1.8699999999999999</v>
      </c>
      <c r="DQ31">
        <f>IF('Octubre 2021'!K33&gt;'Octubre 2021'!L33,'Octubre 2021'!K33,'Octubre 2021'!L33)</f>
        <v>1.7899999999999998</v>
      </c>
      <c r="DR31">
        <f>IF('Noviembre 2021'!K33&gt;'Noviembre 2021'!L33,'Noviembre 2021'!K33,'Noviembre 2021'!L33)</f>
        <v>1.9999999999999998</v>
      </c>
      <c r="DS31">
        <f>IF('Diciembre 2021'!K33&gt;'Diciembre 2021'!L33,'Diciembre 2021'!K33,'Diciembre 2021'!L33)</f>
        <v>3.3200000000000003</v>
      </c>
      <c r="DT31">
        <f>IF('Enero 2022'!K33&gt;'Enero 2022'!L33,'Enero 2022'!K33,'Enero 2022'!L33)</f>
        <v>4.87</v>
      </c>
      <c r="DU31">
        <f>IF('Febrero 2022'!K33&gt;'Febrero 2022'!L33,'Febrero 2022'!K33,'Febrero 2022'!L33)</f>
        <v>5.6</v>
      </c>
      <c r="DV31">
        <f>IF('Marzo 2022'!K33&gt;'Marzo 2022'!L33,'Marzo 2022'!K33,'Marzo 2022'!L33)</f>
        <v>6.95</v>
      </c>
      <c r="DW31">
        <f>IF('Abril 2022'!K33&gt;'Abril 2022'!L33,'Abril 2022'!K33,'Abril 2022'!L33)</f>
        <v>14.89</v>
      </c>
      <c r="DX31">
        <f>IF('Mayo 2022'!K33&gt;'Mayo 2022'!L33,'Mayo 2022'!K33,'Mayo 2022'!L33)</f>
        <v>2.0199999999999996</v>
      </c>
      <c r="DY31">
        <f>IF('Junio 2022'!K33&gt;'Junio 2022'!L33,'Junio 2022'!K33,'Junio 2022'!L33)</f>
        <v>1.65</v>
      </c>
      <c r="DZ31">
        <f>IF('Julio 2022'!K33&gt;'Julio 2022'!L33,'Julio 2022'!K33,'Julio 2022'!L33)</f>
        <v>3.6100000000000003</v>
      </c>
      <c r="EA31">
        <f>IF('Agosto 2022'!K33&gt;'Agosto 2022'!L33,'Agosto 2022'!K33,'Agosto 2022'!L33)</f>
        <v>1.8</v>
      </c>
      <c r="EB31">
        <f>IF('Setiembre 2022'!K33&gt;'Setiembre 2022'!L33,'Setiembre 2022'!K33,'Setiembre 2022'!L33)</f>
        <v>1.8499999999999999</v>
      </c>
      <c r="EC31">
        <f>IF('Octubre 2022'!K33&gt;'Octubre 2022'!L33,'Octubre 2022'!K33,'Octubre 2022'!L33)</f>
        <v>1.54</v>
      </c>
      <c r="ED31">
        <f>IF('Noviembre 2022'!K33&gt;'Noviembre 2022'!L33,'Noviembre 2022'!K33,'Noviembre 2022'!L33)</f>
        <v>1.9200000000000002</v>
      </c>
      <c r="EE31">
        <f>IF('Diciembre 2022'!K33&gt;'Diciembre 2022'!L33,'Diciembre 2022'!K33,'Diciembre 2022'!L33)</f>
        <v>1.97</v>
      </c>
      <c r="EF31">
        <f>IF('Enero 2023'!K33&gt;'Enero 2023'!L33,'Enero 2023'!K33,'Enero 2023'!L33)</f>
        <v>4.25</v>
      </c>
      <c r="EG31">
        <f>IF('Febrero 2023'!K33&gt;'Febrero 2023'!L33,'Febrero 2023'!K33,'Febrero 2023'!L33)</f>
        <v>5.0999999999999996</v>
      </c>
      <c r="EH31">
        <f>IF('Marzo 2023'!K33&gt;'Marzo 2023'!L33,'Marzo 2023'!K33,'Marzo 2023'!L33)</f>
        <v>5.52</v>
      </c>
      <c r="EI31">
        <f>IF('Abril 2023'!K33&gt;'Abril 2023'!L33,'Abril 2023'!K33,'Abril 2023'!L33)</f>
        <v>6</v>
      </c>
      <c r="EJ31">
        <f>IF('Mayo 2023'!K33&gt;'Mayo 2023'!L33,'Mayo 2023'!K33,'Mayo 2023'!L33)</f>
        <v>6.08</v>
      </c>
      <c r="EK31">
        <f>IF('Junio 2023'!K33&gt;'Junio 2023'!L33,'Junio 2023'!K33,'Junio 2023'!L33)</f>
        <v>1.51</v>
      </c>
      <c r="EL31">
        <f>IF('Julio 2023'!K33&gt;'Julio 2023'!L33,'Julio 2023'!K33,'Julio 2023'!L33)</f>
        <v>1.9200000000000002</v>
      </c>
      <c r="EM31">
        <f>IF('Agosto 2023'!K33&gt;'Agosto 2023'!L33,'Agosto 2023'!K33,'Agosto 2023'!L33)</f>
        <v>3.3499999999999996</v>
      </c>
      <c r="EN31">
        <f>IF('Setiembre 2023'!K33&gt;'Setiembre 2023'!L33,'Setiembre 2023'!K33,'Setiembre 2023'!L33)</f>
        <v>1.72</v>
      </c>
      <c r="EO31">
        <f>IF('Octubre 2023'!K33&gt;'Octubre 2023'!L33,'Octubre 2023'!K33,'Octubre 2023'!L33)</f>
        <v>1.82</v>
      </c>
      <c r="EP31">
        <f>IF('Noviembre 2023'!K33&gt;'Noviembre 2023'!L33,'Noviembre 2023'!K33,'Noviembre 2023'!L33)</f>
        <v>1.8800000000000001</v>
      </c>
      <c r="EQ31">
        <f>IF('Diciembre 2023'!K33&gt;'Diciembre 2023'!L33,'Diciembre 2023'!K33,'Diciembre 2023'!L33)</f>
        <v>2.0700000000000003</v>
      </c>
      <c r="ER31">
        <f>IF('Enero 2024'!K33&gt;'Enero 2024'!L33,'Enero 2024'!K33,'Enero 2024'!L33)</f>
        <v>4.18</v>
      </c>
      <c r="ES31">
        <f>IF('Febrero 2024'!K33&gt;'Febrero 2024'!L33,'Febrero 2024'!K33,'Febrero 2024'!L33)</f>
        <v>5.0199999999999996</v>
      </c>
      <c r="ET31">
        <f>IF('Marzo 2024'!K33&gt;'Marzo 2024'!L33,'Marzo 2024'!K33,'Marzo 2024'!L33)</f>
        <v>5.59</v>
      </c>
      <c r="EU31">
        <f>IF('Abril 2024'!K33&gt;'Abril 2024'!L33,'Abril 2024'!K33,'Abril 2024'!L33)</f>
        <v>5.92</v>
      </c>
      <c r="EV31">
        <f>IF('Mayo 2024'!K33&gt;'Mayo 2024'!L33,'Mayo 2024'!K33,'Mayo 2024'!L33)</f>
        <v>5.39</v>
      </c>
      <c r="EW31">
        <f>IF('Junio 2024'!K33&gt;'Junio 2024'!L33,'Junio 2024'!K33,'Junio 2024'!L33)</f>
        <v>1.59</v>
      </c>
      <c r="EX31">
        <f>IF('Julio 2024'!K33&gt;'Julio 2024'!L33,'Julio 2024'!K33,'Julio 2024'!L33)</f>
        <v>1.7299999999999998</v>
      </c>
      <c r="EY31">
        <f>IF('Agosto 2024'!K33&gt;'Agosto 2024'!L33,'Agosto 2024'!K33,'Agosto 2024'!L33)</f>
        <v>1.7</v>
      </c>
      <c r="EZ31">
        <f>IF('Setiembre 2024'!K33&gt;'Setiembre 2024'!L33,'Setiembre 2024'!K33,'Setiembre 2024'!L33)</f>
        <v>1.51</v>
      </c>
      <c r="FA31">
        <f>IF('Octubre 2024'!K33&gt;'Octubre 2024'!L33,'Octubre 2024'!K33,'Octubre 2024'!L33)</f>
        <v>1.6099999999999999</v>
      </c>
      <c r="FB31">
        <f>IF('Noviembre 2024'!K33&gt;'Noviembre 2024'!L33,'Noviembre 2024'!K33,'Noviembre 2024'!L33)</f>
        <v>2.0300000000000002</v>
      </c>
      <c r="FC31">
        <f>IF('Diciembre 2024'!K33&gt;'Diciembre 2024'!L33,'Diciembre 2024'!K33,'Diciembre 2024'!L33)</f>
        <v>2.2599999999999998</v>
      </c>
      <c r="FD31">
        <f>IF('Enero 2025'!K33&gt;'Enero 2025'!L33,'Enero 2025'!K33,'Enero 2025'!L33)</f>
        <v>4.2699999999999996</v>
      </c>
      <c r="FE31">
        <f>IF('Febrero 2025'!K33&gt;'Febrero 2025'!L33,'Febrero 2025'!K33,'Febrero 2025'!L33)</f>
        <v>4.8899999999999997</v>
      </c>
      <c r="FF31">
        <f>IF('Marzo 2025'!K33&gt;'Marzo 2025'!L33,'Marzo 2025'!K33,'Marzo 2025'!L33)</f>
        <v>5.5699999999999994</v>
      </c>
      <c r="FG31">
        <f>IF('Abril 2025'!K33&gt;'Abril 2025'!L33,'Abril 2025'!K33,'Abril 2025'!L33)</f>
        <v>5.97</v>
      </c>
    </row>
    <row r="32" spans="1:163" x14ac:dyDescent="0.25">
      <c r="A32" s="105">
        <v>30</v>
      </c>
      <c r="B32" s="91" t="s">
        <v>64</v>
      </c>
      <c r="C32" s="105" t="s">
        <v>44</v>
      </c>
      <c r="D32" s="107">
        <v>233269</v>
      </c>
      <c r="E32" s="107">
        <v>379859</v>
      </c>
      <c r="F32" s="107">
        <v>133</v>
      </c>
      <c r="G32" s="91" t="s">
        <v>46</v>
      </c>
      <c r="H32" s="107">
        <v>0.37</v>
      </c>
      <c r="I32" s="51"/>
      <c r="J32" s="91">
        <v>5.8</v>
      </c>
      <c r="K32" s="91">
        <v>4.63</v>
      </c>
      <c r="L32" s="91">
        <v>5.25</v>
      </c>
      <c r="M32" s="91">
        <v>4.8</v>
      </c>
      <c r="N32" s="91">
        <v>5.13</v>
      </c>
      <c r="O32" s="91">
        <v>5.7</v>
      </c>
      <c r="P32" s="91">
        <v>6.37</v>
      </c>
      <c r="Q32" s="91">
        <v>6.6899999999999995</v>
      </c>
      <c r="R32" s="91" t="s">
        <v>47</v>
      </c>
      <c r="S32" s="91" t="s">
        <v>47</v>
      </c>
      <c r="T32" s="91" t="s">
        <v>47</v>
      </c>
      <c r="U32" s="91">
        <v>6.75</v>
      </c>
      <c r="V32" s="91">
        <v>6.02</v>
      </c>
      <c r="W32" s="91">
        <v>5.37</v>
      </c>
      <c r="X32" s="91">
        <v>4.1100000000000003</v>
      </c>
      <c r="Y32" s="91">
        <v>3.1999999999999997</v>
      </c>
      <c r="Z32" s="91">
        <v>4.05</v>
      </c>
      <c r="AA32" s="91">
        <v>4.68</v>
      </c>
      <c r="AB32" s="91">
        <v>5.29</v>
      </c>
      <c r="AC32" s="91">
        <v>5.84</v>
      </c>
      <c r="AD32" s="91">
        <v>6.57</v>
      </c>
      <c r="AE32" s="91" t="s">
        <v>115</v>
      </c>
      <c r="AF32" s="91" t="s">
        <v>96</v>
      </c>
      <c r="AG32" s="91" t="s">
        <v>96</v>
      </c>
      <c r="AH32" s="91" t="s">
        <v>96</v>
      </c>
      <c r="AI32" s="91" t="s">
        <v>96</v>
      </c>
      <c r="AJ32" s="91" t="s">
        <v>96</v>
      </c>
      <c r="AK32" s="91">
        <v>5.25</v>
      </c>
      <c r="AL32" s="91">
        <v>5.17</v>
      </c>
      <c r="AM32" s="91">
        <v>9.4300000000000015</v>
      </c>
      <c r="AN32" s="91">
        <v>5.99</v>
      </c>
      <c r="AO32" s="91">
        <v>6.4799999999999995</v>
      </c>
      <c r="AP32" s="91" t="s">
        <v>47</v>
      </c>
      <c r="AQ32" s="91" t="s">
        <v>47</v>
      </c>
      <c r="AR32" s="91" t="s">
        <v>47</v>
      </c>
      <c r="AS32" s="91" t="s">
        <v>47</v>
      </c>
      <c r="AT32" s="91" t="s">
        <v>47</v>
      </c>
      <c r="AU32" s="91" t="s">
        <v>47</v>
      </c>
      <c r="AV32" s="91" t="s">
        <v>47</v>
      </c>
      <c r="AW32" s="91" t="s">
        <v>47</v>
      </c>
      <c r="AX32" s="10">
        <v>6.97</v>
      </c>
      <c r="AY32" s="35">
        <v>7.2</v>
      </c>
      <c r="AZ32" s="91">
        <v>4.95</v>
      </c>
      <c r="BA32" s="26" t="s">
        <v>47</v>
      </c>
      <c r="BB32" s="91" t="s">
        <v>47</v>
      </c>
      <c r="BC32" s="91" t="s">
        <v>47</v>
      </c>
      <c r="BD32" s="51" t="s">
        <v>47</v>
      </c>
      <c r="BE32" s="51" t="s">
        <v>47</v>
      </c>
      <c r="BF32" s="91" t="s">
        <v>47</v>
      </c>
      <c r="BG32" s="91" t="s">
        <v>47</v>
      </c>
      <c r="BH32" s="91">
        <v>5.68</v>
      </c>
      <c r="BI32">
        <f>IF('Octubre 2016'!K34&gt;'Octubre 2016'!L34,'Octubre 2016'!K34,'Octubre 2016'!L34)</f>
        <v>4.7699999999999996</v>
      </c>
      <c r="BJ32">
        <f>IF('Noviembre 2016'!K34&gt;'Noviembre 2016'!L34,'Noviembre 2016'!K34,'Noviembre 2016'!L34)</f>
        <v>4.87</v>
      </c>
      <c r="BK32">
        <f>IF('Diciembre 2016'!K34&gt;'Diciembre 2016'!L34,'Diciembre 2016'!K34,'Diciembre 2016'!L34)</f>
        <v>4.8999999999999995</v>
      </c>
      <c r="BM32">
        <f>IF('Febrero 2017'!K34&gt;'Febrero 2017'!L34,'Febrero 2017'!K34,'Febrero 2017'!L34)</f>
        <v>5.79</v>
      </c>
      <c r="BN32">
        <f>IF('Marzo 2017'!K34&gt;'Marzo 2017'!L34,'Marzo 2017'!K34,'Marzo 2017'!L34)</f>
        <v>6.49</v>
      </c>
      <c r="BP32">
        <f>IF('Mayo 2017'!K34&gt;'Mayo 2017'!L34,'Mayo 2017'!K34,'Mayo 2017'!L34)</f>
        <v>6.13</v>
      </c>
      <c r="BQ32">
        <f>IF('Junio 2017'!K34&gt;'Junio 2017'!L34,'Junio 2017'!K34,'Junio 2017'!L34)</f>
        <v>4.59</v>
      </c>
      <c r="BR32">
        <f>IF('Julio 2017'!K34&gt;'Julio 2017'!L34,'Julio 2017'!K34,'Julio 2017'!L34)</f>
        <v>4.57</v>
      </c>
      <c r="BS32">
        <f>IF('Agosto 2017'!K34&gt;'Agosto 2017'!L34,'Agosto 2017'!K34,'Agosto 2017'!L34)</f>
        <v>4.67</v>
      </c>
      <c r="BT32">
        <f>IF('Setiembre 2017'!K34&gt;'Setiembre 2017'!L34,'Setiembre 2017'!K34,'Setiembre 2017'!L34)</f>
        <v>2.87</v>
      </c>
      <c r="BU32">
        <f>IF('Octubre 2017'!K34&gt;'Octubre 2017'!L34,'Octubre 2017'!K34,'Octubre 2017'!L34)</f>
        <v>3.95</v>
      </c>
      <c r="BV32">
        <f>IF('Noviembre 2017'!K34&gt;'Noviembre 2017'!L34,'Noviembre 2017'!K34,'Noviembre 2017'!L34)</f>
        <v>3.32</v>
      </c>
      <c r="BW32">
        <f>IF('Diciembre 2017'!K34&gt;'Diciembre 2017'!L34,'Diciembre 2017'!K34,'Diciembre 2017'!L34)</f>
        <v>4.17</v>
      </c>
      <c r="BX32">
        <f>IF('Enero 2018'!K34&gt;'Enero 2018'!L34,'Enero 2018'!K34,'Enero 2018'!L34)</f>
        <v>5.35</v>
      </c>
      <c r="BY32">
        <f>IF('Febrero 2018'!K34&gt;'Febrero 2018'!L34,'Febrero 2018'!K34,'Febrero 2018'!L34)</f>
        <v>5.67</v>
      </c>
      <c r="BZ32">
        <f>IF('Marzo 2018'!K34&gt;'Marzo 2018'!L34,'Marzo 2018'!K34,'Marzo 2018'!L34)</f>
        <v>6.11</v>
      </c>
      <c r="CA32">
        <f>IF('Abril 2018'!K34&gt;'Abril 2018'!L34,'Abril 2018'!K34,'Abril 2018'!L34)</f>
        <v>6.7299999999999995</v>
      </c>
      <c r="CB32" t="s">
        <v>47</v>
      </c>
      <c r="CC32">
        <f>IF('Junio 2018'!K34&gt;'Junio 2018'!L34,'Junio 2018'!K34,'Junio 2018'!L34)</f>
        <v>6.32</v>
      </c>
      <c r="CD32">
        <f>IF('Julio 2018'!K34&gt;'Julio 2018'!L34,'Julio 2018'!K34,'Julio 2018'!L34)</f>
        <v>6.26</v>
      </c>
      <c r="CE32">
        <f>IF('Agosto 2018'!K34&gt;'Agosto 2018'!L34,'Agosto 2018'!K34,'Agosto 2018'!L34)</f>
        <v>6.57</v>
      </c>
      <c r="CF32">
        <f>IF('Setiembre 2018'!K34&gt;'Setiembre 2018'!L34,'Setiembre 2018'!K34,'Setiembre 2018'!L34)</f>
        <v>6.1</v>
      </c>
      <c r="CG32">
        <f>IF('Octubre 2018'!K34&gt;'Octubre 2018'!L34,'Octubre 2018'!K34,'Octubre 2018'!L34)</f>
        <v>4.91</v>
      </c>
      <c r="CH32">
        <f>IF('Noviembre 2018'!K34&gt;'Noviembre 2018'!L34,'Noviembre 2018'!K34,'Noviembre 2018'!L34)</f>
        <v>4.67</v>
      </c>
      <c r="CI32">
        <f>IF('Diciembre 2018'!K34&gt;'Diciembre 2018'!L34,'Diciembre 2018'!K34,'Diciembre 2018'!L34)</f>
        <v>5.0199999999999996</v>
      </c>
      <c r="CJ32">
        <f>IF('Enero 2019'!K34&gt;'Enero 2019'!L34,'Enero 2019'!K34,'Enero 2019'!L34)</f>
        <v>5.77</v>
      </c>
      <c r="CK32">
        <f>IF('Febrero 2019'!K34&gt;'Febrero 2019'!L34,'Febrero 2019'!K34,'Febrero 2019'!L34)</f>
        <v>6.2299999999999995</v>
      </c>
      <c r="CN32">
        <f>IF('Mayo 2019'!K34&gt;'Mayo 2019'!L34,'Mayo 2019'!K34,'Mayo 2019'!L34)</f>
        <v>6.49</v>
      </c>
      <c r="CS32">
        <f>IF('Octubre 2019'!K34&gt;'Octubre 2019'!L34,'Octubre 2019'!K34,'Octubre 2019'!L34)</f>
        <v>4.54</v>
      </c>
      <c r="CT32">
        <f>IF('Noviembre 2019'!K34&gt;'Noviembre 2019'!L34,'Noviembre 2019'!K34,'Noviembre 2019'!L34)</f>
        <v>7.17</v>
      </c>
      <c r="CU32">
        <f>IF('Diciembre 2019'!K34&gt;'Diciembre 2019'!L34,'Diciembre 2019'!K34,'Diciembre 2019'!L34)</f>
        <v>4.42</v>
      </c>
      <c r="CV32">
        <f>IF('Enero 2020'!K34&gt;'Enero 2020'!L34,'Enero 2020'!K34,'Enero 2020'!L34)</f>
        <v>6.04</v>
      </c>
      <c r="CW32">
        <f>IF('Febrero 2020'!K34&gt;'Febrero 2020'!L34,'Febrero 2020'!K34,'Febrero 2020'!L34)</f>
        <v>6.4399999999999995</v>
      </c>
      <c r="DB32">
        <f>IF('Julio 2020'!K34&gt;'Julio 2020'!L34,'Julio 2020'!K34,'Julio 2020'!L34)</f>
        <v>6.37</v>
      </c>
      <c r="DC32">
        <f>IF('Agosto 2020'!K34&gt;'Agosto 2020'!L34,'Agosto 2020'!K34,'Agosto 2020'!L34)</f>
        <v>5.38</v>
      </c>
      <c r="DD32">
        <f>IF('Setiembre 2020'!K34&gt;'Setiembre 2020'!L34,'Setiembre 2020'!K34,'Setiembre 2020'!L34)</f>
        <v>3.7700000000000005</v>
      </c>
      <c r="DE32">
        <f>IF('Octubre 2020'!K34&gt;'Octubre 2020'!L34,'Octubre 2020'!K34,'Octubre 2020'!L34)</f>
        <v>3.23</v>
      </c>
      <c r="DF32">
        <f>IF('Noviembre 2020'!K34&gt;'Noviembre 2020'!L34,'Noviembre 2020'!K34,'Noviembre 2020'!L34)</f>
        <v>2.4899999999999998</v>
      </c>
      <c r="DG32">
        <f>IF('Diciembre 2020'!K34&gt;'Diciembre 2020'!L34,'Diciembre 2020'!K34,'Diciembre 2020'!L34)</f>
        <v>3.13</v>
      </c>
      <c r="DH32">
        <f>IF('Enero 2021'!K34&gt;'Enero 2021'!L34,'Enero 2021'!K34,'Enero 2021'!L34)</f>
        <v>4.54</v>
      </c>
      <c r="DI32">
        <f>IF('Febrero 2021'!K34&gt;'Febrero 2021'!L34,'Febrero 2021'!K34,'Febrero 2021'!L34)</f>
        <v>5.29</v>
      </c>
      <c r="DJ32">
        <f>IF('Marzo 2021'!K34&gt;'Marzo 2021'!L34,'Marzo 2021'!K34,'Marzo 2021'!L34)</f>
        <v>5.77</v>
      </c>
      <c r="DK32">
        <f>IF('Abril 2021'!K34&gt;'Abril 2021'!L34,'Abril 2021'!K34,'Abril 2021'!L34)</f>
        <v>6.1</v>
      </c>
      <c r="DL32">
        <f>IF('Mayo 2021'!K34&gt;'Mayo 2021'!L34,'Mayo 2021'!K34,'Mayo 2021'!L34)</f>
        <v>6.22</v>
      </c>
      <c r="DM32">
        <f>IF('Junio 2021'!K34&gt;'Junio 2021'!L34,'Junio 2021'!K34,'Junio 2021'!L34)</f>
        <v>5.57</v>
      </c>
      <c r="DN32">
        <f>IF('Julio 2021'!K34&gt;'Julio 2021'!L34,'Julio 2021'!K34,'Julio 2021'!L34)</f>
        <v>5.22</v>
      </c>
      <c r="DO32">
        <f>IF('Agosto 2021'!K34&gt;'Agosto 2021'!L34,'Agosto 2021'!K34,'Agosto 2021'!L34)</f>
        <v>4.8</v>
      </c>
      <c r="DP32">
        <f>IF('Setiembre 2021'!K34&gt;'Setiembre 2021'!L34,'Setiembre 2021'!K34,'Setiembre 2021'!L34)</f>
        <v>3.7800000000000002</v>
      </c>
      <c r="DQ32">
        <f>IF('Octubre 2021'!K34&gt;'Octubre 2021'!L34,'Octubre 2021'!K34,'Octubre 2021'!L34)</f>
        <v>3.36</v>
      </c>
      <c r="DR32">
        <f>IF('Noviembre 2021'!K34&gt;'Noviembre 2021'!L34,'Noviembre 2021'!K34,'Noviembre 2021'!L34)</f>
        <v>3.92</v>
      </c>
      <c r="DS32">
        <f>IF('Diciembre 2021'!K34&gt;'Diciembre 2021'!L34,'Diciembre 2021'!K34,'Diciembre 2021'!L34)</f>
        <v>4.59</v>
      </c>
      <c r="DT32">
        <f>IF('Enero 2022'!K34&gt;'Enero 2022'!L34,'Enero 2022'!K34,'Enero 2022'!L34)</f>
        <v>5.43</v>
      </c>
      <c r="DU32">
        <f>IF('Febrero 2022'!K34&gt;'Febrero 2022'!L34,'Febrero 2022'!K34,'Febrero 2022'!L34)</f>
        <v>5.83</v>
      </c>
      <c r="DV32">
        <f>IF('Marzo 2022'!K34&gt;'Marzo 2022'!L34,'Marzo 2022'!K34,'Marzo 2022'!L34)</f>
        <v>7.28</v>
      </c>
      <c r="DX32">
        <f>IF('Mayo 2022'!K34&gt;'Mayo 2022'!L34,'Mayo 2022'!K34,'Mayo 2022'!L34)</f>
        <v>6.33</v>
      </c>
      <c r="DY32">
        <f>IF('Junio 2022'!K34&gt;'Junio 2022'!L34,'Junio 2022'!K34,'Junio 2022'!L34)</f>
        <v>4.5199999999999996</v>
      </c>
      <c r="DZ32">
        <f>IF('Julio 2022'!K34&gt;'Julio 2022'!L34,'Julio 2022'!K34,'Julio 2022'!L34)</f>
        <v>1.4100000000000001</v>
      </c>
      <c r="EA32">
        <f>IF('Agosto 2022'!K34&gt;'Agosto 2022'!L34,'Agosto 2022'!K34,'Agosto 2022'!L34)</f>
        <v>3.71</v>
      </c>
      <c r="EB32">
        <f>IF('Setiembre 2022'!K34&gt;'Setiembre 2022'!L34,'Setiembre 2022'!K34,'Setiembre 2022'!L34)</f>
        <v>3.7800000000000002</v>
      </c>
      <c r="EC32">
        <f>IF('Octubre 2022'!K34&gt;'Octubre 2022'!L34,'Octubre 2022'!K34,'Octubre 2022'!L34)</f>
        <v>3.4099999999999997</v>
      </c>
      <c r="ED32">
        <f>IF('Noviembre 2022'!K34&gt;'Noviembre 2022'!L34,'Noviembre 2022'!K34,'Noviembre 2022'!L34)</f>
        <v>3.54</v>
      </c>
      <c r="EE32">
        <f>IF('Diciembre 2022'!K34&gt;'Diciembre 2022'!L34,'Diciembre 2022'!K34,'Diciembre 2022'!L34)</f>
        <v>3.55</v>
      </c>
      <c r="EF32">
        <f>IF('Enero 2023'!K34&gt;'Enero 2023'!L34,'Enero 2023'!K34,'Enero 2023'!L34)</f>
        <v>5</v>
      </c>
      <c r="EG32">
        <f>IF('Febrero 2023'!K34&gt;'Febrero 2023'!L34,'Febrero 2023'!K34,'Febrero 2023'!L34)</f>
        <v>5.4399999999999995</v>
      </c>
      <c r="EH32">
        <f>IF('Marzo 2023'!K34&gt;'Marzo 2023'!L34,'Marzo 2023'!K34,'Marzo 2023'!L34)</f>
        <v>5.83</v>
      </c>
      <c r="EI32">
        <f>IF('Abril 2023'!K34&gt;'Abril 2023'!L34,'Abril 2023'!K34,'Abril 2023'!L34)</f>
        <v>6.33</v>
      </c>
      <c r="EK32">
        <f>IF('Junio 2023'!K34&gt;'Junio 2023'!L34,'Junio 2023'!K34,'Junio 2023'!L34)</f>
        <v>6.08</v>
      </c>
      <c r="EL32">
        <f>IF('Julio 2023'!K34&gt;'Julio 2023'!L34,'Julio 2023'!K34,'Julio 2023'!L34)</f>
        <v>5.62</v>
      </c>
      <c r="EM32">
        <f>IF('Agosto 2023'!K34&gt;'Agosto 2023'!L34,'Agosto 2023'!K34,'Agosto 2023'!L34)</f>
        <v>6.17</v>
      </c>
      <c r="EN32">
        <f>IF('Setiembre 2023'!K34&gt;'Setiembre 2023'!L34,'Setiembre 2023'!K34,'Setiembre 2023'!L34)</f>
        <v>5.08</v>
      </c>
      <c r="EO32">
        <f>IF('Octubre 2023'!K34&gt;'Octubre 2023'!L34,'Octubre 2023'!K34,'Octubre 2023'!L34)</f>
        <v>4.72</v>
      </c>
      <c r="EP32">
        <f>IF('Noviembre 2023'!K34&gt;'Noviembre 2023'!L34,'Noviembre 2023'!K34,'Noviembre 2023'!L34)</f>
        <v>4.1499999999999995</v>
      </c>
      <c r="EQ32">
        <f>IF('Diciembre 2023'!K34&gt;'Diciembre 2023'!L34,'Diciembre 2023'!K34,'Diciembre 2023'!L34)</f>
        <v>3.61</v>
      </c>
      <c r="ER32">
        <f>IF('Enero 2024'!K34&gt;'Enero 2024'!L34,'Enero 2024'!K34,'Enero 2024'!L34)</f>
        <v>5.3</v>
      </c>
      <c r="ES32">
        <f>IF('Febrero 2024'!K34&gt;'Febrero 2024'!L34,'Febrero 2024'!K34,'Febrero 2024'!L34)</f>
        <v>5.74</v>
      </c>
      <c r="ET32">
        <f>IF('Marzo 2024'!K34&gt;'Marzo 2024'!L34,'Marzo 2024'!K34,'Marzo 2024'!L34)</f>
        <v>6.14</v>
      </c>
      <c r="EW32">
        <f>IF('Junio 2024'!K34&gt;'Junio 2024'!L34,'Junio 2024'!K34,'Junio 2024'!L34)</f>
        <v>6.27</v>
      </c>
      <c r="EX32">
        <f>IF('Julio 2024'!K34&gt;'Julio 2024'!L34,'Julio 2024'!K34,'Julio 2024'!L34)</f>
        <v>5.2299999999999995</v>
      </c>
      <c r="EY32">
        <f>IF('Agosto 2024'!K34&gt;'Agosto 2024'!L34,'Agosto 2024'!K34,'Agosto 2024'!L34)</f>
        <v>4.49</v>
      </c>
      <c r="EZ32">
        <f>IF('Setiembre 2024'!K34&gt;'Setiembre 2024'!L34,'Setiembre 2024'!K34,'Setiembre 2024'!L34)</f>
        <v>3.7</v>
      </c>
      <c r="FA32">
        <f>IF('Octubre 2024'!K34&gt;'Octubre 2024'!L34,'Octubre 2024'!K34,'Octubre 2024'!L34)</f>
        <v>3.46</v>
      </c>
      <c r="FB32">
        <f>IF('Noviembre 2024'!K34&gt;'Noviembre 2024'!L34,'Noviembre 2024'!K34,'Noviembre 2024'!L34)</f>
        <v>2.59</v>
      </c>
      <c r="FC32">
        <f>IF('Diciembre 2024'!K34&gt;'Diciembre 2024'!L34,'Diciembre 2024'!K34,'Diciembre 2024'!L34)</f>
        <v>3.63</v>
      </c>
      <c r="FD32">
        <f>IF('Enero 2025'!K34&gt;'Enero 2025'!L34,'Enero 2025'!K34,'Enero 2025'!L34)</f>
        <v>4.7699999999999996</v>
      </c>
      <c r="FE32">
        <f>IF('Febrero 2025'!K34&gt;'Febrero 2025'!L34,'Febrero 2025'!K34,'Febrero 2025'!L34)</f>
        <v>5.34</v>
      </c>
      <c r="FF32">
        <f>IF('Marzo 2025'!K34&gt;'Marzo 2025'!L34,'Marzo 2025'!K34,'Marzo 2025'!L34)</f>
        <v>5.77</v>
      </c>
      <c r="FG32">
        <f>IF('Abril 2025'!K34&gt;'Abril 2025'!L34,'Abril 2025'!K34,'Abril 2025'!L34)</f>
        <v>6.27</v>
      </c>
    </row>
    <row r="33" spans="1:163" x14ac:dyDescent="0.25">
      <c r="A33" s="105">
        <v>31</v>
      </c>
      <c r="B33" s="91" t="s">
        <v>107</v>
      </c>
      <c r="C33" s="105" t="s">
        <v>44</v>
      </c>
      <c r="D33" s="107">
        <v>231370</v>
      </c>
      <c r="E33" s="107">
        <v>376354</v>
      </c>
      <c r="F33" s="107">
        <v>152</v>
      </c>
      <c r="G33" s="91" t="s">
        <v>46</v>
      </c>
      <c r="H33" s="107">
        <v>0.6</v>
      </c>
      <c r="I33" s="51"/>
      <c r="J33" s="91">
        <v>4.92</v>
      </c>
      <c r="K33" s="91">
        <v>4.7700000000000005</v>
      </c>
      <c r="L33" s="91">
        <v>4.75</v>
      </c>
      <c r="M33" s="91">
        <v>4.5900000000000007</v>
      </c>
      <c r="N33" s="91">
        <v>4.75</v>
      </c>
      <c r="O33" s="91">
        <v>5</v>
      </c>
      <c r="P33" s="91">
        <v>4.8600000000000003</v>
      </c>
      <c r="Q33" s="91">
        <v>4.91</v>
      </c>
      <c r="R33" s="91">
        <v>4.9400000000000004</v>
      </c>
      <c r="S33" s="91">
        <v>4.96</v>
      </c>
      <c r="T33" s="91">
        <v>4.6000000000000005</v>
      </c>
      <c r="U33" s="91">
        <v>4.9400000000000004</v>
      </c>
      <c r="V33" s="91">
        <v>4.8600000000000003</v>
      </c>
      <c r="W33" s="91">
        <v>4.7600000000000007</v>
      </c>
      <c r="X33" s="91">
        <v>4.6300000000000008</v>
      </c>
      <c r="Y33" s="91">
        <v>4.5200000000000005</v>
      </c>
      <c r="Z33" s="91">
        <v>4.6800000000000006</v>
      </c>
      <c r="AA33" s="91">
        <v>4.82</v>
      </c>
      <c r="AB33" s="91">
        <v>4.92</v>
      </c>
      <c r="AC33" s="91">
        <v>4.8900000000000006</v>
      </c>
      <c r="AD33" s="91">
        <v>5.51</v>
      </c>
      <c r="AE33" s="91">
        <v>4.92</v>
      </c>
      <c r="AF33" s="91">
        <v>5.03</v>
      </c>
      <c r="AG33" s="91">
        <v>5.07</v>
      </c>
      <c r="AH33" s="91">
        <v>5.07</v>
      </c>
      <c r="AI33" s="91">
        <v>5.0900000000000007</v>
      </c>
      <c r="AJ33" s="91">
        <v>3.93</v>
      </c>
      <c r="AK33" s="91">
        <v>4.5500000000000007</v>
      </c>
      <c r="AL33" s="91">
        <v>4.72</v>
      </c>
      <c r="AM33" s="91">
        <v>8.8000000000000007</v>
      </c>
      <c r="AN33" s="91">
        <v>4.8600000000000003</v>
      </c>
      <c r="AO33" s="91">
        <v>4.87</v>
      </c>
      <c r="AP33" s="91">
        <v>5.03</v>
      </c>
      <c r="AQ33" s="91">
        <v>5.0200000000000005</v>
      </c>
      <c r="AR33" s="91">
        <v>6.74</v>
      </c>
      <c r="AS33" s="91">
        <v>5.03</v>
      </c>
      <c r="AT33" s="91">
        <v>5.67</v>
      </c>
      <c r="AU33" s="91">
        <v>4.87</v>
      </c>
      <c r="AV33" s="91">
        <v>4.9700000000000006</v>
      </c>
      <c r="AW33" s="91">
        <v>5.45</v>
      </c>
      <c r="AX33" s="10">
        <v>5.24</v>
      </c>
      <c r="AY33" s="35">
        <v>5.45</v>
      </c>
      <c r="AZ33" s="91">
        <v>4.9000000000000004</v>
      </c>
      <c r="BA33" s="26">
        <v>4.95</v>
      </c>
      <c r="BB33" s="91">
        <v>5.1000000000000005</v>
      </c>
      <c r="BC33" s="91">
        <v>4.58</v>
      </c>
      <c r="BD33" s="51">
        <v>4.95</v>
      </c>
      <c r="BE33" s="51">
        <v>4.92</v>
      </c>
      <c r="BF33" s="91">
        <v>4.8800000000000008</v>
      </c>
      <c r="BG33" s="91">
        <v>4.87</v>
      </c>
      <c r="BH33" s="91">
        <v>4.67</v>
      </c>
      <c r="BI33">
        <f>IF('Octubre 2016'!K35&gt;'Octubre 2016'!L35,'Octubre 2016'!K35,'Octubre 2016'!L35)</f>
        <v>4.57</v>
      </c>
      <c r="BJ33">
        <f>IF('Noviembre 2016'!K35&gt;'Noviembre 2016'!L35,'Noviembre 2016'!K35,'Noviembre 2016'!L35)</f>
        <v>4.7</v>
      </c>
      <c r="BK33">
        <f>IF('Diciembre 2016'!K35&gt;'Diciembre 2016'!L35,'Diciembre 2016'!K35,'Diciembre 2016'!L35)</f>
        <v>4.87</v>
      </c>
      <c r="BM33">
        <f>IF('Febrero 2017'!K35&gt;'Febrero 2017'!L35,'Febrero 2017'!K35,'Febrero 2017'!L35)</f>
        <v>4.9000000000000004</v>
      </c>
      <c r="BN33">
        <f>IF('Marzo 2017'!K35&gt;'Marzo 2017'!L35,'Marzo 2017'!K35,'Marzo 2017'!L35)</f>
        <v>4.92</v>
      </c>
      <c r="BO33">
        <f>IF('Abril 2017'!K35&gt;'Abril 2017'!L35,'Abril 2017'!K35,'Abril 2017'!L35)</f>
        <v>4.9800000000000004</v>
      </c>
      <c r="BP33">
        <f>IF('Mayo 2017'!K35&gt;'Mayo 2017'!L35,'Mayo 2017'!K35,'Mayo 2017'!L35)</f>
        <v>5.0600000000000005</v>
      </c>
      <c r="BQ33">
        <f>IF('Junio 2017'!K35&gt;'Junio 2017'!L35,'Junio 2017'!K35,'Junio 2017'!L35)</f>
        <v>4.5</v>
      </c>
      <c r="BR33">
        <f>IF('Julio 2017'!K35&gt;'Julio 2017'!L35,'Julio 2017'!K35,'Julio 2017'!L35)</f>
        <v>4.6800000000000006</v>
      </c>
      <c r="BS33">
        <f>IF('Agosto 2017'!K35&gt;'Agosto 2017'!L35,'Agosto 2017'!K35,'Agosto 2017'!L35)</f>
        <v>4.7</v>
      </c>
      <c r="BT33">
        <f>IF('Setiembre 2017'!K35&gt;'Setiembre 2017'!L35,'Setiembre 2017'!K35,'Setiembre 2017'!L35)</f>
        <v>4.17</v>
      </c>
      <c r="BU33">
        <f>IF('Octubre 2017'!K35&gt;'Octubre 2017'!L35,'Octubre 2017'!K35,'Octubre 2017'!L35)</f>
        <v>5.04</v>
      </c>
      <c r="BV33">
        <f>IF('Noviembre 2017'!K35&gt;'Noviembre 2017'!L35,'Noviembre 2017'!K35,'Noviembre 2017'!L35)</f>
        <v>4.8000000000000007</v>
      </c>
      <c r="BW33">
        <f>IF('Diciembre 2017'!K35&gt;'Diciembre 2017'!L35,'Diciembre 2017'!K35,'Diciembre 2017'!L35)</f>
        <v>4.8800000000000008</v>
      </c>
      <c r="BX33">
        <f>IF('Enero 2018'!K35&gt;'Enero 2018'!L35,'Enero 2018'!K35,'Enero 2018'!L35)</f>
        <v>5.0100000000000007</v>
      </c>
      <c r="BY33">
        <f>IF('Febrero 2018'!K35&gt;'Febrero 2018'!L35,'Febrero 2018'!K35,'Febrero 2018'!L35)</f>
        <v>5.0200000000000005</v>
      </c>
      <c r="BZ33">
        <f>IF('Marzo 2018'!K35&gt;'Marzo 2018'!L35,'Marzo 2018'!K35,'Marzo 2018'!L35)</f>
        <v>5.0600000000000005</v>
      </c>
      <c r="CA33">
        <f>IF('Abril 2018'!K35&gt;'Abril 2018'!L35,'Abril 2018'!K35,'Abril 2018'!L35)</f>
        <v>6.2700000000000005</v>
      </c>
      <c r="CB33" t="s">
        <v>47</v>
      </c>
      <c r="CC33">
        <f>IF('Junio 2018'!K35&gt;'Junio 2018'!L35,'Junio 2018'!K35,'Junio 2018'!L35)</f>
        <v>5.0200000000000005</v>
      </c>
      <c r="CD33">
        <f>IF('Julio 2018'!K35&gt;'Julio 2018'!L35,'Julio 2018'!K35,'Julio 2018'!L35)</f>
        <v>5.1000000000000005</v>
      </c>
      <c r="CE33">
        <f>IF('Agosto 2018'!K35&gt;'Agosto 2018'!L35,'Agosto 2018'!K35,'Agosto 2018'!L35)</f>
        <v>5.07</v>
      </c>
      <c r="CF33">
        <f>IF('Setiembre 2018'!K35&gt;'Setiembre 2018'!L35,'Setiembre 2018'!K35,'Setiembre 2018'!L35)</f>
        <v>4.9800000000000004</v>
      </c>
      <c r="CG33">
        <f>IF('Octubre 2018'!K35&gt;'Octubre 2018'!L35,'Octubre 2018'!K35,'Octubre 2018'!L35)</f>
        <v>10.050000000000001</v>
      </c>
      <c r="CH33">
        <f>IF('Noviembre 2018'!K35&gt;'Noviembre 2018'!L35,'Noviembre 2018'!K35,'Noviembre 2018'!L35)</f>
        <v>4.83</v>
      </c>
      <c r="CI33">
        <f>IF('Diciembre 2018'!K35&gt;'Diciembre 2018'!L35,'Diciembre 2018'!K35,'Diciembre 2018'!L35)</f>
        <v>4.92</v>
      </c>
      <c r="CJ33">
        <f>IF('Enero 2019'!K35&gt;'Enero 2019'!L35,'Enero 2019'!K35,'Enero 2019'!L35)</f>
        <v>5.07</v>
      </c>
      <c r="CK33">
        <f>IF('Febrero 2019'!K35&gt;'Febrero 2019'!L35,'Febrero 2019'!K35,'Febrero 2019'!L35)</f>
        <v>6.0200000000000005</v>
      </c>
      <c r="CN33">
        <f>IF('Mayo 2019'!K35&gt;'Mayo 2019'!L35,'Mayo 2019'!K35,'Mayo 2019'!L35)</f>
        <v>6.1000000000000005</v>
      </c>
      <c r="CO33">
        <f>IF('Junio 2019'!K35&gt;'Junio 2019'!L35,'Junio 2019'!K35,'Junio 2019'!L35)</f>
        <v>5.32</v>
      </c>
      <c r="CP33">
        <f>IF('Julio 2019'!K35&gt;'Julio 2019'!L35,'Julio 2019'!K35,'Julio 2019'!L35)</f>
        <v>5.17</v>
      </c>
      <c r="CQ33">
        <f>IF('Agosto 2019'!K35&gt;'Agosto 2019'!L35,'Agosto 2019'!K35,'Agosto 2019'!L35)</f>
        <v>5.19</v>
      </c>
      <c r="CR33">
        <f>IF('Setiembre 2019'!K35&gt;'Setiembre 2019'!L35,'Setiembre 2019'!K35,'Setiembre 2019'!L35)</f>
        <v>4.9300000000000006</v>
      </c>
      <c r="CS33">
        <f>IF('Octubre 2019'!K35&gt;'Octubre 2019'!L35,'Octubre 2019'!K35,'Octubre 2019'!L35)</f>
        <v>4.67</v>
      </c>
      <c r="CT33">
        <f>IF('Noviembre 2019'!K35&gt;'Noviembre 2019'!L35,'Noviembre 2019'!K35,'Noviembre 2019'!L35)</f>
        <v>4.91</v>
      </c>
      <c r="CU33">
        <f>IF('Diciembre 2019'!K35&gt;'Diciembre 2019'!L35,'Diciembre 2019'!K35,'Diciembre 2019'!L35)</f>
        <v>5.0500000000000007</v>
      </c>
      <c r="CV33">
        <f>IF('Enero 2020'!K35&gt;'Enero 2020'!L35,'Enero 2020'!K35,'Enero 2020'!L35)</f>
        <v>5.1400000000000006</v>
      </c>
      <c r="CW33">
        <f>IF('Febrero 2020'!K35&gt;'Febrero 2020'!L35,'Febrero 2020'!K35,'Febrero 2020'!L35)</f>
        <v>5.1100000000000003</v>
      </c>
      <c r="DB33">
        <f>IF('Julio 2020'!K35&gt;'Julio 2020'!L35,'Julio 2020'!K35,'Julio 2020'!L35)</f>
        <v>4.71</v>
      </c>
      <c r="DC33">
        <f>IF('Agosto 2020'!K35&gt;'Agosto 2020'!L35,'Agosto 2020'!K35,'Agosto 2020'!L35)</f>
        <v>5.12</v>
      </c>
      <c r="DD33">
        <f>IF('Setiembre 2020'!K35&gt;'Setiembre 2020'!L35,'Setiembre 2020'!K35,'Setiembre 2020'!L35)</f>
        <v>4.58</v>
      </c>
      <c r="DE33">
        <f>IF('Octubre 2020'!K35&gt;'Octubre 2020'!L35,'Octubre 2020'!K35,'Octubre 2020'!L35)</f>
        <v>4.82</v>
      </c>
      <c r="DF33">
        <f>IF('Noviembre 2020'!K35&gt;'Noviembre 2020'!L35,'Noviembre 2020'!K35,'Noviembre 2020'!L35)</f>
        <v>4.4000000000000004</v>
      </c>
      <c r="DG33">
        <f>IF('Diciembre 2020'!K35&gt;'Diciembre 2020'!L35,'Diciembre 2020'!K35,'Diciembre 2020'!L35)</f>
        <v>4.8000000000000007</v>
      </c>
      <c r="DH33">
        <f>IF('Enero 2021'!K35&gt;'Enero 2021'!L35,'Enero 2021'!K35,'Enero 2021'!L35)</f>
        <v>5.07</v>
      </c>
      <c r="DI33">
        <f>IF('Febrero 2021'!K35&gt;'Febrero 2021'!L35,'Febrero 2021'!K35,'Febrero 2021'!L35)</f>
        <v>5.16</v>
      </c>
      <c r="DJ33">
        <f>IF('Marzo 2021'!K35&gt;'Marzo 2021'!L35,'Marzo 2021'!K35,'Marzo 2021'!L35)</f>
        <v>5.1000000000000005</v>
      </c>
      <c r="DK33">
        <f>IF('Abril 2021'!K35&gt;'Abril 2021'!L35,'Abril 2021'!K35,'Abril 2021'!L35)</f>
        <v>5.16</v>
      </c>
      <c r="DM33">
        <f>IF('Junio 2021'!K35&gt;'Junio 2021'!L35,'Junio 2021'!K35,'Junio 2021'!L35)</f>
        <v>5.08</v>
      </c>
      <c r="DN33">
        <f>IF('Julio 2021'!K35&gt;'Julio 2021'!L35,'Julio 2021'!K35,'Julio 2021'!L35)</f>
        <v>5</v>
      </c>
      <c r="DP33">
        <f>IF('Setiembre 2021'!K35&gt;'Setiembre 2021'!L35,'Setiembre 2021'!K35,'Setiembre 2021'!L35)</f>
        <v>4.8000000000000007</v>
      </c>
      <c r="DX33">
        <f>IF('Mayo 2022'!K35&gt;'Mayo 2022'!L35,'Mayo 2022'!K35,'Mayo 2022'!L35)</f>
        <v>5.08</v>
      </c>
      <c r="DY33">
        <f>IF('Junio 2022'!K35&gt;'Junio 2022'!L35,'Junio 2022'!K35,'Junio 2022'!L35)</f>
        <v>4.74</v>
      </c>
      <c r="DZ33">
        <f>IF('Julio 2022'!K35&gt;'Julio 2022'!L35,'Julio 2022'!K35,'Julio 2022'!L35)</f>
        <v>4.5500000000000007</v>
      </c>
      <c r="EA33">
        <f>IF('Agosto 2022'!K35&gt;'Agosto 2022'!L35,'Agosto 2022'!K35,'Agosto 2022'!L35)</f>
        <v>4.7600000000000007</v>
      </c>
      <c r="EB33">
        <f>IF('Setiembre 2022'!K35&gt;'Setiembre 2022'!L35,'Setiembre 2022'!K35,'Setiembre 2022'!L35)</f>
        <v>4.8900000000000006</v>
      </c>
      <c r="EC33">
        <f>IF('Octubre 2022'!K35&gt;'Octubre 2022'!L35,'Octubre 2022'!K35,'Octubre 2022'!L35)</f>
        <v>4.6000000000000005</v>
      </c>
      <c r="ED33">
        <f>IF('Noviembre 2022'!K35&gt;'Noviembre 2022'!L35,'Noviembre 2022'!K35,'Noviembre 2022'!L35)</f>
        <v>4.9000000000000004</v>
      </c>
      <c r="EE33">
        <f>IF('Diciembre 2022'!K35&gt;'Diciembre 2022'!L35,'Diciembre 2022'!K35,'Diciembre 2022'!L35)</f>
        <v>4.5</v>
      </c>
      <c r="EF33">
        <f>IF('Enero 2023'!K35&gt;'Enero 2023'!L35,'Enero 2023'!K35,'Enero 2023'!L35)</f>
        <v>4.1100000000000003</v>
      </c>
      <c r="EK33">
        <f>IF('Junio 2023'!K35&gt;'Junio 2023'!L35,'Junio 2023'!K35,'Junio 2023'!L35)</f>
        <v>5.16</v>
      </c>
      <c r="EL33">
        <f>IF('Julio 2023'!K35&gt;'Julio 2023'!L35,'Julio 2023'!K35,'Julio 2023'!L35)</f>
        <v>4.95</v>
      </c>
      <c r="EM33">
        <f>IF('Agosto 2023'!K35&gt;'Agosto 2023'!L35,'Agosto 2023'!K35,'Agosto 2023'!L35)</f>
        <v>5.2200000000000006</v>
      </c>
      <c r="EN33">
        <f>IF('Setiembre 2023'!K35&gt;'Setiembre 2023'!L35,'Setiembre 2023'!K35,'Setiembre 2023'!L35)</f>
        <v>4.96</v>
      </c>
      <c r="EO33">
        <f>IF('Octubre 2023'!K35&gt;'Octubre 2023'!L35,'Octubre 2023'!K35,'Octubre 2023'!L35)</f>
        <v>4.8600000000000003</v>
      </c>
      <c r="EP33">
        <f>IF('Noviembre 2023'!K35&gt;'Noviembre 2023'!L35,'Noviembre 2023'!K35,'Noviembre 2023'!L35)</f>
        <v>4.8000000000000007</v>
      </c>
      <c r="EQ33">
        <f>IF('Diciembre 2023'!K35&gt;'Diciembre 2023'!L35,'Diciembre 2023'!K35,'Diciembre 2023'!L35)</f>
        <v>3.9999999999999996</v>
      </c>
      <c r="ER33">
        <f>IF('Enero 2024'!K35&gt;'Enero 2024'!L35,'Enero 2024'!K35,'Enero 2024'!L35)</f>
        <v>5.17</v>
      </c>
      <c r="EW33">
        <f>IF('Junio 2024'!K35&gt;'Junio 2024'!L35,'Junio 2024'!K35,'Junio 2024'!L35)</f>
        <v>5.28</v>
      </c>
      <c r="EX33">
        <f>IF('Julio 2024'!K35&gt;'Julio 2024'!L35,'Julio 2024'!K35,'Julio 2024'!L35)</f>
        <v>4.87</v>
      </c>
      <c r="EY33">
        <f>IF('Agosto 2024'!K35&gt;'Agosto 2024'!L35,'Agosto 2024'!K35,'Agosto 2024'!L35)</f>
        <v>4.8100000000000005</v>
      </c>
      <c r="EZ33">
        <f>IF('Setiembre 2024'!K35&gt;'Setiembre 2024'!L35,'Setiembre 2024'!K35,'Setiembre 2024'!L35)</f>
        <v>4.4400000000000004</v>
      </c>
      <c r="FA33">
        <f>IF('Octubre 2024'!K35&gt;'Octubre 2024'!L35,'Octubre 2024'!K35,'Octubre 2024'!L35)</f>
        <v>4.7300000000000004</v>
      </c>
      <c r="FB33">
        <f>IF('Noviembre 2024'!K35&gt;'Noviembre 2024'!L35,'Noviembre 2024'!K35,'Noviembre 2024'!L35)</f>
        <v>4.7200000000000006</v>
      </c>
      <c r="FC33">
        <f>IF('Diciembre 2024'!K35&gt;'Diciembre 2024'!L35,'Diciembre 2024'!K35,'Diciembre 2024'!L35)</f>
        <v>4.9300000000000006</v>
      </c>
    </row>
    <row r="34" spans="1:163" x14ac:dyDescent="0.25">
      <c r="A34" s="105">
        <v>32</v>
      </c>
      <c r="B34" s="91" t="s">
        <v>55</v>
      </c>
      <c r="C34" s="105" t="s">
        <v>26</v>
      </c>
      <c r="D34" s="107">
        <v>230325</v>
      </c>
      <c r="E34" s="107">
        <v>376380</v>
      </c>
      <c r="F34" s="107">
        <v>173</v>
      </c>
      <c r="G34" s="91" t="s">
        <v>46</v>
      </c>
      <c r="H34" s="107">
        <v>0.24</v>
      </c>
      <c r="I34" s="51"/>
      <c r="J34" s="91">
        <v>11.57</v>
      </c>
      <c r="K34" s="91">
        <v>11.07</v>
      </c>
      <c r="L34" s="91">
        <v>10.79</v>
      </c>
      <c r="M34" s="91">
        <v>10.51</v>
      </c>
      <c r="N34" s="91">
        <v>10.959999999999999</v>
      </c>
      <c r="O34" s="91">
        <v>11.31</v>
      </c>
      <c r="P34" s="91">
        <v>11.549999999999999</v>
      </c>
      <c r="Q34" s="91">
        <v>11.72</v>
      </c>
      <c r="R34" s="91">
        <v>11.76</v>
      </c>
      <c r="S34" s="91">
        <v>11.78</v>
      </c>
      <c r="T34" s="91">
        <v>11.79</v>
      </c>
      <c r="U34" s="91">
        <v>11.16</v>
      </c>
      <c r="V34" s="91">
        <v>10.87</v>
      </c>
      <c r="W34" s="91">
        <v>11.01</v>
      </c>
      <c r="X34" s="91">
        <v>10.48</v>
      </c>
      <c r="Y34" s="91">
        <v>10.39</v>
      </c>
      <c r="Z34" s="91">
        <v>10.81</v>
      </c>
      <c r="AA34" s="91">
        <v>11.26</v>
      </c>
      <c r="AB34" s="91">
        <v>11.43</v>
      </c>
      <c r="AC34" s="91">
        <v>11.6</v>
      </c>
      <c r="AD34" s="91">
        <v>11.92</v>
      </c>
      <c r="AE34" s="91">
        <v>11.78</v>
      </c>
      <c r="AF34" s="91">
        <v>11.85</v>
      </c>
      <c r="AG34" s="91">
        <v>11.86</v>
      </c>
      <c r="AH34" s="91">
        <v>12.06</v>
      </c>
      <c r="AI34" s="91">
        <v>12.01</v>
      </c>
      <c r="AJ34" s="91">
        <v>10.220000000000001</v>
      </c>
      <c r="AK34" s="91">
        <v>10.29</v>
      </c>
      <c r="AL34" s="91">
        <v>10.98</v>
      </c>
      <c r="AM34" s="91">
        <v>11.34</v>
      </c>
      <c r="AN34" s="91">
        <v>11.58</v>
      </c>
      <c r="AO34" s="91">
        <v>11.74</v>
      </c>
      <c r="AP34" s="91">
        <v>11.86</v>
      </c>
      <c r="AQ34" s="91">
        <v>11.92</v>
      </c>
      <c r="AR34" s="91" t="s">
        <v>130</v>
      </c>
      <c r="AS34" s="91">
        <v>12.01</v>
      </c>
      <c r="AT34" s="91">
        <v>12.55</v>
      </c>
      <c r="AU34" s="91">
        <v>11.85</v>
      </c>
      <c r="AV34" s="91">
        <v>11.68</v>
      </c>
      <c r="AW34" s="91">
        <v>11.56</v>
      </c>
      <c r="AX34" s="10">
        <v>11</v>
      </c>
      <c r="AY34" s="117">
        <v>11.85</v>
      </c>
      <c r="AZ34" s="91">
        <v>12.129999999999999</v>
      </c>
      <c r="BA34" s="26">
        <v>12.22</v>
      </c>
      <c r="BB34" s="91">
        <v>12.87</v>
      </c>
      <c r="BC34" s="91">
        <v>12.51</v>
      </c>
      <c r="BD34" s="51">
        <v>12.17</v>
      </c>
      <c r="BE34" s="51">
        <v>11.64</v>
      </c>
      <c r="BF34" s="91">
        <v>11.799999999999999</v>
      </c>
      <c r="BG34" s="92">
        <v>12.23</v>
      </c>
      <c r="BH34" s="119">
        <v>11.98</v>
      </c>
      <c r="BI34">
        <f>IF('Octubre 2016'!K36&gt;'Octubre 2016'!L36,'Octubre 2016'!K36,'Octubre 2016'!L36)</f>
        <v>10.92</v>
      </c>
      <c r="BJ34">
        <f>IF('Noviembre 2016'!K36&gt;'Noviembre 2016'!L36,'Noviembre 2016'!K36,'Noviembre 2016'!L36)</f>
        <v>11.36</v>
      </c>
      <c r="BK34" s="92">
        <f>IF('Diciembre 2016'!K36&gt;'Diciembre 2016'!L36,'Diciembre 2016'!K36,'Diciembre 2016'!L36)</f>
        <v>11.379999999999999</v>
      </c>
      <c r="BM34">
        <f>IF('Febrero 2017'!K36&gt;'Febrero 2017'!L36,'Febrero 2017'!K36,'Febrero 2017'!L36)</f>
        <v>12</v>
      </c>
      <c r="BN34">
        <f>IF('Marzo 2017'!K36&gt;'Marzo 2017'!L36,'Marzo 2017'!K36,'Marzo 2017'!L36)</f>
        <v>12.15</v>
      </c>
      <c r="BO34">
        <f>IF('Abril 2017'!K36&gt;'Abril 2017'!L36,'Abril 2017'!K36,'Abril 2017'!L36)</f>
        <v>12.19</v>
      </c>
      <c r="BP34">
        <f>IF('Mayo 2017'!K36&gt;'Mayo 2017'!L36,'Mayo 2017'!K36,'Mayo 2017'!L36)</f>
        <v>11.87</v>
      </c>
      <c r="BQ34">
        <f>IF('Junio 2017'!K36&gt;'Junio 2017'!L36,'Junio 2017'!K36,'Junio 2017'!L36)</f>
        <v>10.5</v>
      </c>
      <c r="BR34">
        <f>IF('Julio 2017'!K36&gt;'Julio 2017'!L36,'Julio 2017'!K36,'Julio 2017'!L36)</f>
        <v>11.209999999999999</v>
      </c>
      <c r="BS34">
        <f>IF('Agosto 2017'!K36&gt;'Agosto 2017'!L36,'Agosto 2017'!K36,'Agosto 2017'!L36)</f>
        <v>11.24</v>
      </c>
      <c r="BT34">
        <f>IF('Setiembre 2017'!K36&gt;'Setiembre 2017'!L36,'Setiembre 2017'!K36,'Setiembre 2017'!L36)</f>
        <v>10.41</v>
      </c>
      <c r="BU34">
        <f>IF('Octubre 2017'!K36&gt;'Octubre 2017'!L36,'Octubre 2017'!K36,'Octubre 2017'!L36)</f>
        <v>11.43</v>
      </c>
      <c r="BV34">
        <f>IF('Noviembre 2017'!K36&gt;'Noviembre 2017'!L36,'Noviembre 2017'!K36,'Noviembre 2017'!L36)</f>
        <v>11.299999999999999</v>
      </c>
      <c r="BW34">
        <f>IF('Diciembre 2017'!K36&gt;'Diciembre 2017'!L36,'Diciembre 2017'!K36,'Diciembre 2017'!L36)</f>
        <v>11.569999999999999</v>
      </c>
      <c r="BX34">
        <f>IF('Enero 2018'!K36&gt;'Enero 2018'!L36,'Enero 2018'!K36,'Enero 2018'!L36)</f>
        <v>12.01</v>
      </c>
      <c r="BY34">
        <f>IF('Febrero 2018'!K36&gt;'Febrero 2018'!L36,'Febrero 2018'!K36,'Febrero 2018'!L36)</f>
        <v>12.08</v>
      </c>
      <c r="BZ34">
        <f>IF('Marzo 2018'!K36&gt;'Marzo 2018'!L36,'Marzo 2018'!K36,'Marzo 2018'!L36)</f>
        <v>12.16</v>
      </c>
      <c r="CA34">
        <f>IF('Abril 2018'!K36&gt;'Abril 2018'!L36,'Abril 2018'!K36,'Abril 2018'!L36)</f>
        <v>10.24</v>
      </c>
      <c r="CB34">
        <f>IF('Mayo 2018'!K36&gt;'Mayo 2018'!L36,'Mayo 2018'!K36,'Mayo 2018'!L36)</f>
        <v>12.26</v>
      </c>
      <c r="CC34">
        <f>IF('Junio 2018'!K36&gt;'Junio 2018'!L36,'Junio 2018'!K36,'Junio 2018'!L36)</f>
        <v>12.14</v>
      </c>
      <c r="CD34">
        <f>IF('Julio 2018'!K36&gt;'Julio 2018'!L36,'Julio 2018'!K36,'Julio 2018'!L36)</f>
        <v>11.84</v>
      </c>
      <c r="CE34">
        <f>IF('Agosto 2018'!K36&gt;'Agosto 2018'!L36,'Agosto 2018'!K36,'Agosto 2018'!L36)</f>
        <v>11.92</v>
      </c>
      <c r="CF34">
        <f>IF('Setiembre 2018'!K36&gt;'Setiembre 2018'!L36,'Setiembre 2018'!K36,'Setiembre 2018'!L36)</f>
        <v>11.56</v>
      </c>
      <c r="CG34">
        <f>IF('Octubre 2018'!K36&gt;'Octubre 2018'!L36,'Octubre 2018'!K36,'Octubre 2018'!L36)</f>
        <v>2.63</v>
      </c>
      <c r="CH34">
        <f>IF('Noviembre 2018'!K36&gt;'Noviembre 2018'!L36,'Noviembre 2018'!K36,'Noviembre 2018'!L36)</f>
        <v>11.39</v>
      </c>
      <c r="CI34">
        <f>IF('Diciembre 2018'!K36&gt;'Diciembre 2018'!L36,'Diciembre 2018'!K36,'Diciembre 2018'!L36)</f>
        <v>11.39</v>
      </c>
      <c r="CJ34">
        <f>IF('Enero 2019'!K36&gt;'Enero 2019'!L36,'Enero 2019'!K36,'Enero 2019'!L36)</f>
        <v>11.93</v>
      </c>
      <c r="CK34">
        <f>IF('Febrero 2019'!K36&gt;'Febrero 2019'!L36,'Febrero 2019'!K36,'Febrero 2019'!L36)</f>
        <v>12.06</v>
      </c>
      <c r="CL34" s="92">
        <f>IF('Marzo 2019'!K36&gt;'Marzo 2019'!L36,'Marzo 2019'!K36,'Marzo 2019'!L36)</f>
        <v>13.709999999999999</v>
      </c>
      <c r="CM34">
        <f>IF('Abril 2019'!K36&gt;'Abril 2019'!L36,'Abril 2019'!K36,'Abril 2019'!L36)</f>
        <v>12.31</v>
      </c>
      <c r="CN34">
        <f>IF('Mayo 2019'!K36&gt;'Mayo 2019'!L36,'Mayo 2019'!K36,'Mayo 2019'!L36)</f>
        <v>12.28</v>
      </c>
      <c r="CO34">
        <f>IF('Junio 2019'!K36&gt;'Junio 2019'!L36,'Junio 2019'!K36,'Junio 2019'!L36)</f>
        <v>12.16</v>
      </c>
      <c r="CP34">
        <f>IF('Julio 2019'!K36&gt;'Julio 2019'!L36,'Julio 2019'!K36,'Julio 2019'!L36)</f>
        <v>12.01</v>
      </c>
      <c r="CQ34">
        <f>IF('Agosto 2019'!K36&gt;'Agosto 2019'!L36,'Agosto 2019'!K36,'Agosto 2019'!L36)</f>
        <v>12.48</v>
      </c>
      <c r="CR34">
        <f>IF('Setiembre 2019'!K36&gt;'Setiembre 2019'!L36,'Setiembre 2019'!K36,'Setiembre 2019'!L36)</f>
        <v>11.83</v>
      </c>
      <c r="CS34">
        <f>IF('Octubre 2019'!K36&gt;'Octubre 2019'!L36,'Octubre 2019'!K36,'Octubre 2019'!L36)</f>
        <v>10.459999999999999</v>
      </c>
      <c r="CT34">
        <f>IF('Noviembre 2019'!K36&gt;'Noviembre 2019'!L36,'Noviembre 2019'!K36,'Noviembre 2019'!L36)</f>
        <v>11.43</v>
      </c>
      <c r="CU34">
        <f>IF('Diciembre 2019'!K36&gt;'Diciembre 2019'!L36,'Diciembre 2019'!K36,'Diciembre 2019'!L36)</f>
        <v>11.64</v>
      </c>
      <c r="CV34">
        <f>IF('Enero 2020'!K36&gt;'Enero 2020'!L36,'Enero 2020'!K36,'Enero 2020'!L36)</f>
        <v>12.54</v>
      </c>
      <c r="CW34">
        <f>IF('Febrero 2020'!K36&gt;'Febrero 2020'!L36,'Febrero 2020'!K36,'Febrero 2020'!L36)</f>
        <v>12.07</v>
      </c>
      <c r="CX34">
        <f>IF('Marzo 2020'!K36&gt;'Marzo 2020'!L36,'Marzo 2020'!K36,'Marzo 2020'!L36)</f>
        <v>12.27</v>
      </c>
      <c r="CY34">
        <f>IF('Abril 2020'!K36&gt;'Abril 2020'!L36,'Abril 2020'!K36,'Abril 2020'!L36)</f>
        <v>12.36</v>
      </c>
      <c r="CZ34">
        <f>IF('Mayo 2020'!K36&gt;'Mayo 2020'!L36,'Mayo 2020'!K36,'Mayo 2020'!L36)</f>
        <v>12.89</v>
      </c>
      <c r="DA34">
        <f>IF('Junio 2020'!K36&gt;'Junio 2020'!L36,'Junio 2020'!K36,'Junio 2020'!L36)</f>
        <v>12.26</v>
      </c>
      <c r="DB34">
        <f>IF('Julio 2020'!K36&gt;'Julio 2020'!L36,'Julio 2020'!K36,'Julio 2020'!L36)</f>
        <v>11.5</v>
      </c>
      <c r="DD34">
        <f>IF('Setiembre 2020'!K36&gt;'Setiembre 2020'!L36,'Setiembre 2020'!K36,'Setiembre 2020'!L36)</f>
        <v>10.930000000000001</v>
      </c>
      <c r="DE34">
        <f>IF('Octubre 2020'!K36&gt;'Octubre 2020'!L36,'Octubre 2020'!K36,'Octubre 2020'!L36)</f>
        <v>11.03</v>
      </c>
      <c r="DG34">
        <f>IF('Diciembre 2020'!K36&gt;'Diciembre 2020'!L36,'Diciembre 2020'!K36,'Diciembre 2020'!L36)</f>
        <v>11.25</v>
      </c>
      <c r="DI34">
        <f>IF('Febrero 2021'!K36&gt;'Febrero 2021'!L36,'Febrero 2021'!K36,'Febrero 2021'!L36)</f>
        <v>12.43</v>
      </c>
      <c r="DJ34">
        <f>IF('Marzo 2021'!K36&gt;'Marzo 2021'!L36,'Marzo 2021'!K36,'Marzo 2021'!L36)</f>
        <v>12.7</v>
      </c>
      <c r="DK34">
        <f>IF('Abril 2021'!K36&gt;'Abril 2021'!L36,'Abril 2021'!K36,'Abril 2021'!L36)</f>
        <v>11.99</v>
      </c>
      <c r="DL34">
        <f>IF('Mayo 2021'!K36&gt;'Mayo 2021'!L36,'Mayo 2021'!K36,'Mayo 2021'!L36)</f>
        <v>12.72</v>
      </c>
      <c r="DM34">
        <f>IF('Junio 2021'!K36&gt;'Junio 2021'!L36,'Junio 2021'!K36,'Junio 2021'!L36)</f>
        <v>12.44</v>
      </c>
      <c r="DN34">
        <f>IF('Julio 2021'!K36&gt;'Julio 2021'!L36,'Julio 2021'!K36,'Julio 2021'!L36)</f>
        <v>11.36</v>
      </c>
      <c r="DO34">
        <f>IF('Agosto 2021'!K36&gt;'Agosto 2021'!L36,'Agosto 2021'!K36,'Agosto 2021'!L36)</f>
        <v>11.6</v>
      </c>
      <c r="DP34">
        <f>IF('Setiembre 2021'!K36&gt;'Setiembre 2021'!L36,'Setiembre 2021'!K36,'Setiembre 2021'!L36)</f>
        <v>10.94</v>
      </c>
      <c r="DQ34">
        <f>IF('Octubre 2021'!K36&gt;'Octubre 2021'!L36,'Octubre 2021'!K36,'Octubre 2021'!L36)</f>
        <v>10.89</v>
      </c>
      <c r="DR34">
        <f>IF('Noviembre 2021'!K36&gt;'Noviembre 2021'!L36,'Noviembre 2021'!K36,'Noviembre 2021'!L36)</f>
        <v>11.33</v>
      </c>
      <c r="DS34">
        <f>IF('Diciembre 2021'!K36&gt;'Diciembre 2021'!L36,'Diciembre 2021'!K36,'Diciembre 2021'!L36)</f>
        <v>11.64</v>
      </c>
      <c r="DT34">
        <f>IF('Enero 2022'!K36&gt;'Enero 2022'!L36,'Enero 2022'!K36,'Enero 2022'!L36)</f>
        <v>11.98</v>
      </c>
      <c r="DU34">
        <f>IF('Febrero 2022'!K36&gt;'Febrero 2022'!L36,'Febrero 2022'!K36,'Febrero 2022'!L36)</f>
        <v>12.11</v>
      </c>
      <c r="DV34">
        <f>IF('Marzo 2022'!K36&gt;'Marzo 2022'!L36,'Marzo 2022'!K36,'Marzo 2022'!L36)</f>
        <v>13.73</v>
      </c>
      <c r="DW34">
        <f>IF('Abril 2022'!K36&gt;'Abril 2022'!L36,'Abril 2022'!K36,'Abril 2022'!L36)</f>
        <v>12.25</v>
      </c>
      <c r="DX34">
        <f>IF('Mayo 2022'!K36&gt;'Mayo 2022'!L36,'Mayo 2022'!K36,'Mayo 2022'!L36)</f>
        <v>11.56</v>
      </c>
      <c r="DY34">
        <f>IF('Junio 2022'!K36&gt;'Junio 2022'!L36,'Junio 2022'!K36,'Junio 2022'!L36)</f>
        <v>11.459999999999999</v>
      </c>
      <c r="DZ34">
        <f>IF('Julio 2022'!K36&gt;'Julio 2022'!L36,'Julio 2022'!K36,'Julio 2022'!L36)</f>
        <v>10.65</v>
      </c>
      <c r="EA34">
        <f>IF('Agosto 2022'!K36&gt;'Agosto 2022'!L36,'Agosto 2022'!K36,'Agosto 2022'!L36)</f>
        <v>11.2</v>
      </c>
      <c r="EB34">
        <f>IF('Setiembre 2022'!K36&gt;'Setiembre 2022'!L36,'Setiembre 2022'!K36,'Setiembre 2022'!L36)</f>
        <v>11.25</v>
      </c>
      <c r="EC34">
        <f>IF('Octubre 2022'!K36&gt;'Octubre 2022'!L36,'Octubre 2022'!K36,'Octubre 2022'!L36)</f>
        <v>11.299999999999999</v>
      </c>
      <c r="ED34">
        <f>IF('Noviembre 2022'!K36&gt;'Noviembre 2022'!L36,'Noviembre 2022'!K36,'Noviembre 2022'!L36)</f>
        <v>11.25</v>
      </c>
      <c r="EE34">
        <f>IF('Diciembre 2022'!K36&gt;'Diciembre 2022'!L36,'Diciembre 2022'!K36,'Diciembre 2022'!L36)</f>
        <v>11.97</v>
      </c>
      <c r="EF34">
        <f>IF('Enero 2023'!K36&gt;'Enero 2023'!L36,'Enero 2023'!K36,'Enero 2023'!L36)</f>
        <v>11.879999999999999</v>
      </c>
      <c r="EG34">
        <f>IF('Febrero 2023'!K36&gt;'Febrero 2023'!L36,'Febrero 2023'!K36,'Febrero 2023'!L36)</f>
        <v>12.59</v>
      </c>
      <c r="EH34">
        <f>IF('Marzo 2023'!K36&gt;'Marzo 2023'!L36,'Marzo 2023'!K36,'Marzo 2023'!L36)</f>
        <v>12.2</v>
      </c>
      <c r="EI34">
        <f>IF('Abril 2023'!K36&gt;'Abril 2023'!L36,'Abril 2023'!K36,'Abril 2023'!L36)</f>
        <v>12.76</v>
      </c>
      <c r="EJ34">
        <f>IF('Mayo 2023'!K36&gt;'Mayo 2023'!L36,'Mayo 2023'!K36,'Mayo 2023'!L36)</f>
        <v>12.29</v>
      </c>
      <c r="EK34">
        <f>IF('Junio 2023'!K36&gt;'Junio 2023'!L36,'Junio 2023'!K36,'Junio 2023'!L36)</f>
        <v>12.37</v>
      </c>
      <c r="EL34">
        <f>IF('Julio 2023'!K36&gt;'Julio 2023'!L36,'Julio 2023'!K36,'Julio 2023'!L36)</f>
        <v>12.26</v>
      </c>
      <c r="EM34">
        <f>IF('Agosto 2023'!K36&gt;'Agosto 2023'!L36,'Agosto 2023'!K36,'Agosto 2023'!L36)</f>
        <v>12.28</v>
      </c>
      <c r="EN34">
        <f>IF('Setiembre 2023'!K36&gt;'Setiembre 2023'!L36,'Setiembre 2023'!K36,'Setiembre 2023'!L36)</f>
        <v>11.5</v>
      </c>
      <c r="EO34">
        <f>IF('Octubre 2023'!K36&gt;'Octubre 2023'!L36,'Octubre 2023'!K36,'Octubre 2023'!L36)</f>
        <v>11.35</v>
      </c>
      <c r="EP34">
        <f>IF('Noviembre 2023'!K36&gt;'Noviembre 2023'!L36,'Noviembre 2023'!K36,'Noviembre 2023'!L36)</f>
        <v>11.26</v>
      </c>
      <c r="EQ34">
        <f>IF('Diciembre 2023'!K36&gt;'Diciembre 2023'!L36,'Diciembre 2023'!K36,'Diciembre 2023'!L36)</f>
        <v>11.11</v>
      </c>
      <c r="ER34">
        <f>IF('Enero 2024'!K36&gt;'Enero 2024'!L36,'Enero 2024'!K36,'Enero 2024'!L36)</f>
        <v>11.85</v>
      </c>
      <c r="ES34">
        <f>IF('Febrero 2024'!K36&gt;'Febrero 2024'!L36,'Febrero 2024'!K36,'Febrero 2024'!L36)</f>
        <v>12.09</v>
      </c>
      <c r="ET34">
        <f>IF('Marzo 2024'!K36&gt;'Marzo 2024'!L36,'Marzo 2024'!K36,'Marzo 2024'!L36)</f>
        <v>12.67</v>
      </c>
      <c r="EU34">
        <f>IF('Abril 2024'!K36&gt;'Abril 2024'!L36,'Abril 2024'!K36,'Abril 2024'!L36)</f>
        <v>12.27</v>
      </c>
      <c r="EV34">
        <f>IF('Mayo 2024'!K36&gt;'Mayo 2024'!L36,'Mayo 2024'!K36,'Mayo 2024'!L36)</f>
        <v>13.33</v>
      </c>
      <c r="EW34">
        <f>IF('Junio 2024'!K36&gt;'Junio 2024'!L36,'Junio 2024'!K36,'Junio 2024'!L36)</f>
        <v>11.7</v>
      </c>
      <c r="EX34">
        <f>IF('Julio 2024'!K36&gt;'Julio 2024'!L36,'Julio 2024'!K36,'Julio 2024'!L36)</f>
        <v>11.1</v>
      </c>
      <c r="EY34">
        <f>IF('Agosto 2024'!K36&gt;'Agosto 2024'!L36,'Agosto 2024'!K36,'Agosto 2024'!L36)</f>
        <v>11.64</v>
      </c>
      <c r="EZ34">
        <f>IF('Setiembre 2024'!K36&gt;'Setiembre 2024'!L36,'Setiembre 2024'!K36,'Setiembre 2024'!L36)</f>
        <v>10.99</v>
      </c>
      <c r="FA34">
        <f>IF('Octubre 2024'!K36&gt;'Octubre 2024'!L36,'Octubre 2024'!K36,'Octubre 2024'!L36)</f>
        <v>11.049999999999999</v>
      </c>
      <c r="FB34">
        <f>IF('Noviembre 2024'!K36&gt;'Noviembre 2024'!L36,'Noviembre 2024'!K36,'Noviembre 2024'!L36)</f>
        <v>10.799999999999999</v>
      </c>
      <c r="FC34">
        <f>IF('Diciembre 2024'!K36&gt;'Diciembre 2024'!L36,'Diciembre 2024'!K36,'Diciembre 2024'!L36)</f>
        <v>11.43</v>
      </c>
      <c r="FD34">
        <f>IF('Enero 2025'!K36&gt;'Enero 2025'!L36,'Enero 2025'!K36,'Enero 2025'!L36)</f>
        <v>12.27</v>
      </c>
      <c r="FE34">
        <f>IF('Febrero 2025'!K36&gt;'Febrero 2025'!L36,'Febrero 2025'!K36,'Febrero 2025'!L36)</f>
        <v>11.92</v>
      </c>
      <c r="FF34">
        <f>IF('Marzo 2025'!K36&gt;'Marzo 2025'!L36,'Marzo 2025'!K36,'Marzo 2025'!L36)</f>
        <v>12.17</v>
      </c>
      <c r="FG34">
        <f>IF('Abril 2025'!K36&gt;'Abril 2025'!L36,'Abril 2025'!K36,'Abril 2025'!L36)</f>
        <v>12.24</v>
      </c>
    </row>
    <row r="35" spans="1:163" x14ac:dyDescent="0.25">
      <c r="A35" s="105">
        <v>33</v>
      </c>
      <c r="B35" s="91" t="s">
        <v>56</v>
      </c>
      <c r="C35" s="105" t="s">
        <v>26</v>
      </c>
      <c r="D35" s="107">
        <v>227193</v>
      </c>
      <c r="E35" s="107">
        <v>373134</v>
      </c>
      <c r="F35" s="107">
        <v>167</v>
      </c>
      <c r="G35" s="91" t="s">
        <v>46</v>
      </c>
      <c r="H35" s="107"/>
      <c r="I35" s="51"/>
      <c r="J35" s="91">
        <v>8.3000000000000007</v>
      </c>
      <c r="K35" s="91">
        <v>8.0299999999999994</v>
      </c>
      <c r="L35" s="91">
        <v>3.9</v>
      </c>
      <c r="M35" s="91">
        <v>1.1599999999999999</v>
      </c>
      <c r="N35" s="91">
        <v>2.5299999999999998</v>
      </c>
      <c r="O35" s="91">
        <v>5.05</v>
      </c>
      <c r="P35" s="91">
        <v>7.84</v>
      </c>
      <c r="Q35" s="91">
        <v>9.98</v>
      </c>
      <c r="R35" s="91">
        <v>9.9499999999999993</v>
      </c>
      <c r="S35" s="91">
        <v>10.78</v>
      </c>
      <c r="T35" s="91">
        <v>10.53</v>
      </c>
      <c r="U35" s="91">
        <v>2.38</v>
      </c>
      <c r="V35" s="91">
        <v>1.7</v>
      </c>
      <c r="W35" s="91">
        <v>2.3199999999999998</v>
      </c>
      <c r="X35" s="91">
        <v>1.1100000000000001</v>
      </c>
      <c r="Y35" s="91">
        <v>0.4</v>
      </c>
      <c r="Z35" s="91">
        <v>1.72</v>
      </c>
      <c r="AA35" s="91">
        <v>3.34</v>
      </c>
      <c r="AB35" s="91">
        <v>5.64</v>
      </c>
      <c r="AC35" s="91" t="s">
        <v>87</v>
      </c>
      <c r="AD35" s="91">
        <v>8.92</v>
      </c>
      <c r="AE35" s="91">
        <v>9.86</v>
      </c>
      <c r="AF35" s="92">
        <v>10.33</v>
      </c>
      <c r="AG35" s="91">
        <v>9.4</v>
      </c>
      <c r="AH35" s="92">
        <v>9.41</v>
      </c>
      <c r="AI35" s="91">
        <v>10.199999999999999</v>
      </c>
      <c r="AJ35" s="91">
        <v>5.84</v>
      </c>
      <c r="AK35" s="91">
        <v>1.1299999999999999</v>
      </c>
      <c r="AL35" s="91">
        <v>2.12</v>
      </c>
      <c r="AM35" s="91">
        <v>3.6</v>
      </c>
      <c r="AN35" s="91">
        <v>7.19</v>
      </c>
      <c r="AO35" s="92">
        <v>8.7799999999999994</v>
      </c>
      <c r="AP35" s="92">
        <v>9.8699999999999992</v>
      </c>
      <c r="AQ35" s="91">
        <v>10.63</v>
      </c>
      <c r="AR35" s="91">
        <v>12.72</v>
      </c>
      <c r="AS35" s="91">
        <v>5.55</v>
      </c>
      <c r="AT35" s="91">
        <v>10.06</v>
      </c>
      <c r="AU35" s="91">
        <v>5.16</v>
      </c>
      <c r="AV35" s="91">
        <v>3.2</v>
      </c>
      <c r="AW35" s="91">
        <v>1.44</v>
      </c>
      <c r="AX35" s="10">
        <v>1.8</v>
      </c>
      <c r="AY35" s="35">
        <v>2.35</v>
      </c>
      <c r="AZ35" s="91">
        <v>6.12</v>
      </c>
      <c r="BA35" s="117">
        <v>8</v>
      </c>
      <c r="BB35" s="119">
        <v>9.6999999999999993</v>
      </c>
      <c r="BC35" s="91">
        <v>10.56</v>
      </c>
      <c r="BD35" s="51">
        <v>11.65</v>
      </c>
      <c r="BE35" s="51">
        <v>6.54</v>
      </c>
      <c r="BF35" s="91">
        <v>2.65</v>
      </c>
      <c r="BG35" s="91">
        <v>1.98</v>
      </c>
      <c r="BH35" s="91">
        <v>0.92</v>
      </c>
      <c r="BI35">
        <f>IF('Octubre 2016'!K37&gt;'Octubre 2016'!L37,'Octubre 2016'!K37,'Octubre 2016'!L37)</f>
        <v>0.61</v>
      </c>
      <c r="BJ35">
        <f>IF('Noviembre 2016'!K37&gt;'Noviembre 2016'!L37,'Noviembre 2016'!K37,'Noviembre 2016'!L37)</f>
        <v>1.86</v>
      </c>
      <c r="BK35">
        <f>IF('Diciembre 2016'!K37&gt;'Diciembre 2016'!L37,'Diciembre 2016'!K37,'Diciembre 2016'!L37)</f>
        <v>1.45</v>
      </c>
      <c r="BM35">
        <f>IF('Febrero 2017'!K37&gt;'Febrero 2017'!L37,'Febrero 2017'!K37,'Febrero 2017'!L37)</f>
        <v>6.23</v>
      </c>
      <c r="BN35">
        <f>IF('Marzo 2017'!K37&gt;'Marzo 2017'!L37,'Marzo 2017'!K37,'Marzo 2017'!L37)</f>
        <v>8.34</v>
      </c>
      <c r="BO35">
        <f>IF('Abril 2017'!K37&gt;'Abril 2017'!L37,'Abril 2017'!K37,'Abril 2017'!L37)</f>
        <v>9.86</v>
      </c>
      <c r="BP35">
        <f>IF('Mayo 2017'!K37&gt;'Mayo 2017'!L37,'Mayo 2017'!K37,'Mayo 2017'!L37)</f>
        <v>3.8</v>
      </c>
      <c r="BQ35">
        <f>IF('Junio 2017'!K37&gt;'Junio 2017'!L37,'Junio 2017'!K37,'Junio 2017'!L37)</f>
        <v>0.84</v>
      </c>
      <c r="BR35">
        <f>IF('Julio 2017'!K37&gt;'Julio 2017'!L37,'Julio 2017'!K37,'Julio 2017'!L37)</f>
        <v>1.1499999999999999</v>
      </c>
      <c r="BS35">
        <f>IF('Agosto 2017'!K37&gt;'Agosto 2017'!L37,'Agosto 2017'!K37,'Agosto 2017'!L37)</f>
        <v>1.3</v>
      </c>
      <c r="BT35">
        <f>IF('Setiembre 2017'!K37&gt;'Setiembre 2017'!L37,'Setiembre 2017'!K37,'Setiembre 2017'!L37)</f>
        <v>0.22</v>
      </c>
      <c r="BU35">
        <f>IF('Octubre 2017'!K37&gt;'Octubre 2017'!L37,'Octubre 2017'!K37,'Octubre 2017'!L37)</f>
        <v>1.41</v>
      </c>
      <c r="BV35">
        <f>IF('Noviembre 2017'!K37&gt;'Noviembre 2017'!L37,'Noviembre 2017'!K37,'Noviembre 2017'!L37)</f>
        <v>1.8</v>
      </c>
      <c r="BW35">
        <f>IF('Diciembre 2017'!K37&gt;'Diciembre 2017'!L37,'Diciembre 2017'!K37,'Diciembre 2017'!L37)</f>
        <v>3.1799999999999997</v>
      </c>
      <c r="BX35">
        <f>IF('Enero 2018'!K37&gt;'Enero 2018'!L37,'Enero 2018'!K37,'Enero 2018'!L37)</f>
        <v>6.57</v>
      </c>
      <c r="BY35">
        <f>IF('Febrero 2018'!K37&gt;'Febrero 2018'!L37,'Febrero 2018'!K37,'Febrero 2018'!L37)</f>
        <v>8.1</v>
      </c>
      <c r="BZ35">
        <f>IF('Marzo 2018'!K37&gt;'Marzo 2018'!L37,'Marzo 2018'!K37,'Marzo 2018'!L37)</f>
        <v>9.41</v>
      </c>
      <c r="CA35">
        <f>IF('Abril 2018'!K37&gt;'Abril 2018'!L37,'Abril 2018'!K37,'Abril 2018'!L37)</f>
        <v>10.130000000000001</v>
      </c>
      <c r="CB35">
        <f>IF('Mayo 2018'!K37&gt;'Mayo 2018'!L37,'Mayo 2018'!K37,'Mayo 2018'!L37)</f>
        <v>10.94</v>
      </c>
      <c r="CC35">
        <f>IF('Junio 2018'!K37&gt;'Junio 2018'!L37,'Junio 2018'!K37,'Junio 2018'!L37)</f>
        <v>9.16</v>
      </c>
      <c r="CD35">
        <f>IF('Julio 2018'!K37&gt;'Julio 2018'!L37,'Julio 2018'!K37,'Julio 2018'!L37)</f>
        <v>7.36</v>
      </c>
      <c r="CE35">
        <f>IF('Agosto 2018'!K37&gt;'Agosto 2018'!L37,'Agosto 2018'!K37,'Agosto 2018'!L37)</f>
        <v>4.72</v>
      </c>
      <c r="CF35">
        <f>IF('Setiembre 2018'!K37&gt;'Setiembre 2018'!L37,'Setiembre 2018'!K37,'Setiembre 2018'!L37)</f>
        <v>2.75</v>
      </c>
      <c r="CG35">
        <v>-0.3</v>
      </c>
      <c r="CH35">
        <f>IF('Noviembre 2018'!K37&gt;'Noviembre 2018'!L37,'Noviembre 2018'!K37,'Noviembre 2018'!L37)</f>
        <v>1.89</v>
      </c>
      <c r="CI35">
        <f>IF('Diciembre 2018'!K37&gt;'Diciembre 2018'!L37,'Diciembre 2018'!K37,'Diciembre 2018'!L37)</f>
        <v>2.86</v>
      </c>
      <c r="CJ35">
        <f>IF('Enero 2019'!K37&gt;'Enero 2019'!L37,'Enero 2019'!K37,'Enero 2019'!L37)</f>
        <v>6.12</v>
      </c>
      <c r="CK35">
        <f>IF('Febrero 2019'!K37&gt;'Febrero 2019'!L37,'Febrero 2019'!K37,'Febrero 2019'!L37)</f>
        <v>7.42</v>
      </c>
      <c r="CL35">
        <f>IF('Marzo 2019'!K37&gt;'Marzo 2019'!L37,'Marzo 2019'!K37,'Marzo 2019'!L37)</f>
        <v>10.62</v>
      </c>
      <c r="CM35">
        <f>IF('Abril 2019'!K37&gt;'Abril 2019'!L37,'Abril 2019'!K37,'Abril 2019'!L37)</f>
        <v>10.54</v>
      </c>
      <c r="CN35">
        <f>IF('Mayo 2019'!K37&gt;'Mayo 2019'!L37,'Mayo 2019'!K37,'Mayo 2019'!L37)</f>
        <v>10.91</v>
      </c>
      <c r="CO35">
        <f>IF('Junio 2019'!K37&gt;'Junio 2019'!L37,'Junio 2019'!K37,'Junio 2019'!L37)</f>
        <v>2.35</v>
      </c>
      <c r="CP35">
        <f>IF('Julio 2019'!K37&gt;'Julio 2019'!L37,'Julio 2019'!K37,'Julio 2019'!L37)</f>
        <v>2.25</v>
      </c>
      <c r="CQ35">
        <f>IF('Agosto 2019'!K37&gt;'Agosto 2019'!L37,'Agosto 2019'!K37,'Agosto 2019'!L37)</f>
        <v>2.42</v>
      </c>
      <c r="CR35">
        <f>IF('Setiembre 2019'!K37&gt;'Setiembre 2019'!L37,'Setiembre 2019'!K37,'Setiembre 2019'!L37)</f>
        <v>1.3099999999999998</v>
      </c>
      <c r="CS35">
        <f>IF('Octubre 2019'!K37&gt;'Octubre 2019'!L37,'Octubre 2019'!K37,'Octubre 2019'!L37)</f>
        <v>-0.78</v>
      </c>
      <c r="CT35">
        <f>IF('Noviembre 2019'!K37&gt;'Noviembre 2019'!L37,'Noviembre 2019'!K37,'Noviembre 2019'!L37)</f>
        <v>1.1199999999999999</v>
      </c>
      <c r="CU35">
        <f>IF('Diciembre 2019'!K37&gt;'Diciembre 2019'!L37,'Diciembre 2019'!K37,'Diciembre 2019'!L37)</f>
        <v>2.83</v>
      </c>
      <c r="CV35">
        <f>IF('Enero 2020'!K37&gt;'Enero 2020'!L37,'Enero 2020'!K37,'Enero 2020'!L37)</f>
        <v>5.42</v>
      </c>
      <c r="CW35">
        <f>IF('Febrero 2020'!K37&gt;'Febrero 2020'!L37,'Febrero 2020'!K37,'Febrero 2020'!L37)</f>
        <v>6.7799999999999994</v>
      </c>
      <c r="CX35">
        <f>IF('Marzo 2020'!K37&gt;'Marzo 2020'!L37,'Marzo 2020'!K37,'Marzo 2020'!L37)</f>
        <v>11.180000000000001</v>
      </c>
      <c r="CY35">
        <f>IF('Abril 2020'!K37&gt;'Abril 2020'!L37,'Abril 2020'!K37,'Abril 2020'!L37)</f>
        <v>9.4400000000000013</v>
      </c>
      <c r="CZ35">
        <f>IF('Mayo 2020'!K37&gt;'Mayo 2020'!L37,'Mayo 2020'!K37,'Mayo 2020'!L37)</f>
        <v>10.32</v>
      </c>
      <c r="DA35">
        <f>IF('Junio 2020'!K37&gt;'Junio 2020'!L37,'Junio 2020'!K37,'Junio 2020'!L37)</f>
        <v>7.1</v>
      </c>
      <c r="DC35">
        <f>IF('Agosto 2020'!K37&gt;'Agosto 2020'!L37,'Agosto 2020'!K37,'Agosto 2020'!L37)</f>
        <v>0.86999999999999988</v>
      </c>
      <c r="DE35">
        <f>IF('Octubre 2020'!K37&gt;'Octubre 2020'!L37,'Octubre 2020'!K37,'Octubre 2020'!L37)</f>
        <v>-0.10999999999999999</v>
      </c>
      <c r="DF35">
        <f>IF('Noviembre 2020'!K37&gt;'Noviembre 2020'!L37,'Noviembre 2020'!K37,'Noviembre 2020'!L37)</f>
        <v>-0.78</v>
      </c>
      <c r="DH35">
        <f>IF('Enero 2021'!K37&gt;'Enero 2021'!L37,'Enero 2021'!K37,'Enero 2021'!L37)</f>
        <v>4.17</v>
      </c>
      <c r="DI35">
        <f>IF('Febrero 2021'!K37&gt;'Febrero 2021'!L37,'Febrero 2021'!K37,'Febrero 2021'!L37)</f>
        <v>6</v>
      </c>
      <c r="DJ35">
        <f>IF('Marzo 2021'!K37&gt;'Marzo 2021'!L37,'Marzo 2021'!K37,'Marzo 2021'!L37)</f>
        <v>7.3199999999999994</v>
      </c>
      <c r="DK35">
        <f>IF('Abril 2021'!K37&gt;'Abril 2021'!L37,'Abril 2021'!K37,'Abril 2021'!L37)</f>
        <v>8.42</v>
      </c>
      <c r="DL35">
        <f>IF('Mayo 2021'!K37&gt;'Mayo 2021'!L37,'Mayo 2021'!K37,'Mayo 2021'!L37)</f>
        <v>8.120000000000001</v>
      </c>
      <c r="DM35">
        <f>IF('Junio 2021'!K37&gt;'Junio 2021'!L37,'Junio 2021'!K37,'Junio 2021'!L37)</f>
        <v>3.0199999999999996</v>
      </c>
      <c r="DN35">
        <f>IF('Julio 2021'!K37&gt;'Julio 2021'!L37,'Julio 2021'!K37,'Julio 2021'!L37)</f>
        <v>1.04</v>
      </c>
      <c r="DO35">
        <f>IF('Agosto 2021'!K37&gt;'Agosto 2021'!L37,'Agosto 2021'!K37,'Agosto 2021'!L37)</f>
        <v>0.60999999999999988</v>
      </c>
      <c r="DQ35">
        <f>IF('Octubre 2021'!K37&gt;'Octubre 2021'!L37,'Octubre 2021'!K37,'Octubre 2021'!L37)</f>
        <v>7.999999999999996E-2</v>
      </c>
      <c r="DR35">
        <f>IF('Noviembre 2021'!K37&gt;'Noviembre 2021'!L37,'Noviembre 2021'!K37,'Noviembre 2021'!L37)</f>
        <v>1.1199999999999999</v>
      </c>
      <c r="DS35">
        <f>IF('Diciembre 2021'!K37&gt;'Diciembre 2021'!L37,'Diciembre 2021'!K37,'Diciembre 2021'!L37)</f>
        <v>2.9699999999999998</v>
      </c>
      <c r="DT35">
        <f>IF('Enero 2022'!K37&gt;'Enero 2022'!L37,'Enero 2022'!K37,'Enero 2022'!L37)</f>
        <v>-0.78</v>
      </c>
      <c r="DU35">
        <f>IF('Febrero 2022'!K37&gt;'Febrero 2022'!L37,'Febrero 2022'!K37,'Febrero 2022'!L37)</f>
        <v>7.5699999999999994</v>
      </c>
      <c r="DV35">
        <f>IF('Marzo 2022'!K37&gt;'Marzo 2022'!L37,'Marzo 2022'!K37,'Marzo 2022'!L37)</f>
        <v>8.76</v>
      </c>
      <c r="DW35">
        <f>IF('Abril 2022'!K37&gt;'Abril 2022'!L37,'Abril 2022'!K37,'Abril 2022'!L37)</f>
        <v>9.7200000000000006</v>
      </c>
      <c r="DX35">
        <f>IF('Mayo 2022'!K37&gt;'Mayo 2022'!L37,'Mayo 2022'!K37,'Mayo 2022'!L37)</f>
        <v>2.04</v>
      </c>
      <c r="DY35">
        <f>IF('Junio 2022'!K37&gt;'Junio 2022'!L37,'Junio 2022'!K37,'Junio 2022'!L37)</f>
        <v>0</v>
      </c>
      <c r="DZ35">
        <f>IF('Julio 2022'!K37&gt;'Julio 2022'!L37,'Julio 2022'!K37,'Julio 2022'!L37)</f>
        <v>0</v>
      </c>
      <c r="EA35">
        <f>IF('Agosto 2022'!K37&gt;'Agosto 2022'!L37,'Agosto 2022'!K37,'Agosto 2022'!L37)</f>
        <v>0.6399999999999999</v>
      </c>
      <c r="EB35">
        <f>IF('Setiembre 2022'!K37&gt;'Setiembre 2022'!L37,'Setiembre 2022'!K37,'Setiembre 2022'!L37)</f>
        <v>0.69</v>
      </c>
      <c r="EC35">
        <f>IF('Octubre 2022'!K37&gt;'Octubre 2022'!L37,'Octubre 2022'!K37,'Octubre 2022'!L37)</f>
        <v>-0.29000000000000004</v>
      </c>
      <c r="ED35">
        <f>IF('Noviembre 2022'!K37&gt;'Noviembre 2022'!L37,'Noviembre 2022'!K37,'Noviembre 2022'!L37)</f>
        <v>0.12</v>
      </c>
      <c r="EE35">
        <f>IF('Diciembre 2022'!K37&gt;'Diciembre 2022'!L37,'Diciembre 2022'!K37,'Diciembre 2022'!L37)</f>
        <v>1.4600000000000002</v>
      </c>
      <c r="EF35">
        <f>IF('Enero 2023'!K37&gt;'Enero 2023'!L37,'Enero 2023'!K37,'Enero 2023'!L37)</f>
        <v>4.38</v>
      </c>
      <c r="EG35">
        <f>IF('Febrero 2023'!K37&gt;'Febrero 2023'!L37,'Febrero 2023'!K37,'Febrero 2023'!L37)</f>
        <v>6.52</v>
      </c>
      <c r="EH35">
        <f>IF('Marzo 2023'!K37&gt;'Marzo 2023'!L37,'Marzo 2023'!K37,'Marzo 2023'!L37)</f>
        <v>7.88</v>
      </c>
      <c r="EI35">
        <f>IF('Abril 2023'!K37&gt;'Abril 2023'!L37,'Abril 2023'!K37,'Abril 2023'!L37)</f>
        <v>8.76</v>
      </c>
      <c r="EJ35">
        <f>IF('Mayo 2023'!K37&gt;'Mayo 2023'!L37,'Mayo 2023'!K37,'Mayo 2023'!L37)</f>
        <v>2.3600000000000003</v>
      </c>
      <c r="EK35">
        <f>IF('Junio 2023'!K37&gt;'Junio 2023'!L37,'Junio 2023'!K37,'Junio 2023'!L37)</f>
        <v>3.8499999999999996</v>
      </c>
      <c r="EL35">
        <f>IF('Julio 2023'!K37&gt;'Julio 2023'!L37,'Julio 2023'!K37,'Julio 2023'!L37)</f>
        <v>1.1599999999999999</v>
      </c>
      <c r="EM35">
        <f>IF('Agosto 2023'!K37&gt;'Agosto 2023'!L37,'Agosto 2023'!K37,'Agosto 2023'!L37)</f>
        <v>2.2000000000000002</v>
      </c>
      <c r="EN35">
        <f>IF('Setiembre 2023'!K37&gt;'Setiembre 2023'!L37,'Setiembre 2023'!K37,'Setiembre 2023'!L37)</f>
        <v>1.2799999999999998</v>
      </c>
      <c r="EO35">
        <f>IF('Octubre 2023'!K37&gt;'Octubre 2023'!L37,'Octubre 2023'!K37,'Octubre 2023'!L37)</f>
        <v>1.2200000000000002</v>
      </c>
      <c r="EP35">
        <f>IF('Noviembre 2023'!K37&gt;'Noviembre 2023'!L37,'Noviembre 2023'!K37,'Noviembre 2023'!L37)</f>
        <v>0.57000000000000006</v>
      </c>
      <c r="EQ35">
        <f>IF('Diciembre 2023'!K37&gt;'Diciembre 2023'!L37,'Diciembre 2023'!K37,'Diciembre 2023'!L37)</f>
        <v>1.5100000000000002</v>
      </c>
      <c r="ER35">
        <f>IF('Enero 2024'!K37&gt;'Enero 2024'!L37,'Enero 2024'!K37,'Enero 2024'!L37)</f>
        <v>4.32</v>
      </c>
      <c r="ES35">
        <f>IF('Febrero 2024'!K37&gt;'Febrero 2024'!L37,'Febrero 2024'!K37,'Febrero 2024'!L37)</f>
        <v>6.2200000000000006</v>
      </c>
      <c r="ET35">
        <f>IF('Marzo 2024'!K37&gt;'Marzo 2024'!L37,'Marzo 2024'!K37,'Marzo 2024'!L37)</f>
        <v>7.92</v>
      </c>
      <c r="EU35">
        <f>IF('Abril 2024'!K37&gt;'Abril 2024'!L37,'Abril 2024'!K37,'Abril 2024'!L37)</f>
        <v>9.25</v>
      </c>
      <c r="EV35">
        <f>IF('Mayo 2024'!K37&gt;'Mayo 2024'!L37,'Mayo 2024'!K37,'Mayo 2024'!L37)</f>
        <v>10.07</v>
      </c>
      <c r="EW35">
        <f>IF('Junio 2024'!K37&gt;'Junio 2024'!L37,'Junio 2024'!K37,'Junio 2024'!L37)</f>
        <v>1.35</v>
      </c>
      <c r="EX35">
        <f>IF('Julio 2024'!K37&gt;'Julio 2024'!L37,'Julio 2024'!K37,'Julio 2024'!L37)</f>
        <v>1.83</v>
      </c>
      <c r="EY35">
        <f>IF('Agosto 2024'!K37&gt;'Agosto 2024'!L37,'Agosto 2024'!K37,'Agosto 2024'!L37)</f>
        <v>1.1099999999999999</v>
      </c>
      <c r="EZ35">
        <f>IF('Setiembre 2024'!K37&gt;'Setiembre 2024'!L37,'Setiembre 2024'!K37,'Setiembre 2024'!L37)</f>
        <v>1.0699999999999998</v>
      </c>
      <c r="FA35">
        <f>IF('Octubre 2024'!K37&gt;'Octubre 2024'!L37,'Octubre 2024'!K37,'Octubre 2024'!L37)</f>
        <v>0.48</v>
      </c>
      <c r="FB35">
        <f>IF('Noviembre 2024'!K37&gt;'Noviembre 2024'!L37,'Noviembre 2024'!K37,'Noviembre 2024'!L37)</f>
        <v>0</v>
      </c>
      <c r="FC35">
        <f>IF('Diciembre 2024'!K37&gt;'Diciembre 2024'!L37,'Diciembre 2024'!K37,'Diciembre 2024'!L37)</f>
        <v>1.65</v>
      </c>
      <c r="FD35">
        <f>IF('Enero 2025'!K37&gt;'Enero 2025'!L37,'Enero 2025'!K37,'Enero 2025'!L37)</f>
        <v>4.46</v>
      </c>
      <c r="FE35">
        <f>IF('Febrero 2025'!K37&gt;'Febrero 2025'!L37,'Febrero 2025'!K37,'Febrero 2025'!L37)</f>
        <v>6.2600000000000007</v>
      </c>
      <c r="FF35">
        <f>IF('Marzo 2025'!K37&gt;'Marzo 2025'!L37,'Marzo 2025'!K37,'Marzo 2025'!L37)</f>
        <v>7.7900000000000009</v>
      </c>
      <c r="FG35">
        <f>IF('Abril 2025'!K37&gt;'Abril 2025'!L37,'Abril 2025'!K37,'Abril 2025'!L37)</f>
        <v>10.01</v>
      </c>
    </row>
    <row r="36" spans="1:163" x14ac:dyDescent="0.25">
      <c r="A36" s="105">
        <v>34</v>
      </c>
      <c r="B36" s="91" t="s">
        <v>81</v>
      </c>
      <c r="C36" s="105" t="s">
        <v>26</v>
      </c>
      <c r="D36" s="91">
        <v>227196</v>
      </c>
      <c r="E36" s="91">
        <v>374931</v>
      </c>
      <c r="F36" s="91">
        <v>174</v>
      </c>
      <c r="G36" s="91" t="s">
        <v>46</v>
      </c>
      <c r="H36" s="51">
        <v>0.45</v>
      </c>
      <c r="I36" s="51"/>
      <c r="J36" s="91"/>
      <c r="K36" s="51"/>
      <c r="L36" s="92"/>
      <c r="M36" s="91"/>
      <c r="N36" s="92"/>
      <c r="O36" s="91">
        <v>7.29</v>
      </c>
      <c r="P36" s="91">
        <v>8.6000000000000014</v>
      </c>
      <c r="Q36" s="91">
        <v>9.5500000000000007</v>
      </c>
      <c r="R36" s="91">
        <v>10.17</v>
      </c>
      <c r="S36" s="91">
        <v>11.010000000000002</v>
      </c>
      <c r="T36" s="91">
        <v>11.010000000000002</v>
      </c>
      <c r="U36" s="91">
        <v>4.3999999999999995</v>
      </c>
      <c r="V36" s="91">
        <v>4.01</v>
      </c>
      <c r="W36" s="91">
        <v>5.63</v>
      </c>
      <c r="X36" s="91">
        <v>4.5999999999999996</v>
      </c>
      <c r="Y36" s="91">
        <v>2.92</v>
      </c>
      <c r="Z36" s="91">
        <v>5.4</v>
      </c>
      <c r="AA36" s="91">
        <v>6.93</v>
      </c>
      <c r="AB36" s="91">
        <v>7.6599999999999993</v>
      </c>
      <c r="AC36" s="91">
        <v>8.48</v>
      </c>
      <c r="AD36" s="91">
        <v>9.68</v>
      </c>
      <c r="AE36" s="91">
        <v>10.110000000000001</v>
      </c>
      <c r="AF36" s="91">
        <v>10.91</v>
      </c>
      <c r="AG36" s="91">
        <v>9.91</v>
      </c>
      <c r="AH36" s="91">
        <v>22.84</v>
      </c>
      <c r="AI36" s="91">
        <v>11.010000000000002</v>
      </c>
      <c r="AJ36" s="91">
        <v>7.7499999999999991</v>
      </c>
      <c r="AK36" s="91">
        <v>2.86</v>
      </c>
      <c r="AL36" s="91">
        <v>4.6100000000000003</v>
      </c>
      <c r="AM36" s="91">
        <v>6.38</v>
      </c>
      <c r="AN36" s="91">
        <v>8.0300000000000011</v>
      </c>
      <c r="AO36" s="91">
        <v>8.91</v>
      </c>
      <c r="AP36" s="91">
        <v>9.65</v>
      </c>
      <c r="AQ36" s="91">
        <v>10.64</v>
      </c>
      <c r="AR36" s="91">
        <v>13.01</v>
      </c>
      <c r="AS36" s="91">
        <v>11.07</v>
      </c>
      <c r="AT36" s="91">
        <v>10.94</v>
      </c>
      <c r="AU36" s="91">
        <v>8.3800000000000008</v>
      </c>
      <c r="AV36" s="91">
        <v>5.75</v>
      </c>
      <c r="AW36" s="91">
        <v>6.4</v>
      </c>
      <c r="AX36" s="10">
        <v>5.28</v>
      </c>
      <c r="AY36" s="35">
        <v>5.92</v>
      </c>
      <c r="AZ36" s="91">
        <v>7.64</v>
      </c>
      <c r="BA36" s="26">
        <v>8.4700000000000006</v>
      </c>
      <c r="BB36" s="91">
        <v>9.57</v>
      </c>
      <c r="BC36" s="91">
        <v>10.430000000000001</v>
      </c>
      <c r="BD36" s="51">
        <v>11.200000000000001</v>
      </c>
      <c r="BE36" s="51">
        <v>9.39</v>
      </c>
      <c r="BF36" s="91">
        <v>5.9399999999999995</v>
      </c>
      <c r="BG36" s="91">
        <v>6.37</v>
      </c>
      <c r="BH36" s="91">
        <v>2.8699999999999997</v>
      </c>
      <c r="BI36">
        <f>IF('Octubre 2016'!K38&gt;'Octubre 2016'!L38,'Octubre 2016'!K38,'Octubre 2016'!L38)</f>
        <v>3.53</v>
      </c>
      <c r="BJ36">
        <f>IF('Noviembre 2016'!K38&gt;'Noviembre 2016'!L38,'Noviembre 2016'!K38,'Noviembre 2016'!L38)</f>
        <v>5.1099999999999994</v>
      </c>
      <c r="BK36">
        <f>IF('Diciembre 2016'!K38&gt;'Diciembre 2016'!L38,'Diciembre 2016'!K38,'Diciembre 2016'!L38)</f>
        <v>5.92</v>
      </c>
      <c r="BM36">
        <f>IF('Febrero 2017'!K38&gt;'Febrero 2017'!L38,'Febrero 2017'!K38,'Febrero 2017'!L38)</f>
        <v>7.97</v>
      </c>
      <c r="BN36">
        <f>IF('Marzo 2017'!K38&gt;'Marzo 2017'!L38,'Marzo 2017'!K38,'Marzo 2017'!L38)</f>
        <v>8.870000000000001</v>
      </c>
      <c r="BO36">
        <f>IF('Abril 2017'!K38&gt;'Abril 2017'!L38,'Abril 2017'!K38,'Abril 2017'!L38)</f>
        <v>9.66</v>
      </c>
      <c r="BP36">
        <f>IF('Mayo 2017'!K38&gt;'Mayo 2017'!L38,'Mayo 2017'!K38,'Mayo 2017'!L38)</f>
        <v>8.3500000000000014</v>
      </c>
      <c r="BQ36">
        <f>IF('Junio 2017'!K38&gt;'Junio 2017'!L38,'Junio 2017'!K38,'Junio 2017'!L38)</f>
        <v>2.23</v>
      </c>
      <c r="BR36">
        <f>IF('Julio 2017'!K38&gt;'Julio 2017'!L38,'Julio 2017'!K38,'Julio 2017'!L38)</f>
        <v>3.8199999999999994</v>
      </c>
      <c r="BS36">
        <f>IF('Agosto 2017'!K38&gt;'Agosto 2017'!L38,'Agosto 2017'!K38,'Agosto 2017'!L38)</f>
        <v>4.33</v>
      </c>
      <c r="BT36">
        <f>IF('Setiembre 2017'!K38&gt;'Setiembre 2017'!L38,'Setiembre 2017'!K38,'Setiembre 2017'!L38)</f>
        <v>3.0599999999999996</v>
      </c>
      <c r="BU36">
        <f>IF('Octubre 2017'!K38&gt;'Octubre 2017'!L38,'Octubre 2017'!K38,'Octubre 2017'!L38)</f>
        <v>4.79</v>
      </c>
      <c r="BV36">
        <f>IF('Noviembre 2017'!K38&gt;'Noviembre 2017'!L38,'Noviembre 2017'!K38,'Noviembre 2017'!L38)</f>
        <v>5.78</v>
      </c>
      <c r="BW36">
        <f>IF('Diciembre 2017'!K38&gt;'Diciembre 2017'!L38,'Diciembre 2017'!K38,'Diciembre 2017'!L38)</f>
        <v>6.97</v>
      </c>
      <c r="BX36">
        <f>IF('Enero 2018'!K38&gt;'Enero 2018'!L38,'Enero 2018'!K38,'Enero 2018'!L38)</f>
        <v>5.0599999999999996</v>
      </c>
      <c r="BY36">
        <f>IF('Febrero 2018'!K38&gt;'Febrero 2018'!L38,'Febrero 2018'!K38,'Febrero 2018'!L38)</f>
        <v>8.65</v>
      </c>
      <c r="BZ36">
        <f>IF('Marzo 2018'!K38&gt;'Marzo 2018'!L38,'Marzo 2018'!K38,'Marzo 2018'!L38)</f>
        <v>9.34</v>
      </c>
      <c r="CA36">
        <f>IF('Abril 2018'!K38&gt;'Abril 2018'!L38,'Abril 2018'!K38,'Abril 2018'!L38)</f>
        <v>10.210000000000001</v>
      </c>
      <c r="CB36">
        <f>IF('Mayo 2018'!K38&gt;'Mayo 2018'!L38,'Mayo 2018'!K38,'Mayo 2018'!L38)</f>
        <v>10.860000000000001</v>
      </c>
      <c r="CC36">
        <f>IF('Junio 2018'!K38&gt;'Junio 2018'!L38,'Junio 2018'!K38,'Junio 2018'!L38)</f>
        <v>10.55</v>
      </c>
      <c r="CD36">
        <f>IF('Julio 2018'!K38&gt;'Julio 2018'!L38,'Julio 2018'!K38,'Julio 2018'!L38)</f>
        <v>2.63</v>
      </c>
      <c r="CE36">
        <f>IF('Agosto 2018'!K38&gt;'Agosto 2018'!L38,'Agosto 2018'!K38,'Agosto 2018'!L38)</f>
        <v>7.25</v>
      </c>
      <c r="CF36">
        <f>IF('Setiembre 2018'!K38&gt;'Setiembre 2018'!L38,'Setiembre 2018'!K38,'Setiembre 2018'!L38)</f>
        <v>6.6899999999999995</v>
      </c>
      <c r="CG36">
        <f>IF('Octubre 2018'!K38&gt;'Octubre 2018'!L38,'Octubre 2018'!K38,'Octubre 2018'!L38)</f>
        <v>6.6899999999999995</v>
      </c>
      <c r="CH36">
        <f>IF('Noviembre 2018'!K38&gt;'Noviembre 2018'!L38,'Noviembre 2018'!K38,'Noviembre 2018'!L38)</f>
        <v>4.75</v>
      </c>
      <c r="CI36">
        <f>IF('Diciembre 2018'!K38&gt;'Diciembre 2018'!L38,'Diciembre 2018'!K38,'Diciembre 2018'!L38)</f>
        <v>7.35</v>
      </c>
      <c r="CJ36">
        <f>IF('Enero 2019'!K38&gt;'Enero 2019'!L38,'Enero 2019'!K38,'Enero 2019'!L38)</f>
        <v>8.06</v>
      </c>
      <c r="CK36">
        <f>IF('Febrero 2019'!K38&gt;'Febrero 2019'!L38,'Febrero 2019'!K38,'Febrero 2019'!L38)</f>
        <v>8.620000000000001</v>
      </c>
      <c r="CL36">
        <f>IF('Marzo 2019'!K38&gt;'Marzo 2019'!L38,'Marzo 2019'!K38,'Marzo 2019'!L38)</f>
        <v>9.64</v>
      </c>
      <c r="CM36">
        <f>IF('Abril 2019'!K38&gt;'Abril 2019'!L38,'Abril 2019'!K38,'Abril 2019'!L38)</f>
        <v>10.38</v>
      </c>
      <c r="CN36">
        <f>IF('Mayo 2019'!K38&gt;'Mayo 2019'!L38,'Mayo 2019'!K38,'Mayo 2019'!L38)</f>
        <v>11.020000000000001</v>
      </c>
      <c r="CO36">
        <f>IF('Junio 2019'!K38&gt;'Junio 2019'!L38,'Junio 2019'!K38,'Junio 2019'!L38)</f>
        <v>8.64</v>
      </c>
      <c r="CP36">
        <f>IF('Julio 2019'!K38&gt;'Julio 2019'!L38,'Julio 2019'!K38,'Julio 2019'!L38)</f>
        <v>7.56</v>
      </c>
      <c r="CQ36">
        <f>IF('Agosto 2019'!K38&gt;'Agosto 2019'!L38,'Agosto 2019'!K38,'Agosto 2019'!L38)</f>
        <v>6.03</v>
      </c>
      <c r="CR36">
        <f>IF('Setiembre 2019'!K38&gt;'Setiembre 2019'!L38,'Setiembre 2019'!K38,'Setiembre 2019'!L38)</f>
        <v>6.62</v>
      </c>
      <c r="CS36">
        <f>IF('Octubre 2019'!K38&gt;'Octubre 2019'!L38,'Octubre 2019'!K38,'Octubre 2019'!L38)</f>
        <v>2.2599999999999998</v>
      </c>
      <c r="CT36">
        <f>IF('Noviembre 2019'!K38&gt;'Noviembre 2019'!L38,'Noviembre 2019'!K38,'Noviembre 2019'!L38)</f>
        <v>5.49</v>
      </c>
      <c r="CU36">
        <f>IF('Diciembre 2019'!K38&gt;'Diciembre 2019'!L38,'Diciembre 2019'!K38,'Diciembre 2019'!L38)</f>
        <v>6.8999999999999995</v>
      </c>
      <c r="CV36">
        <f>IF('Enero 2020'!K38&gt;'Enero 2020'!L38,'Enero 2020'!K38,'Enero 2020'!L38)</f>
        <v>8.07</v>
      </c>
      <c r="CW36">
        <f>IF('Febrero 2020'!K38&gt;'Febrero 2020'!L38,'Febrero 2020'!K38,'Febrero 2020'!L38)</f>
        <v>8.7700000000000014</v>
      </c>
      <c r="CX36">
        <f>IF('Marzo 2020'!K38&gt;'Marzo 2020'!L38,'Marzo 2020'!K38,'Marzo 2020'!L38)</f>
        <v>9.0500000000000007</v>
      </c>
      <c r="CY36">
        <f>IF('Abril 2020'!K38&gt;'Abril 2020'!L38,'Abril 2020'!K38,'Abril 2020'!L38)</f>
        <v>10.450000000000001</v>
      </c>
      <c r="CZ36">
        <f>IF('Mayo 2020'!K38&gt;'Mayo 2020'!L38,'Mayo 2020'!K38,'Mayo 2020'!L38)</f>
        <v>11.17</v>
      </c>
      <c r="DA36">
        <f>IF('Junio 2020'!K38&gt;'Junio 2020'!L38,'Junio 2020'!K38,'Junio 2020'!L38)</f>
        <v>11.59</v>
      </c>
      <c r="DB36">
        <f>IF('Julio 2020'!K38&gt;'Julio 2020'!L38,'Julio 2020'!K38,'Julio 2020'!L38)</f>
        <v>4.78</v>
      </c>
      <c r="DC36">
        <f>IF('Agosto 2020'!K38&gt;'Agosto 2020'!L38,'Agosto 2020'!K38,'Agosto 2020'!L38)</f>
        <v>3.8099999999999996</v>
      </c>
      <c r="DD36">
        <f>IF('Setiembre 2020'!K38&gt;'Setiembre 2020'!L38,'Setiembre 2020'!K38,'Setiembre 2020'!L38)</f>
        <v>4.589999999999999</v>
      </c>
      <c r="DE36">
        <f>IF('Octubre 2020'!K38&gt;'Octubre 2020'!L38,'Octubre 2020'!K38,'Octubre 2020'!L38)</f>
        <v>3.5</v>
      </c>
      <c r="DF36">
        <f>IF('Noviembre 2020'!K38&gt;'Noviembre 2020'!L38,'Noviembre 2020'!K38,'Noviembre 2020'!L38)</f>
        <v>2.71</v>
      </c>
      <c r="DG36">
        <f>IF('Diciembre 2020'!K38&gt;'Diciembre 2020'!L38,'Diciembre 2020'!K38,'Diciembre 2020'!L38)</f>
        <v>4.1499999999999995</v>
      </c>
      <c r="DH36">
        <f>IF('Enero 2021'!K38&gt;'Enero 2021'!L38,'Enero 2021'!K38,'Enero 2021'!L38)</f>
        <v>7.18</v>
      </c>
      <c r="DI36">
        <f>IF('Febrero 2021'!K38&gt;'Febrero 2021'!L38,'Febrero 2021'!K38,'Febrero 2021'!L38)</f>
        <v>8.0300000000000011</v>
      </c>
      <c r="DJ36">
        <f>IF('Marzo 2021'!K38&gt;'Marzo 2021'!L38,'Marzo 2021'!K38,'Marzo 2021'!L38)</f>
        <v>8.73</v>
      </c>
      <c r="DK36">
        <f>IF('Abril 2021'!K38&gt;'Abril 2021'!L38,'Abril 2021'!K38,'Abril 2021'!L38)</f>
        <v>8.8500000000000014</v>
      </c>
      <c r="DL36">
        <f>IF('Mayo 2021'!K38&gt;'Mayo 2021'!L38,'Mayo 2021'!K38,'Mayo 2021'!L38)</f>
        <v>8.5300000000000011</v>
      </c>
      <c r="DM36">
        <f>IF('Junio 2021'!K38&gt;'Junio 2021'!L38,'Junio 2021'!K38,'Junio 2021'!L38)</f>
        <v>7.21</v>
      </c>
      <c r="DN36">
        <f>IF('Julio 2021'!K38&gt;'Julio 2021'!L38,'Julio 2021'!K38,'Julio 2021'!L38)</f>
        <v>3.92</v>
      </c>
      <c r="DO36">
        <f>IF('Agosto 2021'!K38&gt;'Agosto 2021'!L38,'Agosto 2021'!K38,'Agosto 2021'!L38)</f>
        <v>4.59</v>
      </c>
      <c r="DP36">
        <f>IF('Setiembre 2021'!K38&gt;'Setiembre 2021'!L38,'Setiembre 2021'!K38,'Setiembre 2021'!L38)</f>
        <v>3.2399999999999998</v>
      </c>
      <c r="DQ36">
        <f>IF('Octubre 2021'!K38&gt;'Octubre 2021'!L38,'Octubre 2021'!K38,'Octubre 2021'!L38)</f>
        <v>3.5999999999999996</v>
      </c>
      <c r="DR36">
        <f>IF('Noviembre 2021'!K38&gt;'Noviembre 2021'!L38,'Noviembre 2021'!K38,'Noviembre 2021'!L38)</f>
        <v>5.33</v>
      </c>
      <c r="DS36">
        <f>IF('Diciembre 2021'!K38&gt;'Diciembre 2021'!L38,'Diciembre 2021'!K38,'Diciembre 2021'!L38)</f>
        <v>7.06</v>
      </c>
      <c r="DT36">
        <f>IF('Enero 2022'!K38&gt;'Enero 2022'!L38,'Enero 2022'!K38,'Enero 2022'!L38)</f>
        <v>8.1900000000000013</v>
      </c>
      <c r="DU36">
        <f>IF('Febrero 2022'!K38&gt;'Febrero 2022'!L38,'Febrero 2022'!K38,'Febrero 2022'!L38)</f>
        <v>8.91</v>
      </c>
      <c r="DV36">
        <f>IF('Marzo 2022'!K38&gt;'Marzo 2022'!L38,'Marzo 2022'!K38,'Marzo 2022'!L38)</f>
        <v>10.58</v>
      </c>
      <c r="DW36">
        <f>IF('Abril 2022'!K38&gt;'Abril 2022'!L38,'Abril 2022'!K38,'Abril 2022'!L38)</f>
        <v>13.31</v>
      </c>
      <c r="DX36">
        <f>IF('Mayo 2022'!K38&gt;'Mayo 2022'!L38,'Mayo 2022'!K38,'Mayo 2022'!L38)</f>
        <v>7.8500000000000005</v>
      </c>
      <c r="DY36">
        <f>IF('Junio 2022'!K38&gt;'Junio 2022'!L38,'Junio 2022'!K38,'Junio 2022'!L38)</f>
        <v>2.9099999999999997</v>
      </c>
      <c r="DZ36">
        <f>IF('Julio 2022'!K38&gt;'Julio 2022'!L38,'Julio 2022'!K38,'Julio 2022'!L38)</f>
        <v>2.76</v>
      </c>
      <c r="EA36">
        <f>IF('Agosto 2022'!K38&gt;'Agosto 2022'!L38,'Agosto 2022'!K38,'Agosto 2022'!L38)</f>
        <v>4.2</v>
      </c>
      <c r="EB36">
        <f>IF('Setiembre 2022'!K38&gt;'Setiembre 2022'!L38,'Setiembre 2022'!K38,'Setiembre 2022'!L38)</f>
        <v>4.58</v>
      </c>
      <c r="EC36">
        <f>IF('Octubre 2022'!K38&gt;'Octubre 2022'!L38,'Octubre 2022'!K38,'Octubre 2022'!L38)</f>
        <v>3.55</v>
      </c>
      <c r="ED36">
        <f>IF('Noviembre 2022'!K38&gt;'Noviembre 2022'!L38,'Noviembre 2022'!K38,'Noviembre 2022'!L38)</f>
        <v>4.25</v>
      </c>
      <c r="EE36">
        <f>IF('Diciembre 2022'!K38&gt;'Diciembre 2022'!L38,'Diciembre 2022'!K38,'Diciembre 2022'!L38)</f>
        <v>6.38</v>
      </c>
      <c r="EF36">
        <f>IF('Enero 2023'!K38&gt;'Enero 2023'!L38,'Enero 2023'!K38,'Enero 2023'!L38)</f>
        <v>7.72</v>
      </c>
      <c r="EG36">
        <f>IF('Febrero 2023'!K38&gt;'Febrero 2023'!L38,'Febrero 2023'!K38,'Febrero 2023'!L38)</f>
        <v>8.34</v>
      </c>
      <c r="EH36">
        <f>IF('Marzo 2023'!K38&gt;'Marzo 2023'!L38,'Marzo 2023'!K38,'Marzo 2023'!L38)</f>
        <v>9.4</v>
      </c>
      <c r="EI36">
        <f>IF('Abril 2023'!K38&gt;'Abril 2023'!L38,'Abril 2023'!K38,'Abril 2023'!L38)</f>
        <v>9.8500000000000014</v>
      </c>
      <c r="EJ36">
        <f>IF('Mayo 2023'!K38&gt;'Mayo 2023'!L38,'Mayo 2023'!K38,'Mayo 2023'!L38)</f>
        <v>10.31</v>
      </c>
      <c r="EK36">
        <f>IF('Junio 2023'!K38&gt;'Junio 2023'!L38,'Junio 2023'!K38,'Junio 2023'!L38)</f>
        <v>9.5400000000000009</v>
      </c>
      <c r="EL36">
        <f>IF('Julio 2023'!K38&gt;'Julio 2023'!L38,'Julio 2023'!K38,'Julio 2023'!L38)</f>
        <v>5.54</v>
      </c>
      <c r="EM36">
        <f>IF('Agosto 2023'!K38&gt;'Agosto 2023'!L38,'Agosto 2023'!K38,'Agosto 2023'!L38)</f>
        <v>5.2299999999999995</v>
      </c>
      <c r="EN36">
        <f>IF('Setiembre 2023'!K38&gt;'Setiembre 2023'!L38,'Setiembre 2023'!K38,'Setiembre 2023'!L38)</f>
        <v>5</v>
      </c>
      <c r="EO36">
        <f>IF('Octubre 2023'!K38&gt;'Octubre 2023'!L38,'Octubre 2023'!K38,'Octubre 2023'!L38)</f>
        <v>4.72</v>
      </c>
      <c r="EP36">
        <f>IF('Noviembre 2023'!K38&gt;'Noviembre 2023'!L38,'Noviembre 2023'!K38,'Noviembre 2023'!L38)</f>
        <v>4.6499999999999995</v>
      </c>
      <c r="EQ36">
        <f>IF('Diciembre 2023'!K38&gt;'Diciembre 2023'!L38,'Diciembre 2023'!K38,'Diciembre 2023'!L38)</f>
        <v>5.14</v>
      </c>
      <c r="ER36">
        <f>IF('Enero 2024'!K38&gt;'Enero 2024'!L38,'Enero 2024'!K38,'Enero 2024'!L38)</f>
        <v>7.53</v>
      </c>
      <c r="ES36">
        <f>IF('Febrero 2024'!K38&gt;'Febrero 2024'!L38,'Febrero 2024'!K38,'Febrero 2024'!L38)</f>
        <v>8.25</v>
      </c>
      <c r="ET36">
        <f>IF('Marzo 2024'!K38&gt;'Marzo 2024'!L38,'Marzo 2024'!K38,'Marzo 2024'!L38)</f>
        <v>9.1900000000000013</v>
      </c>
      <c r="EU36">
        <f>IF('Abril 2024'!K38&gt;'Abril 2024'!L38,'Abril 2024'!K38,'Abril 2024'!L38)</f>
        <v>9.89</v>
      </c>
      <c r="EV36">
        <f>IF('Mayo 2024'!K38&gt;'Mayo 2024'!L38,'Mayo 2024'!K38,'Mayo 2024'!L38)</f>
        <v>10.71</v>
      </c>
      <c r="EW36">
        <f>IF('Junio 2024'!K38&gt;'Junio 2024'!L38,'Junio 2024'!K38,'Junio 2024'!L38)</f>
        <v>8.64</v>
      </c>
      <c r="EX36">
        <f>IF('Julio 2024'!K38&gt;'Julio 2024'!L38,'Julio 2024'!K38,'Julio 2024'!L38)</f>
        <v>4.01</v>
      </c>
      <c r="EY36">
        <f>IF('Agosto 2024'!K38&gt;'Agosto 2024'!L38,'Agosto 2024'!K38,'Agosto 2024'!L38)</f>
        <v>4.3199999999999994</v>
      </c>
      <c r="EZ36">
        <f>IF('Setiembre 2024'!K38&gt;'Setiembre 2024'!L38,'Setiembre 2024'!K38,'Setiembre 2024'!L38)</f>
        <v>4.54</v>
      </c>
      <c r="FA36">
        <f>IF('Octubre 2024'!K38&gt;'Octubre 2024'!L38,'Octubre 2024'!K38,'Octubre 2024'!L38)</f>
        <v>3.6499999999999995</v>
      </c>
      <c r="FB36">
        <f>IF('Noviembre 2024'!K38&gt;'Noviembre 2024'!L38,'Noviembre 2024'!K38,'Noviembre 2024'!L38)</f>
        <v>3.34</v>
      </c>
      <c r="FC36">
        <f>IF('Diciembre 2024'!K38&gt;'Diciembre 2024'!L38,'Diciembre 2024'!K38,'Diciembre 2024'!L38)</f>
        <v>5.85</v>
      </c>
      <c r="FD36">
        <f>IF('Enero 2025'!K38&gt;'Enero 2025'!L38,'Enero 2025'!K38,'Enero 2025'!L38)</f>
        <v>7.5699999999999994</v>
      </c>
      <c r="FE36">
        <f>IF('Febrero 2025'!K38&gt;'Febrero 2025'!L38,'Febrero 2025'!K38,'Febrero 2025'!L38)</f>
        <v>8.2100000000000009</v>
      </c>
      <c r="FF36">
        <f>IF('Marzo 2025'!K38&gt;'Marzo 2025'!L38,'Marzo 2025'!K38,'Marzo 2025'!L38)</f>
        <v>8.89</v>
      </c>
      <c r="FG36">
        <f>IF('Abril 2025'!K38&gt;'Abril 2025'!L38,'Abril 2025'!K38,'Abril 2025'!L38)</f>
        <v>9.6300000000000008</v>
      </c>
    </row>
    <row r="37" spans="1:163" x14ac:dyDescent="0.25">
      <c r="A37" s="105">
        <v>35</v>
      </c>
      <c r="B37" s="91" t="s">
        <v>89</v>
      </c>
      <c r="C37" s="105" t="s">
        <v>26</v>
      </c>
      <c r="D37" s="91">
        <v>230121</v>
      </c>
      <c r="E37" s="91">
        <v>375557</v>
      </c>
      <c r="F37" s="91">
        <v>189</v>
      </c>
      <c r="G37" s="91" t="s">
        <v>46</v>
      </c>
      <c r="H37" s="51">
        <v>0.31</v>
      </c>
      <c r="I37" s="51"/>
      <c r="J37" s="91"/>
      <c r="K37" s="51"/>
      <c r="L37" s="51"/>
      <c r="M37" s="91"/>
      <c r="N37" s="51"/>
      <c r="O37" s="51"/>
      <c r="P37" s="92"/>
      <c r="Q37" s="92">
        <v>14.129999999999999</v>
      </c>
      <c r="R37" s="91" t="s">
        <v>87</v>
      </c>
      <c r="S37" s="91" t="s">
        <v>87</v>
      </c>
      <c r="T37" s="91" t="s">
        <v>87</v>
      </c>
      <c r="U37" s="91" t="s">
        <v>87</v>
      </c>
      <c r="V37" s="91" t="s">
        <v>87</v>
      </c>
      <c r="W37" s="91" t="s">
        <v>87</v>
      </c>
      <c r="X37" s="91" t="s">
        <v>87</v>
      </c>
      <c r="Y37" s="91" t="s">
        <v>87</v>
      </c>
      <c r="Z37" s="91" t="s">
        <v>87</v>
      </c>
      <c r="AA37" s="91" t="s">
        <v>87</v>
      </c>
      <c r="AB37" s="91" t="s">
        <v>87</v>
      </c>
      <c r="AC37" s="91" t="s">
        <v>87</v>
      </c>
      <c r="AD37" s="91" t="s">
        <v>87</v>
      </c>
      <c r="AE37" s="91" t="s">
        <v>87</v>
      </c>
      <c r="AF37" s="91" t="s">
        <v>87</v>
      </c>
      <c r="AG37" s="91" t="s">
        <v>87</v>
      </c>
      <c r="AH37" s="91" t="s">
        <v>87</v>
      </c>
      <c r="AI37" s="91" t="s">
        <v>87</v>
      </c>
      <c r="AJ37" s="91" t="s">
        <v>87</v>
      </c>
      <c r="AK37" s="91" t="s">
        <v>87</v>
      </c>
      <c r="AL37" s="91" t="s">
        <v>87</v>
      </c>
      <c r="AM37" s="91" t="s">
        <v>87</v>
      </c>
      <c r="AN37" s="91" t="s">
        <v>87</v>
      </c>
      <c r="AO37" s="91" t="s">
        <v>87</v>
      </c>
      <c r="AP37" s="91" t="s">
        <v>87</v>
      </c>
      <c r="AQ37" s="91" t="s">
        <v>87</v>
      </c>
      <c r="AR37" s="91" t="s">
        <v>87</v>
      </c>
      <c r="AS37" s="91" t="s">
        <v>87</v>
      </c>
      <c r="AT37" s="91" t="s">
        <v>87</v>
      </c>
      <c r="AU37" s="91" t="s">
        <v>87</v>
      </c>
      <c r="AV37" s="91" t="s">
        <v>87</v>
      </c>
      <c r="AW37" s="91" t="s">
        <v>87</v>
      </c>
      <c r="AX37" s="91" t="s">
        <v>87</v>
      </c>
      <c r="AY37" s="91" t="s">
        <v>87</v>
      </c>
      <c r="AZ37" s="91" t="s">
        <v>87</v>
      </c>
      <c r="BA37" s="26" t="s">
        <v>87</v>
      </c>
      <c r="BB37" s="91" t="s">
        <v>87</v>
      </c>
      <c r="BC37" s="91" t="s">
        <v>87</v>
      </c>
      <c r="BD37" s="51" t="s">
        <v>87</v>
      </c>
      <c r="BE37" s="51" t="s">
        <v>87</v>
      </c>
      <c r="BF37" s="91" t="s">
        <v>87</v>
      </c>
      <c r="BG37" s="91" t="s">
        <v>87</v>
      </c>
      <c r="BH37" s="91" t="s">
        <v>87</v>
      </c>
      <c r="BI37" t="str">
        <f>IF('Octubre 2016'!K39&gt;'Octubre 2016'!L39,'Octubre 2016'!K39,'Octubre 2016'!L39)</f>
        <v>Linea de aire obstruida</v>
      </c>
      <c r="BJ37" t="str">
        <f>IF('Noviembre 2016'!K39&gt;'Noviembre 2016'!L39,'Noviembre 2016'!K39,'Noviembre 2016'!L39)</f>
        <v>Linea de aire obstruida</v>
      </c>
      <c r="BK37" t="str">
        <f>IF('Diciembre 2016'!K39&gt;'Diciembre 2016'!L39,'Diciembre 2016'!K39,'Diciembre 2016'!L39)</f>
        <v>Linea de aire obstruida</v>
      </c>
      <c r="BM37" t="str">
        <f>IF('Febrero 2017'!K39&gt;'Febrero 2017'!L39,'Febrero 2017'!K39,'Febrero 2017'!L39)</f>
        <v>Linea de aire obstruida</v>
      </c>
      <c r="BN37" t="str">
        <f>IF('Marzo 2017'!K39&gt;'Marzo 2017'!L39,'Marzo 2017'!K39,'Marzo 2017'!L39)</f>
        <v>Linea de aire obstruida</v>
      </c>
      <c r="BO37" t="str">
        <f>IF('Abril 2017'!K39&gt;'Abril 2017'!L39,'Abril 2017'!K39,'Abril 2017'!L39)</f>
        <v>Linea de aire obstruida</v>
      </c>
      <c r="BP37" t="str">
        <f>IF('Mayo 2017'!K39&gt;'Mayo 2017'!L39,'Mayo 2017'!K39,'Mayo 2017'!L39)</f>
        <v>Linea de aire obstruida</v>
      </c>
      <c r="BQ37" t="str">
        <f>IF('Junio 2017'!K39&gt;'Junio 2017'!L39,'Junio 2017'!K39,'Junio 2017'!L39)</f>
        <v>Linea de aire obstruida</v>
      </c>
      <c r="BR37" t="str">
        <f>IF('Julio 2017'!K39&gt;'Julio 2017'!L39,'Julio 2017'!K39,'Julio 2017'!L39)</f>
        <v>Linea de aire obstruida</v>
      </c>
      <c r="BS37" t="str">
        <f>IF('Agosto 2017'!K39&gt;'Agosto 2017'!L39,'Agosto 2017'!K39,'Agosto 2017'!L39)</f>
        <v>Linea de aire obstruida</v>
      </c>
      <c r="BT37" t="str">
        <f>IF('Setiembre 2017'!K39&gt;'Setiembre 2017'!L39,'Setiembre 2017'!K39,'Setiembre 2017'!L39)</f>
        <v>Linea de aire obstruida</v>
      </c>
      <c r="BU37" t="str">
        <f>IF('Octubre 2017'!K39&gt;'Octubre 2017'!L39,'Octubre 2017'!K39,'Octubre 2017'!L39)</f>
        <v>Linea de aire obstruida</v>
      </c>
      <c r="BV37" t="str">
        <f>IF('Noviembre 2017'!K39&gt;'Noviembre 2017'!L39,'Noviembre 2017'!K39,'Noviembre 2017'!L39)</f>
        <v>Linea de aire obstruida</v>
      </c>
      <c r="BW37" t="str">
        <f>IF('Diciembre 2017'!K39&gt;'Diciembre 2017'!L39,'Diciembre 2017'!K39,'Diciembre 2017'!L39)</f>
        <v>Linea de aire obstruida</v>
      </c>
      <c r="BX37" t="str">
        <f>IF('Enero 2018'!K39&gt;'Enero 2018'!L39,'Enero 2018'!K39,'Enero 2018'!L39)</f>
        <v>Linea de aire obstruida</v>
      </c>
      <c r="BY37" t="str">
        <f>IF('Febrero 2018'!K39&gt;'Febrero 2018'!L39,'Febrero 2018'!K39,'Febrero 2018'!L39)</f>
        <v>Linea de aire obstruida</v>
      </c>
      <c r="BZ37" t="str">
        <f>IF('Marzo 2018'!K39&gt;'Marzo 2018'!L39,'Marzo 2018'!K39,'Marzo 2018'!L39)</f>
        <v>Linea de aire obstruida</v>
      </c>
      <c r="CA37" t="str">
        <f>IF('Abril 2018'!K39&gt;'Abril 2018'!L39,'Abril 2018'!K39,'Abril 2018'!L39)</f>
        <v>Linea de aire obstruida</v>
      </c>
      <c r="CB37" t="str">
        <f>IF('Mayo 2018'!K39&gt;'Mayo 2018'!L39,'Mayo 2018'!K39,'Mayo 2018'!L39)</f>
        <v>Linea de aire obstruida</v>
      </c>
      <c r="CC37" t="str">
        <f>IF('Junio 2018'!K39&gt;'Junio 2018'!L39,'Junio 2018'!K39,'Junio 2018'!L39)</f>
        <v>Linea de aire obstruida</v>
      </c>
      <c r="CD37" t="str">
        <f>IF('Julio 2018'!K39&gt;'Julio 2018'!L39,'Julio 2018'!K39,'Julio 2018'!L39)</f>
        <v>Linea de aire obstruida</v>
      </c>
      <c r="CE37" t="str">
        <f>IF('Agosto 2018'!K39&gt;'Agosto 2018'!L39,'Agosto 2018'!K39,'Agosto 2018'!L39)</f>
        <v>Linea de aire obstruida</v>
      </c>
      <c r="CF37" t="str">
        <f>IF('Setiembre 2018'!K39&gt;'Setiembre 2018'!L39,'Setiembre 2018'!K39,'Setiembre 2018'!L39)</f>
        <v>Linea de aire obstruida</v>
      </c>
      <c r="CG37" t="str">
        <f>IF('Octubre 2018'!K39&gt;'Octubre 2018'!L39,'Octubre 2018'!K39,'Octubre 2018'!L39)</f>
        <v>Linea de aire obstruida</v>
      </c>
      <c r="CH37" t="str">
        <f>IF('Noviembre 2018'!K39&gt;'Noviembre 2018'!L39,'Noviembre 2018'!K39,'Noviembre 2018'!L39)</f>
        <v>Linea de aire obstruida</v>
      </c>
      <c r="CI37" t="str">
        <f>IF('Diciembre 2018'!K39&gt;'Diciembre 2018'!L39,'Diciembre 2018'!K39,'Diciembre 2018'!L39)</f>
        <v>Linea de aire obstruida</v>
      </c>
      <c r="CJ37" t="str">
        <f>IF('Enero 2019'!K39&gt;'Enero 2019'!L39,'Enero 2019'!K39,'Enero 2019'!L39)</f>
        <v>Linea de aire obstruida</v>
      </c>
      <c r="CK37" t="str">
        <f>IF('Febrero 2019'!K39&gt;'Febrero 2019'!L39,'Febrero 2019'!K39,'Febrero 2019'!L39)</f>
        <v>Linea de aire obstruida</v>
      </c>
      <c r="CL37" t="str">
        <f>IF('Marzo 2019'!K39&gt;'Marzo 2019'!L39,'Marzo 2019'!K39,'Marzo 2019'!L39)</f>
        <v>Linea de aire obstruida</v>
      </c>
      <c r="CM37" t="str">
        <f>IF('Abril 2019'!K39&gt;'Abril 2019'!L39,'Abril 2019'!K39,'Abril 2019'!L39)</f>
        <v>Linea de aire obstruida</v>
      </c>
      <c r="CN37" t="str">
        <f>IF('Mayo 2019'!K39&gt;'Mayo 2019'!L39,'Mayo 2019'!K39,'Mayo 2019'!L39)</f>
        <v>Linea de aire obstruida</v>
      </c>
      <c r="CO37" t="str">
        <f>IF('Junio 2019'!K39&gt;'Junio 2019'!L39,'Junio 2019'!K39,'Junio 2019'!L39)</f>
        <v>Linea de aire obstruida</v>
      </c>
      <c r="CP37" t="str">
        <f>IF('Julio 2019'!K39&gt;'Julio 2019'!L39,'Julio 2019'!K39,'Julio 2019'!L39)</f>
        <v>Linea de aire obstruida</v>
      </c>
      <c r="CQ37" t="str">
        <f>IF('Agosto 2019'!K39&gt;'Agosto 2019'!L39,'Agosto 2019'!K39,'Agosto 2019'!L39)</f>
        <v>Linea de aire obstruida</v>
      </c>
      <c r="CR37" t="str">
        <f>IF('Setiembre 2019'!K39&gt;'Setiembre 2019'!L39,'Setiembre 2019'!K39,'Setiembre 2019'!L39)</f>
        <v>Linea de aire obstruida</v>
      </c>
      <c r="CS37" t="str">
        <f>IF('Octubre 2019'!K39&gt;'Octubre 2019'!L39,'Octubre 2019'!K39,'Octubre 2019'!L39)</f>
        <v>Linea de aire obstruida</v>
      </c>
      <c r="CT37" t="str">
        <f>IF('Noviembre 2019'!K39&gt;'Noviembre 2019'!L39,'Noviembre 2019'!K39,'Noviembre 2019'!L39)</f>
        <v>Linea de aire obstruida</v>
      </c>
      <c r="CU37" t="str">
        <f>IF('Diciembre 2019'!K39&gt;'Diciembre 2019'!L39,'Diciembre 2019'!K39,'Diciembre 2019'!L39)</f>
        <v>Linea de aire obstruida</v>
      </c>
      <c r="CV37" t="str">
        <f>IF('Enero 2020'!K39&gt;'Enero 2020'!L39,'Enero 2020'!K39,'Enero 2020'!L39)</f>
        <v>Linea de aire obstruida</v>
      </c>
      <c r="CW37" t="str">
        <f>IF('Febrero 2020'!K39&gt;'Febrero 2020'!L39,'Febrero 2020'!K39,'Febrero 2020'!L39)</f>
        <v>Linea de aire obstruida</v>
      </c>
      <c r="CX37" t="str">
        <f>IF('Marzo 2020'!K39&gt;'Marzo 2020'!L39,'Marzo 2020'!K39,'Marzo 2020'!L39)</f>
        <v>Linea de aire obstruida</v>
      </c>
      <c r="CY37" t="str">
        <f>IF('Abril 2020'!K39&gt;'Abril 2020'!L39,'Abril 2020'!K39,'Abril 2020'!L39)</f>
        <v>Linea de aire obstruida</v>
      </c>
      <c r="CZ37" t="str">
        <f>IF('Mayo 2020'!K39&gt;'Mayo 2020'!L39,'Mayo 2020'!K39,'Mayo 2020'!L39)</f>
        <v>Linea de aire obstruida</v>
      </c>
      <c r="DA37" t="str">
        <f>IF('Junio 2020'!K39&gt;'Junio 2020'!L39,'Junio 2020'!K39,'Junio 2020'!L39)</f>
        <v>Linea de aire obstruida</v>
      </c>
      <c r="DB37" t="str">
        <f>IF('Julio 2020'!K39&gt;'Julio 2020'!L39,'Julio 2020'!K39,'Julio 2020'!L39)</f>
        <v>Linea de aire obstruida</v>
      </c>
      <c r="DC37" t="str">
        <f>IF('Agosto 2020'!K39&gt;'Agosto 2020'!L39,'Agosto 2020'!K39,'Agosto 2020'!L39)</f>
        <v>Linea de aire obstruida</v>
      </c>
      <c r="DD37" t="str">
        <f>IF('Setiembre 2020'!K39&gt;'Setiembre 2020'!L39,'Setiembre 2020'!K39,'Setiembre 2020'!L39)</f>
        <v>Linea de aire obstruida</v>
      </c>
      <c r="DE37" t="str">
        <f>IF('Octubre 2020'!K39&gt;'Octubre 2020'!L39,'Octubre 2020'!K39,'Octubre 2020'!L39)</f>
        <v>Linea de aire obstruida</v>
      </c>
      <c r="DF37" t="str">
        <f>IF('Noviembre 2020'!K39&gt;'Noviembre 2020'!L39,'Noviembre 2020'!K39,'Noviembre 2020'!L39)</f>
        <v>Linea de aire obstruida</v>
      </c>
      <c r="DG37" t="str">
        <f>IF('Diciembre 2020'!K39&gt;'Diciembre 2020'!L39,'Diciembre 2020'!K39,'Diciembre 2020'!L39)</f>
        <v>Linea de aire obstruida</v>
      </c>
      <c r="DH37" t="str">
        <f>IF('Enero 2021'!K39&gt;'Enero 2021'!L39,'Enero 2021'!K39,'Enero 2021'!L39)</f>
        <v>Linea de aire obstruida</v>
      </c>
      <c r="DI37" t="str">
        <f>IF('Febrero 2021'!K39&gt;'Febrero 2021'!L39,'Febrero 2021'!K39,'Febrero 2021'!L39)</f>
        <v>Linea de aire obstruida</v>
      </c>
      <c r="DJ37" t="str">
        <f>IF('Marzo 2021'!K39&gt;'Marzo 2021'!L39,'Marzo 2021'!K39,'Marzo 2021'!L39)</f>
        <v>Linea de aire obstruida</v>
      </c>
      <c r="DK37" t="str">
        <f>IF('Abril 2021'!K39&gt;'Abril 2021'!L39,'Abril 2021'!K39,'Abril 2021'!L39)</f>
        <v>Linea de aire obstruida</v>
      </c>
      <c r="DL37" t="str">
        <f>IF('Mayo 2021'!K39&gt;'Mayo 2021'!L39,'Mayo 2021'!K39,'Mayo 2021'!L39)</f>
        <v>Linea de aire obstruida</v>
      </c>
      <c r="DM37" t="str">
        <f>IF('Junio 2021'!K39&gt;'Junio 2021'!L39,'Junio 2021'!K39,'Junio 2021'!L39)</f>
        <v>Linea de aire obstruida</v>
      </c>
      <c r="DN37" t="str">
        <f>IF('Julio 2021'!K39&gt;'Julio 2021'!L39,'Julio 2021'!K39,'Julio 2021'!L39)</f>
        <v>Linea de aire obstruida</v>
      </c>
      <c r="DO37" t="str">
        <f>IF('Agosto 2021'!K39&gt;'Agosto 2021'!L39,'Agosto 2021'!K39,'Agosto 2021'!L39)</f>
        <v>Linea de aire obstruida</v>
      </c>
      <c r="DP37" t="str">
        <f>IF('Setiembre 2021'!K39&gt;'Setiembre 2021'!L39,'Setiembre 2021'!K39,'Setiembre 2021'!L39)</f>
        <v>Linea de aire obstruida</v>
      </c>
      <c r="DQ37" t="str">
        <f>IF('Octubre 2021'!K39&gt;'Octubre 2021'!L39,'Octubre 2021'!K39,'Octubre 2021'!L39)</f>
        <v>Linea de aire obstruida</v>
      </c>
      <c r="DR37" t="str">
        <f>IF('Noviembre 2021'!K39&gt;'Noviembre 2021'!L39,'Noviembre 2021'!K39,'Noviembre 2021'!L39)</f>
        <v>Linea de aire obstruida</v>
      </c>
      <c r="DS37" t="str">
        <f>IF('Diciembre 2021'!K39&gt;'Diciembre 2021'!L39,'Diciembre 2021'!K39,'Diciembre 2021'!L39)</f>
        <v>Linea de aire obstruida</v>
      </c>
      <c r="DT37" t="str">
        <f>IF('Enero 2022'!K39&gt;'Enero 2022'!L39,'Enero 2022'!K39,'Enero 2022'!L39)</f>
        <v>Linea de aire obstruida</v>
      </c>
      <c r="DU37" t="str">
        <f>IF('Febrero 2022'!K39&gt;'Febrero 2022'!L39,'Febrero 2022'!K39,'Febrero 2022'!L39)</f>
        <v>Linea de aire obstruida</v>
      </c>
      <c r="DV37" t="str">
        <f>IF('Marzo 2022'!K39&gt;'Marzo 2022'!L39,'Marzo 2022'!K39,'Marzo 2022'!L39)</f>
        <v>Linea de aire obstruida</v>
      </c>
      <c r="DW37" t="str">
        <f>IF('Abril 2022'!K39&gt;'Abril 2022'!L39,'Abril 2022'!K39,'Abril 2022'!L39)</f>
        <v>Linea de aire obstruida</v>
      </c>
      <c r="DX37" t="str">
        <f>IF('Mayo 2022'!K39&gt;'Mayo 2022'!L39,'Mayo 2022'!K39,'Mayo 2022'!L39)</f>
        <v>Linea de aire obstruida</v>
      </c>
      <c r="DY37" t="str">
        <f>IF('Junio 2022'!K39&gt;'Junio 2022'!L39,'Junio 2022'!K39,'Junio 2022'!L39)</f>
        <v>Linea de aire obstruida</v>
      </c>
      <c r="DZ37" t="str">
        <f>IF('Julio 2022'!K39&gt;'Julio 2022'!L39,'Julio 2022'!K39,'Julio 2022'!L39)</f>
        <v>Linea de aire obstruida</v>
      </c>
      <c r="EA37" t="str">
        <f>IF('Agosto 2022'!K39&gt;'Agosto 2022'!L39,'Agosto 2022'!K39,'Agosto 2022'!L39)</f>
        <v>Linea de aire obstruida</v>
      </c>
      <c r="EB37" t="str">
        <f>IF('Setiembre 2022'!K39&gt;'Setiembre 2022'!L39,'Setiembre 2022'!K39,'Setiembre 2022'!L39)</f>
        <v>Linea de aire obstruida</v>
      </c>
      <c r="EC37" t="str">
        <f>IF('Octubre 2022'!K39&gt;'Octubre 2022'!L39,'Octubre 2022'!K39,'Octubre 2022'!L39)</f>
        <v>Linea de aire obstruida</v>
      </c>
      <c r="ED37" t="str">
        <f>IF('Noviembre 2022'!K39&gt;'Noviembre 2022'!L39,'Noviembre 2022'!K39,'Noviembre 2022'!L39)</f>
        <v>Linea de aire obstruida</v>
      </c>
      <c r="EE37" t="str">
        <f>IF('Diciembre 2022'!K39&gt;'Diciembre 2022'!L39,'Diciembre 2022'!K39,'Diciembre 2022'!L39)</f>
        <v>Linea de aire obstruida</v>
      </c>
      <c r="EF37" t="str">
        <f>IF('Enero 2023'!K39&gt;'Enero 2023'!L39,'Enero 2023'!K39,'Enero 2023'!L39)</f>
        <v>Linea de aire obstruida</v>
      </c>
      <c r="EG37" t="str">
        <f>IF('Febrero 2023'!K39&gt;'Febrero 2023'!L39,'Febrero 2023'!K39,'Febrero 2023'!L39)</f>
        <v>Linea de aire obstruida</v>
      </c>
      <c r="EH37" t="str">
        <f>IF('Marzo 2023'!K39&gt;'Marzo 2023'!L39,'Marzo 2023'!K39,'Marzo 2023'!L39)</f>
        <v>Linea de aire obstruida</v>
      </c>
      <c r="EI37" t="str">
        <f>IF('Abril 2023'!K39&gt;'Abril 2023'!L39,'Abril 2023'!K39,'Abril 2023'!L39)</f>
        <v>Linea de aire obstruida</v>
      </c>
      <c r="EJ37" t="str">
        <f>IF('Mayo 2023'!K39&gt;'Mayo 2023'!L39,'Mayo 2023'!K39,'Mayo 2023'!L39)</f>
        <v>Linea de aire obstruida</v>
      </c>
      <c r="EK37" t="str">
        <f>IF('Junio 2023'!K39&gt;'Junio 2023'!L39,'Junio 2023'!K39,'Junio 2023'!L39)</f>
        <v>Linea de aire obstruida</v>
      </c>
      <c r="EL37" t="str">
        <f>IF('Julio 2023'!K39&gt;'Julio 2023'!L39,'Julio 2023'!K39,'Julio 2023'!L39)</f>
        <v>Linea de aire obstruida</v>
      </c>
      <c r="EM37" t="str">
        <f>IF('Agosto 2023'!K39&gt;'Agosto 2023'!L39,'Agosto 2023'!K39,'Agosto 2023'!L39)</f>
        <v>Linea de aire obstruida</v>
      </c>
      <c r="EN37" t="str">
        <f>IF('Setiembre 2023'!K39&gt;'Setiembre 2023'!L39,'Setiembre 2023'!K39,'Setiembre 2023'!L39)</f>
        <v>Linea de aire obstruida</v>
      </c>
      <c r="EO37" t="str">
        <f>IF('Octubre 2023'!K39&gt;'Octubre 2023'!L39,'Octubre 2023'!K39,'Octubre 2023'!L39)</f>
        <v>Linea de aire obstruida</v>
      </c>
      <c r="EP37" t="str">
        <f>IF('Noviembre 2023'!K39&gt;'Noviembre 2023'!L39,'Noviembre 2023'!K39,'Noviembre 2023'!L39)</f>
        <v>Linea de aire obstruida</v>
      </c>
      <c r="EQ37" t="str">
        <f>IF('Diciembre 2023'!K39&gt;'Diciembre 2023'!L39,'Diciembre 2023'!K39,'Diciembre 2023'!L39)</f>
        <v>Linea de aire obstruida</v>
      </c>
      <c r="ER37" t="str">
        <f>IF('Enero 2024'!K39&gt;'Enero 2024'!L39,'Enero 2024'!K39,'Enero 2024'!L39)</f>
        <v>Linea de aire obstruida</v>
      </c>
      <c r="ES37" t="str">
        <f>IF('Febrero 2024'!K39&gt;'Febrero 2024'!L39,'Febrero 2024'!K39,'Febrero 2024'!L39)</f>
        <v>Linea de aire obstruida</v>
      </c>
      <c r="ET37" t="str">
        <f>IF('Marzo 2024'!K39&gt;'Marzo 2024'!L39,'Marzo 2024'!K39,'Marzo 2024'!L39)</f>
        <v>Linea de aire obstruida</v>
      </c>
      <c r="EU37" t="str">
        <f>IF('Abril 2024'!K39&gt;'Abril 2024'!L39,'Abril 2024'!K39,'Abril 2024'!L39)</f>
        <v>Linea de aire obstruida</v>
      </c>
      <c r="EV37" t="str">
        <f>IF('Mayo 2024'!K39&gt;'Mayo 2024'!L39,'Mayo 2024'!K39,'Mayo 2024'!L39)</f>
        <v>Linea de aire obstruida</v>
      </c>
      <c r="EW37" t="str">
        <f>IF('Junio 2024'!K39&gt;'Junio 2024'!L39,'Junio 2024'!K39,'Junio 2024'!L39)</f>
        <v>Linea de aire obstruida</v>
      </c>
      <c r="EX37" t="str">
        <f>IF('Julio 2024'!K39&gt;'Julio 2024'!L39,'Julio 2024'!K39,'Julio 2024'!L39)</f>
        <v>Linea de aire obstruida</v>
      </c>
      <c r="EY37" t="str">
        <f>IF('Agosto 2024'!K39&gt;'Agosto 2024'!L39,'Agosto 2024'!K39,'Agosto 2024'!L39)</f>
        <v>Linea de aire obstruida</v>
      </c>
      <c r="EZ37" t="str">
        <f>IF('Setiembre 2024'!K39&gt;'Setiembre 2024'!L39,'Setiembre 2024'!K39,'Setiembre 2024'!L39)</f>
        <v>Linea de aire obstruida</v>
      </c>
      <c r="FA37" t="str">
        <f>IF('Octubre 2024'!K39&gt;'Octubre 2024'!L39,'Octubre 2024'!K39,'Octubre 2024'!L39)</f>
        <v>Linea de aire obstruida</v>
      </c>
      <c r="FB37" t="str">
        <f>IF('Noviembre 2024'!K39&gt;'Noviembre 2024'!L39,'Noviembre 2024'!K39,'Noviembre 2024'!L39)</f>
        <v>Linea de aire obstruida</v>
      </c>
      <c r="FC37" t="str">
        <f>IF('Diciembre 2024'!K39&gt;'Diciembre 2024'!L39,'Diciembre 2024'!K39,'Diciembre 2024'!L39)</f>
        <v>Linea de aire obstruida</v>
      </c>
      <c r="FD37" t="str">
        <f>IF('Enero 2025'!K39&gt;'Enero 2025'!L39,'Enero 2025'!K39,'Enero 2025'!L39)</f>
        <v>Linea de aire obstruida</v>
      </c>
      <c r="FE37" t="str">
        <f>IF('Febrero 2025'!K39&gt;'Febrero 2025'!L39,'Febrero 2025'!K39,'Febrero 2025'!L39)</f>
        <v>Linea de aire obstruida</v>
      </c>
      <c r="FF37" t="str">
        <f>IF('Marzo 2025'!K39&gt;'Marzo 2025'!L39,'Marzo 2025'!K39,'Marzo 2025'!L39)</f>
        <v>Linea de aire obstruida</v>
      </c>
      <c r="FG37" t="str">
        <f>IF('Abril 2025'!K39&gt;'Abril 2025'!L39,'Abril 2025'!K39,'Abril 2025'!L39)</f>
        <v>Linea de aire obstruida</v>
      </c>
    </row>
    <row r="38" spans="1:163" x14ac:dyDescent="0.25">
      <c r="A38" s="105">
        <v>36</v>
      </c>
      <c r="B38" s="91" t="s">
        <v>90</v>
      </c>
      <c r="C38" s="105" t="s">
        <v>26</v>
      </c>
      <c r="D38" s="91">
        <v>230506</v>
      </c>
      <c r="E38" s="91">
        <v>374383</v>
      </c>
      <c r="F38" s="91">
        <v>195</v>
      </c>
      <c r="G38" s="91" t="s">
        <v>46</v>
      </c>
      <c r="H38" s="51">
        <v>0.3</v>
      </c>
      <c r="I38" s="51"/>
      <c r="J38" s="51"/>
      <c r="K38" s="51"/>
      <c r="L38" s="51"/>
      <c r="M38" s="91"/>
      <c r="N38" s="51"/>
      <c r="O38" s="51"/>
      <c r="P38" s="92"/>
      <c r="Q38" s="92">
        <v>25.2</v>
      </c>
      <c r="R38" s="92">
        <v>15.8</v>
      </c>
      <c r="S38" s="91">
        <v>7.9200000000000008</v>
      </c>
      <c r="T38" s="91">
        <v>7.97</v>
      </c>
      <c r="U38" s="91">
        <v>7.36</v>
      </c>
      <c r="V38" s="91">
        <v>6.4</v>
      </c>
      <c r="W38" s="91">
        <v>5.42</v>
      </c>
      <c r="X38" s="91">
        <v>3.5500000000000003</v>
      </c>
      <c r="Y38" s="91">
        <v>2.83</v>
      </c>
      <c r="Z38" s="91">
        <v>3.75</v>
      </c>
      <c r="AA38" s="92">
        <v>16.399999999999999</v>
      </c>
      <c r="AB38" s="92">
        <v>17.12</v>
      </c>
      <c r="AC38" s="92">
        <v>20.38</v>
      </c>
      <c r="AD38" s="92">
        <v>14.94</v>
      </c>
      <c r="AE38" s="92">
        <v>17.16</v>
      </c>
      <c r="AF38" s="91">
        <v>7.53</v>
      </c>
      <c r="AG38" s="91">
        <v>7.6000000000000005</v>
      </c>
      <c r="AH38" s="91">
        <v>7.78</v>
      </c>
      <c r="AI38" s="91">
        <v>8.2199999999999989</v>
      </c>
      <c r="AJ38" s="91">
        <v>6.46</v>
      </c>
      <c r="AK38" s="91">
        <v>4.3</v>
      </c>
      <c r="AL38" s="91">
        <v>3.7</v>
      </c>
      <c r="AM38" s="91">
        <v>4.33</v>
      </c>
      <c r="AN38" s="92">
        <v>19.14</v>
      </c>
      <c r="AO38" s="92">
        <v>14.799999999999999</v>
      </c>
      <c r="AP38" s="91" t="s">
        <v>46</v>
      </c>
      <c r="AQ38" s="91">
        <v>7.8999999999999995</v>
      </c>
      <c r="AR38" s="91">
        <v>9.58</v>
      </c>
      <c r="AS38" s="91">
        <v>7.81</v>
      </c>
      <c r="AT38" s="91">
        <v>8.51</v>
      </c>
      <c r="AU38" s="91">
        <v>8.42</v>
      </c>
      <c r="AV38" s="91">
        <v>8.0499999999999989</v>
      </c>
      <c r="AW38" s="91">
        <v>7.65</v>
      </c>
      <c r="AX38" s="10">
        <v>6.28</v>
      </c>
      <c r="AY38" s="35">
        <v>5.3</v>
      </c>
      <c r="AZ38" s="118">
        <v>15.41</v>
      </c>
      <c r="BA38" s="117">
        <v>17.399999999999999</v>
      </c>
      <c r="BB38" s="119">
        <v>7.1000000000000005</v>
      </c>
      <c r="BC38" s="91">
        <v>8.51</v>
      </c>
      <c r="BD38" s="51">
        <v>8.27</v>
      </c>
      <c r="BE38" s="51">
        <v>6.07</v>
      </c>
      <c r="BF38" s="91">
        <v>9.6</v>
      </c>
      <c r="BG38" s="91">
        <v>5.75</v>
      </c>
      <c r="BH38" s="91">
        <v>3.2800000000000002</v>
      </c>
      <c r="BI38">
        <f>IF('Octubre 2016'!K40&gt;'Octubre 2016'!L40,'Octubre 2016'!K40,'Octubre 2016'!L40)</f>
        <v>2.77</v>
      </c>
      <c r="BJ38">
        <f>IF('Noviembre 2016'!K40&gt;'Noviembre 2016'!L40,'Noviembre 2016'!K40,'Noviembre 2016'!L40)</f>
        <v>3.45</v>
      </c>
      <c r="BK38">
        <f>IF('Diciembre 2016'!K40&gt;'Diciembre 2016'!L40,'Diciembre 2016'!K40,'Diciembre 2016'!L40)</f>
        <v>3.3400000000000003</v>
      </c>
      <c r="BM38">
        <f>IF('Febrero 2017'!K40&gt;'Febrero 2017'!L40,'Febrero 2017'!K40,'Febrero 2017'!L40)</f>
        <v>16.419999999999998</v>
      </c>
      <c r="BN38" s="92">
        <f>IF('Marzo 2017'!K40&gt;'Marzo 2017'!L40,'Marzo 2017'!K40,'Marzo 2017'!L40)</f>
        <v>16.779999999999998</v>
      </c>
      <c r="BO38">
        <f>IF('Abril 2017'!K40&gt;'Abril 2017'!L40,'Abril 2017'!K40,'Abril 2017'!L40)</f>
        <v>6.67</v>
      </c>
      <c r="BP38" s="92">
        <f>IF('Mayo 2017'!K40&gt;'Mayo 2017'!L40,'Mayo 2017'!K40,'Mayo 2017'!L40)</f>
        <v>8.0699999999999985</v>
      </c>
      <c r="BQ38">
        <f>IF('Junio 2017'!K40&gt;'Junio 2017'!L40,'Junio 2017'!K40,'Junio 2017'!L40)</f>
        <v>2.46</v>
      </c>
      <c r="BR38">
        <f>IF('Julio 2017'!K40&gt;'Julio 2017'!L40,'Julio 2017'!K40,'Julio 2017'!L40)</f>
        <v>3.04</v>
      </c>
      <c r="BS38">
        <f>IF('Agosto 2017'!K40&gt;'Agosto 2017'!L40,'Agosto 2017'!K40,'Agosto 2017'!L40)</f>
        <v>3.2800000000000002</v>
      </c>
      <c r="BT38">
        <f>IF('Setiembre 2017'!K40&gt;'Setiembre 2017'!L40,'Setiembre 2017'!K40,'Setiembre 2017'!L40)</f>
        <v>2.7</v>
      </c>
      <c r="BU38">
        <f>IF('Octubre 2017'!K40&gt;'Octubre 2017'!L40,'Octubre 2017'!K40,'Octubre 2017'!L40)</f>
        <v>2.8400000000000003</v>
      </c>
      <c r="BV38">
        <f>IF('Noviembre 2017'!K40&gt;'Noviembre 2017'!L40,'Noviembre 2017'!K40,'Noviembre 2017'!L40)</f>
        <v>3.31</v>
      </c>
      <c r="BW38" s="92">
        <f>IF('Diciembre 2017'!K40&gt;'Diciembre 2017'!L40,'Diciembre 2017'!K40,'Diciembre 2017'!L40)</f>
        <v>10.099999999999998</v>
      </c>
      <c r="BX38">
        <f>IF('Enero 2018'!K40&gt;'Enero 2018'!L40,'Enero 2018'!K40,'Enero 2018'!L40)</f>
        <v>15.17</v>
      </c>
      <c r="BY38" s="92">
        <f>IF('Febrero 2018'!K40&gt;'Febrero 2018'!L40,'Febrero 2018'!K40,'Febrero 2018'!L40)</f>
        <v>21.06</v>
      </c>
      <c r="CB38">
        <f>IF('Mayo 2018'!K40&gt;'Mayo 2018'!L40,'Mayo 2018'!K40,'Mayo 2018'!L40)</f>
        <v>8.01</v>
      </c>
      <c r="CC38" s="92">
        <f>IF('Junio 2018'!K40&gt;'Junio 2018'!L40,'Junio 2018'!K40,'Junio 2018'!L40)</f>
        <v>7.63</v>
      </c>
      <c r="CD38" s="92">
        <f>IF('Julio 2018'!K40&gt;'Julio 2018'!L40,'Julio 2018'!K40,'Julio 2018'!L40)</f>
        <v>15.41</v>
      </c>
      <c r="CE38">
        <f>IF('Agosto 2018'!K40&gt;'Agosto 2018'!L40,'Agosto 2018'!K40,'Agosto 2018'!L40)</f>
        <v>6.13</v>
      </c>
      <c r="CG38">
        <f>IF('Octubre 2018'!K40&gt;'Octubre 2018'!L40,'Octubre 2018'!K40,'Octubre 2018'!L40)</f>
        <v>2.4500000000000002</v>
      </c>
      <c r="CH38">
        <f>IF('Noviembre 2018'!K40&gt;'Noviembre 2018'!L40,'Noviembre 2018'!K40,'Noviembre 2018'!L40)</f>
        <v>3.56</v>
      </c>
      <c r="CI38">
        <f>IF('Diciembre 2018'!K40&gt;'Diciembre 2018'!L40,'Diciembre 2018'!K40,'Diciembre 2018'!L40)</f>
        <v>4.55</v>
      </c>
      <c r="CJ38" s="92">
        <f>IF('Enero 2019'!K40&gt;'Enero 2019'!L40,'Enero 2019'!K40,'Enero 2019'!L40)</f>
        <v>15.559999999999999</v>
      </c>
      <c r="CK38">
        <f>IF('Febrero 2019'!K40&gt;'Febrero 2019'!L40,'Febrero 2019'!K40,'Febrero 2019'!L40)</f>
        <v>17.68</v>
      </c>
      <c r="CL38" s="92">
        <f>IF('Marzo 2019'!K40&gt;'Marzo 2019'!L40,'Marzo 2019'!K40,'Marzo 2019'!L40)</f>
        <v>18.05</v>
      </c>
      <c r="CM38" s="92">
        <f>IF('Abril 2019'!K40&gt;'Abril 2019'!L40,'Abril 2019'!K40,'Abril 2019'!L40)</f>
        <v>22.02</v>
      </c>
      <c r="CN38">
        <f>IF('Mayo 2019'!K40&gt;'Mayo 2019'!L40,'Mayo 2019'!K40,'Mayo 2019'!L40)</f>
        <v>7.97</v>
      </c>
      <c r="CO38">
        <f>IF('Junio 2019'!K40&gt;'Junio 2019'!L40,'Junio 2019'!K40,'Junio 2019'!L40)</f>
        <v>6.79</v>
      </c>
      <c r="CP38">
        <f>IF('Julio 2019'!K40&gt;'Julio 2019'!L40,'Julio 2019'!K40,'Julio 2019'!L40)</f>
        <v>6.3</v>
      </c>
      <c r="CQ38">
        <f>IF('Agosto 2019'!K40&gt;'Agosto 2019'!L40,'Agosto 2019'!K40,'Agosto 2019'!L40)</f>
        <v>5.37</v>
      </c>
      <c r="CR38">
        <f>IF('Setiembre 2019'!K40&gt;'Setiembre 2019'!L40,'Setiembre 2019'!K40,'Setiembre 2019'!L40)</f>
        <v>5.1400000000000006</v>
      </c>
      <c r="CS38">
        <f>IF('Octubre 2019'!K40&gt;'Octubre 2019'!L40,'Octubre 2019'!K40,'Octubre 2019'!L40)</f>
        <v>2.3800000000000003</v>
      </c>
      <c r="CT38">
        <f>IF('Noviembre 2019'!K40&gt;'Noviembre 2019'!L40,'Noviembre 2019'!K40,'Noviembre 2019'!L40)</f>
        <v>3.6</v>
      </c>
      <c r="CU38">
        <f>IF('Diciembre 2019'!K40&gt;'Diciembre 2019'!L40,'Diciembre 2019'!K40,'Diciembre 2019'!L40)</f>
        <v>4.12</v>
      </c>
      <c r="CV38">
        <f>IF('Enero 2020'!K40&gt;'Enero 2020'!L40,'Enero 2020'!K40,'Enero 2020'!L40)</f>
        <v>14.1</v>
      </c>
      <c r="CW38">
        <f>IF('Febrero 2020'!K40&gt;'Febrero 2020'!L40,'Febrero 2020'!K40,'Febrero 2020'!L40)</f>
        <v>14.59</v>
      </c>
      <c r="CX38">
        <f>IF('Marzo 2020'!K40&gt;'Marzo 2020'!L40,'Marzo 2020'!K40,'Marzo 2020'!L40)</f>
        <v>21.23</v>
      </c>
      <c r="CY38">
        <f>IF('Abril 2020'!K40&gt;'Abril 2020'!L40,'Abril 2020'!K40,'Abril 2020'!L40)</f>
        <v>7.86</v>
      </c>
      <c r="CZ38">
        <f>IF('Mayo 2020'!K40&gt;'Mayo 2020'!L40,'Mayo 2020'!K40,'Mayo 2020'!L40)</f>
        <v>7.86</v>
      </c>
      <c r="DA38">
        <f>IF('Junio 2020'!K40&gt;'Junio 2020'!L40,'Junio 2020'!K40,'Junio 2020'!L40)</f>
        <v>7.37</v>
      </c>
      <c r="DB38">
        <f>IF('Julio 2020'!K40&gt;'Julio 2020'!L40,'Julio 2020'!K40,'Julio 2020'!L40)</f>
        <v>4.55</v>
      </c>
      <c r="DC38">
        <f>IF('Agosto 2020'!K40&gt;'Agosto 2020'!L40,'Agosto 2020'!K40,'Agosto 2020'!L40)</f>
        <v>3.12</v>
      </c>
      <c r="DD38">
        <f>IF('Setiembre 2020'!K40&gt;'Setiembre 2020'!L40,'Setiembre 2020'!K40,'Setiembre 2020'!L40)</f>
        <v>2.5500000000000016</v>
      </c>
      <c r="DE38">
        <f>IF('Octubre 2020'!K40&gt;'Octubre 2020'!L40,'Octubre 2020'!K40,'Octubre 2020'!L40)</f>
        <v>2.98</v>
      </c>
      <c r="DF38">
        <f>IF('Noviembre 2020'!K40&gt;'Noviembre 2020'!L40,'Noviembre 2020'!K40,'Noviembre 2020'!L40)</f>
        <v>2.0700000000000003</v>
      </c>
      <c r="DG38">
        <f>IF('Diciembre 2020'!K40&gt;'Diciembre 2020'!L40,'Diciembre 2020'!K40,'Diciembre 2020'!L40)</f>
        <v>13.51</v>
      </c>
      <c r="DH38">
        <f>IF('Enero 2021'!K40&gt;'Enero 2021'!L40,'Enero 2021'!K40,'Enero 2021'!L40)</f>
        <v>9.7299999999999986</v>
      </c>
      <c r="DI38">
        <f>IF('Febrero 2021'!K40&gt;'Febrero 2021'!L40,'Febrero 2021'!K40,'Febrero 2021'!L40)</f>
        <v>18.38</v>
      </c>
      <c r="DJ38">
        <f>IF('Marzo 2021'!K40&gt;'Marzo 2021'!L40,'Marzo 2021'!K40,'Marzo 2021'!L40)</f>
        <v>23.02</v>
      </c>
      <c r="DK38">
        <f>IF('Abril 2021'!K40&gt;'Abril 2021'!L40,'Abril 2021'!K40,'Abril 2021'!L40)</f>
        <v>6.74</v>
      </c>
      <c r="DL38">
        <f>IF('Mayo 2021'!K40&gt;'Mayo 2021'!L40,'Mayo 2021'!K40,'Mayo 2021'!L40)</f>
        <v>6.7299999999999995</v>
      </c>
      <c r="DM38">
        <f>IF('Junio 2021'!K40&gt;'Junio 2021'!L40,'Junio 2021'!K40,'Junio 2021'!L40)</f>
        <v>5.04</v>
      </c>
      <c r="DN38">
        <f>IF('Julio 2021'!K40&gt;'Julio 2021'!L40,'Julio 2021'!K40,'Julio 2021'!L40)</f>
        <v>3.5700000000000003</v>
      </c>
      <c r="DO38">
        <f>IF('Agosto 2021'!K40&gt;'Agosto 2021'!L40,'Agosto 2021'!K40,'Agosto 2021'!L40)</f>
        <v>2.98</v>
      </c>
      <c r="DP38">
        <f>IF('Setiembre 2021'!K40&gt;'Setiembre 2021'!L40,'Setiembre 2021'!K40,'Setiembre 2021'!L40)</f>
        <v>2.9000000000000004</v>
      </c>
      <c r="DQ38">
        <f>IF('Octubre 2021'!K40&gt;'Octubre 2021'!L40,'Octubre 2021'!K40,'Octubre 2021'!L40)</f>
        <v>3.6</v>
      </c>
      <c r="DR38">
        <f>IF('Noviembre 2021'!K40&gt;'Noviembre 2021'!L40,'Noviembre 2021'!K40,'Noviembre 2021'!L40)</f>
        <v>3.4000000000000004</v>
      </c>
      <c r="DS38">
        <f>IF('Diciembre 2021'!K40&gt;'Diciembre 2021'!L40,'Diciembre 2021'!K40,'Diciembre 2021'!L40)</f>
        <v>4.57</v>
      </c>
      <c r="DT38">
        <f>IF('Enero 2022'!K40&gt;'Enero 2022'!L40,'Enero 2022'!K40,'Enero 2022'!L40)</f>
        <v>5.94</v>
      </c>
      <c r="DU38">
        <f>IF('Febrero 2022'!K40&gt;'Febrero 2022'!L40,'Febrero 2022'!K40,'Febrero 2022'!L40)</f>
        <v>17.919999999999998</v>
      </c>
      <c r="DV38">
        <f>IF('Marzo 2022'!K40&gt;'Marzo 2022'!L40,'Marzo 2022'!K40,'Marzo 2022'!L40)</f>
        <v>21.86</v>
      </c>
      <c r="DW38">
        <f>IF('Abril 2022'!K40&gt;'Abril 2022'!L40,'Abril 2022'!K40,'Abril 2022'!L40)</f>
        <v>22.37</v>
      </c>
      <c r="DX38">
        <f>IF('Mayo 2022'!K40&gt;'Mayo 2022'!L40,'Mayo 2022'!K40,'Mayo 2022'!L40)</f>
        <v>5.41</v>
      </c>
      <c r="DY38">
        <f>IF('Junio 2022'!K40&gt;'Junio 2022'!L40,'Junio 2022'!K40,'Junio 2022'!L40)</f>
        <v>2.64</v>
      </c>
      <c r="DZ38">
        <f>IF('Julio 2022'!K40&gt;'Julio 2022'!L40,'Julio 2022'!K40,'Julio 2022'!L40)</f>
        <v>2.4400000000000004</v>
      </c>
      <c r="EA38">
        <f>IF('Agosto 2022'!K40&gt;'Agosto 2022'!L40,'Agosto 2022'!K40,'Agosto 2022'!L40)</f>
        <v>3</v>
      </c>
      <c r="EB38">
        <f>IF('Setiembre 2022'!K40&gt;'Setiembre 2022'!L40,'Setiembre 2022'!K40,'Setiembre 2022'!L40)</f>
        <v>3.06</v>
      </c>
      <c r="EC38">
        <f>IF('Octubre 2022'!K40&gt;'Octubre 2022'!L40,'Octubre 2022'!K40,'Octubre 2022'!L40)</f>
        <v>2.1500000000000004</v>
      </c>
      <c r="ED38">
        <f>IF('Noviembre 2022'!K40&gt;'Noviembre 2022'!L40,'Noviembre 2022'!K40,'Noviembre 2022'!L40)</f>
        <v>3.0100000000000002</v>
      </c>
      <c r="EE38">
        <f>IF('Diciembre 2022'!K40&gt;'Diciembre 2022'!L40,'Diciembre 2022'!K40,'Diciembre 2022'!L40)</f>
        <v>3.66</v>
      </c>
      <c r="EF38">
        <f>IF('Enero 2023'!K40&gt;'Enero 2023'!L40,'Enero 2023'!K40,'Enero 2023'!L40)</f>
        <v>20.8</v>
      </c>
      <c r="EG38">
        <f>IF('Febrero 2023'!K40&gt;'Febrero 2023'!L40,'Febrero 2023'!K40,'Febrero 2023'!L40)</f>
        <v>15.919999999999998</v>
      </c>
      <c r="EH38">
        <f>IF('Marzo 2023'!K40&gt;'Marzo 2023'!L40,'Marzo 2023'!K40,'Marzo 2023'!L40)</f>
        <v>25.759999999999998</v>
      </c>
      <c r="EI38">
        <f>IF('Abril 2023'!K40&gt;'Abril 2023'!L40,'Abril 2023'!K40,'Abril 2023'!L40)</f>
        <v>19.45</v>
      </c>
      <c r="EJ38">
        <f>IF('Mayo 2023'!K40&gt;'Mayo 2023'!L40,'Mayo 2023'!K40,'Mayo 2023'!L40)</f>
        <v>7.97</v>
      </c>
      <c r="EK38">
        <f>IF('Junio 2023'!K40&gt;'Junio 2023'!L40,'Junio 2023'!K40,'Junio 2023'!L40)</f>
        <v>5.33</v>
      </c>
      <c r="EL38">
        <f>IF('Julio 2023'!K40&gt;'Julio 2023'!L40,'Julio 2023'!K40,'Julio 2023'!L40)</f>
        <v>4.22</v>
      </c>
      <c r="EM38">
        <f>IF('Agosto 2023'!K40&gt;'Agosto 2023'!L40,'Agosto 2023'!K40,'Agosto 2023'!L40)</f>
        <v>4.57</v>
      </c>
      <c r="EN38">
        <f>IF('Setiembre 2023'!K40&gt;'Setiembre 2023'!L40,'Setiembre 2023'!K40,'Setiembre 2023'!L40)</f>
        <v>3.54</v>
      </c>
      <c r="EO38">
        <f>IF('Octubre 2023'!K40&gt;'Octubre 2023'!L40,'Octubre 2023'!K40,'Octubre 2023'!L40)</f>
        <v>14.01</v>
      </c>
      <c r="EP38">
        <f>IF('Noviembre 2023'!K40&gt;'Noviembre 2023'!L40,'Noviembre 2023'!K40,'Noviembre 2023'!L40)</f>
        <v>3.1500000000000004</v>
      </c>
      <c r="EQ38">
        <f>IF('Diciembre 2023'!K40&gt;'Diciembre 2023'!L40,'Diciembre 2023'!K40,'Diciembre 2023'!L40)</f>
        <v>3.6700000000000004</v>
      </c>
      <c r="ER38">
        <f>IF('Enero 2024'!K40&gt;'Enero 2024'!L40,'Enero 2024'!K40,'Enero 2024'!L40)</f>
        <v>13.969999999999999</v>
      </c>
      <c r="ES38">
        <f>IF('Febrero 2024'!K40&gt;'Febrero 2024'!L40,'Febrero 2024'!K40,'Febrero 2024'!L40)</f>
        <v>19</v>
      </c>
      <c r="ET38">
        <f>IF('Marzo 2024'!K40&gt;'Marzo 2024'!L40,'Marzo 2024'!K40,'Marzo 2024'!L40)</f>
        <v>20.96</v>
      </c>
      <c r="EU38">
        <f>IF('Abril 2024'!K40&gt;'Abril 2024'!L40,'Abril 2024'!K40,'Abril 2024'!L40)</f>
        <v>7.24</v>
      </c>
      <c r="EV38">
        <f>IF('Mayo 2024'!K40&gt;'Mayo 2024'!L40,'Mayo 2024'!K40,'Mayo 2024'!L40)</f>
        <v>7.48</v>
      </c>
      <c r="EW38">
        <f>IF('Junio 2024'!K40&gt;'Junio 2024'!L40,'Junio 2024'!K40,'Junio 2024'!L40)</f>
        <v>3.16</v>
      </c>
      <c r="EX38">
        <f>IF('Julio 2024'!K40&gt;'Julio 2024'!L40,'Julio 2024'!K40,'Julio 2024'!L40)</f>
        <v>3.3400000000000003</v>
      </c>
      <c r="EY38">
        <f>IF('Agosto 2024'!K40&gt;'Agosto 2024'!L40,'Agosto 2024'!K40,'Agosto 2024'!L40)</f>
        <v>3.2</v>
      </c>
      <c r="EZ38">
        <f>IF('Setiembre 2024'!K40&gt;'Setiembre 2024'!L40,'Setiembre 2024'!K40,'Setiembre 2024'!L40)</f>
        <v>2.8400000000000003</v>
      </c>
      <c r="FA38">
        <f>IF('Octubre 2024'!K40&gt;'Octubre 2024'!L40,'Octubre 2024'!K40,'Octubre 2024'!L40)</f>
        <v>2.98</v>
      </c>
      <c r="FB38">
        <f>IF('Noviembre 2024'!K40&gt;'Noviembre 2024'!L40,'Noviembre 2024'!K40,'Noviembre 2024'!L40)</f>
        <v>2.79</v>
      </c>
      <c r="FC38">
        <f>IF('Diciembre 2024'!K40&gt;'Diciembre 2024'!L40,'Diciembre 2024'!K40,'Diciembre 2024'!L40)</f>
        <v>3.5</v>
      </c>
      <c r="FD38">
        <f>IF('Enero 2025'!K40&gt;'Enero 2025'!L40,'Enero 2025'!K40,'Enero 2025'!L40)</f>
        <v>14.66</v>
      </c>
      <c r="FE38">
        <f>IF('Febrero 2025'!K40&gt;'Febrero 2025'!L40,'Febrero 2025'!K40,'Febrero 2025'!L40)</f>
        <v>14.649999999999999</v>
      </c>
      <c r="FF38">
        <f>IF('Marzo 2025'!K40&gt;'Marzo 2025'!L40,'Marzo 2025'!K40,'Marzo 2025'!L40)</f>
        <v>6.82</v>
      </c>
      <c r="FG38">
        <f>IF('Abril 2025'!K40&gt;'Abril 2025'!L40,'Abril 2025'!K40,'Abril 2025'!L40)</f>
        <v>14.92</v>
      </c>
    </row>
    <row r="39" spans="1:163" x14ac:dyDescent="0.25">
      <c r="A39" s="105">
        <v>37</v>
      </c>
      <c r="B39" s="91" t="s">
        <v>114</v>
      </c>
      <c r="C39" s="105" t="s">
        <v>26</v>
      </c>
      <c r="D39" s="91">
        <v>230121</v>
      </c>
      <c r="E39" s="91">
        <v>375557</v>
      </c>
      <c r="F39" s="91">
        <v>189</v>
      </c>
      <c r="G39" s="91" t="s">
        <v>46</v>
      </c>
      <c r="H39" s="51">
        <v>0</v>
      </c>
      <c r="I39" s="51"/>
      <c r="J39" s="51"/>
      <c r="K39" s="51"/>
      <c r="L39" s="51"/>
      <c r="M39" s="91"/>
      <c r="N39" s="51"/>
      <c r="O39" s="51"/>
      <c r="P39" s="51"/>
      <c r="Q39" s="51"/>
      <c r="R39" s="91"/>
      <c r="S39" s="91"/>
      <c r="T39" s="51"/>
      <c r="U39" s="51"/>
      <c r="V39" s="51"/>
      <c r="W39" s="91"/>
      <c r="X39" s="51"/>
      <c r="Y39" s="91"/>
      <c r="Z39" s="51"/>
      <c r="AA39" s="91"/>
      <c r="AB39" s="51"/>
      <c r="AC39" s="91"/>
      <c r="AD39" s="51"/>
      <c r="AE39" s="91"/>
      <c r="AF39" s="51"/>
      <c r="AG39" s="91"/>
      <c r="AH39" s="51"/>
      <c r="AI39" s="91">
        <v>14.05</v>
      </c>
      <c r="AJ39" s="91">
        <v>12.89</v>
      </c>
      <c r="AK39" s="91">
        <v>10.73</v>
      </c>
      <c r="AL39" s="91">
        <v>7.75</v>
      </c>
      <c r="AM39" s="91">
        <v>8.57</v>
      </c>
      <c r="AN39" s="91">
        <v>10.83</v>
      </c>
      <c r="AO39" s="91">
        <v>11.98</v>
      </c>
      <c r="AP39" s="91">
        <v>12.85</v>
      </c>
      <c r="AQ39" s="91" t="s">
        <v>73</v>
      </c>
      <c r="AR39" s="91" t="s">
        <v>133</v>
      </c>
      <c r="AS39" s="91" t="s">
        <v>73</v>
      </c>
      <c r="AT39" s="91" t="s">
        <v>73</v>
      </c>
      <c r="AU39" s="91" t="s">
        <v>73</v>
      </c>
      <c r="AV39" s="91">
        <v>12.87</v>
      </c>
      <c r="AW39" s="91" t="s">
        <v>73</v>
      </c>
      <c r="AX39" s="10">
        <v>9.23</v>
      </c>
      <c r="AY39" s="35" t="s">
        <v>150</v>
      </c>
      <c r="AZ39" s="91">
        <v>10.9</v>
      </c>
      <c r="BA39" s="26" t="s">
        <v>156</v>
      </c>
      <c r="BB39" s="91" t="s">
        <v>156</v>
      </c>
      <c r="BC39" s="91" t="s">
        <v>156</v>
      </c>
      <c r="BD39" s="51" t="s">
        <v>156</v>
      </c>
      <c r="BE39" s="51" t="s">
        <v>156</v>
      </c>
      <c r="BF39" s="91" t="s">
        <v>156</v>
      </c>
      <c r="BG39" s="91" t="s">
        <v>156</v>
      </c>
      <c r="BH39" s="91">
        <v>6.98</v>
      </c>
      <c r="BI39">
        <f>IF('Octubre 2016'!K41&gt;'Octubre 2016'!L41,'Octubre 2016'!K41,'Octubre 2016'!L41)</f>
        <v>4.88</v>
      </c>
      <c r="BJ39">
        <f>IF('Noviembre 2016'!K41&gt;'Noviembre 2016'!L41,'Noviembre 2016'!K41,'Noviembre 2016'!L41)</f>
        <v>5.97</v>
      </c>
      <c r="BK39">
        <f>IF('Diciembre 2016'!K41&gt;'Diciembre 2016'!L41,'Diciembre 2016'!K41,'Diciembre 2016'!L41)</f>
        <v>6.78</v>
      </c>
      <c r="BM39">
        <f>IF('Febrero 2017'!K41&gt;'Febrero 2017'!L41,'Febrero 2017'!K41,'Febrero 2017'!L41)</f>
        <v>10.27</v>
      </c>
      <c r="BN39">
        <f>IF('Marzo 2017'!K41&gt;'Marzo 2017'!L41,'Marzo 2017'!K41,'Marzo 2017'!L41)</f>
        <v>12.38</v>
      </c>
      <c r="BP39" s="92"/>
      <c r="BW39" s="92"/>
      <c r="BY39" s="92"/>
      <c r="CD39" t="str">
        <f>IF('Julio 2018'!K41&gt;'Julio 2018'!L41,'Julio 2018'!K41,'Julio 2018'!L41)</f>
        <v>Linea de aire obstruida</v>
      </c>
      <c r="CE39" t="str">
        <f>IF('Agosto 2018'!K41&gt;'Agosto 2018'!L41,'Agosto 2018'!K41,'Agosto 2018'!L41)</f>
        <v>Linea de aire obstruida</v>
      </c>
      <c r="CF39" t="str">
        <f>IF('Setiembre 2018'!K41&gt;'Setiembre 2018'!L41,'Setiembre 2018'!K41,'Setiembre 2018'!L41)</f>
        <v>Linea de aire obstruida</v>
      </c>
      <c r="CG39" t="str">
        <f>IF('Octubre 2018'!K41&gt;'Octubre 2018'!L41,'Octubre 2018'!K41,'Octubre 2018'!L41)</f>
        <v>Linea de aire obstruida</v>
      </c>
      <c r="CH39" t="str">
        <f>IF('Noviembre 2018'!K41&gt;'Noviembre 2018'!L41,'Noviembre 2018'!K41,'Noviembre 2018'!L41)</f>
        <v>Linea de aire obstruida</v>
      </c>
      <c r="CI39" t="str">
        <f>IF('Diciembre 2018'!K41&gt;'Diciembre 2018'!L41,'Diciembre 2018'!K41,'Diciembre 2018'!L41)</f>
        <v>Linea de aire obstruida</v>
      </c>
      <c r="CJ39" t="str">
        <f>IF('Enero 2019'!K41&gt;'Enero 2019'!L41,'Enero 2019'!K41,'Enero 2019'!L41)</f>
        <v>Linea de aire obstruida</v>
      </c>
      <c r="CK39" t="str">
        <f>IF('Febrero 2019'!K41&gt;'Febrero 2019'!L41,'Febrero 2019'!K41,'Febrero 2019'!L41)</f>
        <v>Linea de aire obstruida</v>
      </c>
      <c r="CL39" t="str">
        <f>IF('Marzo 2019'!K41&gt;'Marzo 2019'!L41,'Marzo 2019'!K41,'Marzo 2019'!L41)</f>
        <v>Linea de aire obstruida</v>
      </c>
      <c r="CM39" t="str">
        <f>IF('Abril 2019'!K41&gt;'Abril 2019'!L41,'Abril 2019'!K41,'Abril 2019'!L41)</f>
        <v>Linea de aire obstruida</v>
      </c>
      <c r="CN39" t="str">
        <f>IF('Mayo 2019'!K41&gt;'Mayo 2019'!L41,'Mayo 2019'!K41,'Mayo 2019'!L41)</f>
        <v>Linea de aire obstruida</v>
      </c>
      <c r="CO39" t="str">
        <f>IF('Junio 2019'!K41&gt;'Junio 2019'!L41,'Junio 2019'!K41,'Junio 2019'!L41)</f>
        <v>Linea de aire obstruida</v>
      </c>
      <c r="CP39" t="str">
        <f>IF('Julio 2019'!K41&gt;'Julio 2019'!L41,'Julio 2019'!K41,'Julio 2019'!L41)</f>
        <v>Linea de aire obstruida</v>
      </c>
      <c r="CQ39" t="str">
        <f>IF('Agosto 2019'!K41&gt;'Agosto 2019'!L41,'Agosto 2019'!K41,'Agosto 2019'!L41)</f>
        <v>Linea de aire obstruida</v>
      </c>
      <c r="CR39" t="str">
        <f>IF('Setiembre 2019'!K41&gt;'Setiembre 2019'!L41,'Setiembre 2019'!K41,'Setiembre 2019'!L41)</f>
        <v>Linea de aire obstruida</v>
      </c>
      <c r="CS39" t="str">
        <f>IF('Octubre 2019'!K41&gt;'Octubre 2019'!L41,'Octubre 2019'!K41,'Octubre 2019'!L41)</f>
        <v>Linea de aire obstruida</v>
      </c>
      <c r="CT39" t="str">
        <f>IF('Noviembre 2019'!K41&gt;'Noviembre 2019'!L41,'Noviembre 2019'!K41,'Noviembre 2019'!L41)</f>
        <v>Linea de aire obstruida</v>
      </c>
      <c r="CU39" t="str">
        <f>IF('Diciembre 2019'!K41&gt;'Diciembre 2019'!L41,'Diciembre 2019'!K41,'Diciembre 2019'!L41)</f>
        <v>Linea de aire obstruida</v>
      </c>
      <c r="CV39" t="str">
        <f>IF('Enero 2020'!K41&gt;'Enero 2020'!L41,'Enero 2020'!K41,'Enero 2020'!L41)</f>
        <v>Linea de aire obstruida</v>
      </c>
      <c r="CW39" t="str">
        <f>IF('Febrero 2020'!K41&gt;'Febrero 2020'!L41,'Febrero 2020'!K41,'Febrero 2020'!L41)</f>
        <v>Linea de aire obstruida</v>
      </c>
      <c r="CX39" t="str">
        <f>IF('Marzo 2020'!K41&gt;'Marzo 2020'!L41,'Marzo 2020'!K41,'Marzo 2020'!L41)</f>
        <v>Linea de aire obstruida</v>
      </c>
      <c r="CY39" t="str">
        <f>IF('Abril 2020'!K41&gt;'Abril 2020'!L41,'Abril 2020'!K41,'Abril 2020'!L41)</f>
        <v>Linea de aire obstruida</v>
      </c>
      <c r="CZ39" t="str">
        <f>IF('Mayo 2020'!K41&gt;'Mayo 2020'!L41,'Mayo 2020'!K41,'Mayo 2020'!L41)</f>
        <v>Linea de aire obstruida</v>
      </c>
      <c r="DA39" t="str">
        <f>IF('Junio 2020'!K41&gt;'Junio 2020'!L41,'Junio 2020'!K41,'Junio 2020'!L41)</f>
        <v>Linea de aire obstruida</v>
      </c>
      <c r="DB39" t="str">
        <f>IF('Julio 2020'!K41&gt;'Julio 2020'!L41,'Julio 2020'!K41,'Julio 2020'!L41)</f>
        <v>Linea de aire obstruida</v>
      </c>
      <c r="DC39" t="str">
        <f>IF('Agosto 2020'!K41&gt;'Agosto 2020'!L41,'Agosto 2020'!K41,'Agosto 2020'!L41)</f>
        <v>Linea de aire obstruida</v>
      </c>
      <c r="DD39" t="str">
        <f>IF('Setiembre 2020'!K41&gt;'Setiembre 2020'!L41,'Setiembre 2020'!K41,'Setiembre 2020'!L41)</f>
        <v>Linea de aire obstruida</v>
      </c>
      <c r="DE39" t="str">
        <f>IF('Octubre 2020'!K41&gt;'Octubre 2020'!L41,'Octubre 2020'!K41,'Octubre 2020'!L41)</f>
        <v>Linea de aire obstruida</v>
      </c>
      <c r="DF39" t="str">
        <f>IF('Noviembre 2020'!K41&gt;'Noviembre 2020'!L41,'Noviembre 2020'!K41,'Noviembre 2020'!L41)</f>
        <v>Linea de aire obstruida</v>
      </c>
      <c r="DG39" t="str">
        <f>IF('Diciembre 2020'!K41&gt;'Diciembre 2020'!L41,'Diciembre 2020'!K41,'Diciembre 2020'!L41)</f>
        <v>Linea de aire obstruida</v>
      </c>
      <c r="DH39" t="str">
        <f>IF('Enero 2021'!K41&gt;'Enero 2021'!L41,'Enero 2021'!K41,'Enero 2021'!L41)</f>
        <v>Linea de aire obstruida</v>
      </c>
      <c r="DI39" t="str">
        <f>IF('Febrero 2021'!K41&gt;'Febrero 2021'!L41,'Febrero 2021'!K41,'Febrero 2021'!L41)</f>
        <v>Linea de aire obstruida</v>
      </c>
      <c r="DJ39" t="str">
        <f>IF('Marzo 2021'!K41&gt;'Marzo 2021'!L41,'Marzo 2021'!K41,'Marzo 2021'!L41)</f>
        <v>Linea de aire obstruida</v>
      </c>
      <c r="DK39" t="str">
        <f>IF('Abril 2021'!K41&gt;'Abril 2021'!L41,'Abril 2021'!K41,'Abril 2021'!L41)</f>
        <v>Linea de aire obstruida</v>
      </c>
      <c r="DL39" t="str">
        <f>IF('Mayo 2021'!K41&gt;'Mayo 2021'!L41,'Mayo 2021'!K41,'Mayo 2021'!L41)</f>
        <v>Linea de aire obstruida</v>
      </c>
      <c r="DM39" t="str">
        <f>IF('Junio 2021'!K41&gt;'Junio 2021'!L41,'Junio 2021'!K41,'Junio 2021'!L41)</f>
        <v>Linea de aire obstruida</v>
      </c>
      <c r="DN39" t="str">
        <f>IF('Julio 2021'!K41&gt;'Julio 2021'!L41,'Julio 2021'!K41,'Julio 2021'!L41)</f>
        <v>Linea de aire obstruida</v>
      </c>
      <c r="DO39" t="str">
        <f>IF('Agosto 2021'!K41&gt;'Agosto 2021'!L41,'Agosto 2021'!K41,'Agosto 2021'!L41)</f>
        <v>Linea de aire obstruida</v>
      </c>
      <c r="DP39" t="str">
        <f>IF('Setiembre 2021'!K41&gt;'Setiembre 2021'!L41,'Setiembre 2021'!K41,'Setiembre 2021'!L41)</f>
        <v>Linea de aire obstruida</v>
      </c>
      <c r="DQ39" t="str">
        <f>IF('Octubre 2021'!K41&gt;'Octubre 2021'!L41,'Octubre 2021'!K41,'Octubre 2021'!L41)</f>
        <v>Linea de aire obstruida</v>
      </c>
      <c r="DR39" t="str">
        <f>IF('Noviembre 2021'!K41&gt;'Noviembre 2021'!L41,'Noviembre 2021'!K41,'Noviembre 2021'!L41)</f>
        <v>Linea de aire obstruida</v>
      </c>
      <c r="DS39" t="str">
        <f>IF('Diciembre 2021'!K41&gt;'Diciembre 2021'!L41,'Diciembre 2021'!K41,'Diciembre 2021'!L41)</f>
        <v>Linea de aire obstruida</v>
      </c>
      <c r="DT39" t="str">
        <f>IF('Enero 2022'!K41&gt;'Enero 2022'!L41,'Enero 2022'!K41,'Enero 2022'!L41)</f>
        <v>Linea de aire obstruida</v>
      </c>
      <c r="DU39" t="str">
        <f>IF('Febrero 2022'!K41&gt;'Febrero 2022'!L41,'Febrero 2022'!K41,'Febrero 2022'!L41)</f>
        <v>Linea de aire obstruida</v>
      </c>
      <c r="DV39" t="str">
        <f>IF('Marzo 2022'!K41&gt;'Marzo 2022'!L41,'Marzo 2022'!K41,'Marzo 2022'!L41)</f>
        <v>Linea de aire obstruida</v>
      </c>
      <c r="DW39" t="str">
        <f>IF('Abril 2022'!K41&gt;'Abril 2022'!L41,'Abril 2022'!K41,'Abril 2022'!L41)</f>
        <v>Linea de aire obstruida</v>
      </c>
      <c r="DX39" t="str">
        <f>IF('Mayo 2022'!K41&gt;'Mayo 2022'!L41,'Mayo 2022'!K41,'Mayo 2022'!L41)</f>
        <v>Linea de aire obstruida</v>
      </c>
      <c r="DY39" t="str">
        <f>IF('Junio 2022'!K41&gt;'Junio 2022'!L41,'Junio 2022'!K41,'Junio 2022'!L41)</f>
        <v>Linea de aire obstruida</v>
      </c>
      <c r="DZ39" t="str">
        <f>IF('Julio 2022'!K41&gt;'Julio 2022'!L41,'Julio 2022'!K41,'Julio 2022'!L41)</f>
        <v>Linea de aire obstruida</v>
      </c>
      <c r="EA39" t="str">
        <f>IF('Agosto 2022'!K41&gt;'Agosto 2022'!L41,'Agosto 2022'!K41,'Agosto 2022'!L41)</f>
        <v>Linea de aire obstruida</v>
      </c>
      <c r="EB39" t="str">
        <f>IF('Setiembre 2022'!K41&gt;'Setiembre 2022'!L41,'Setiembre 2022'!K41,'Setiembre 2022'!L41)</f>
        <v>Linea de aire obstruida</v>
      </c>
      <c r="EC39" t="str">
        <f>IF('Octubre 2022'!K41&gt;'Octubre 2022'!L41,'Octubre 2022'!K41,'Octubre 2022'!L41)</f>
        <v>Linea de aire obstruida</v>
      </c>
      <c r="ED39" t="str">
        <f>IF('Noviembre 2022'!K41&gt;'Noviembre 2022'!L41,'Noviembre 2022'!K41,'Noviembre 2022'!L41)</f>
        <v>Linea de aire obstruida</v>
      </c>
      <c r="EE39" t="str">
        <f>IF('Diciembre 2022'!K41&gt;'Diciembre 2022'!L41,'Diciembre 2022'!K41,'Diciembre 2022'!L41)</f>
        <v>Linea de aire obstruida</v>
      </c>
      <c r="EF39" t="str">
        <f>IF('Enero 2023'!K41&gt;'Enero 2023'!L41,'Enero 2023'!K41,'Enero 2023'!L41)</f>
        <v>Linea de aire obstruida</v>
      </c>
      <c r="EG39" t="str">
        <f>IF('Febrero 2023'!K41&gt;'Febrero 2023'!L41,'Febrero 2023'!K41,'Febrero 2023'!L41)</f>
        <v>Linea de aire obstruida</v>
      </c>
      <c r="EH39" t="str">
        <f>IF('Marzo 2023'!K41&gt;'Marzo 2023'!L41,'Marzo 2023'!K41,'Marzo 2023'!L41)</f>
        <v>Linea de aire obstruida</v>
      </c>
      <c r="EI39" t="str">
        <f>IF('Abril 2023'!K41&gt;'Abril 2023'!L41,'Abril 2023'!K41,'Abril 2023'!L41)</f>
        <v>Linea de aire obstruida</v>
      </c>
      <c r="EJ39" t="str">
        <f>IF('Mayo 2023'!K41&gt;'Mayo 2023'!L41,'Mayo 2023'!K41,'Mayo 2023'!L41)</f>
        <v>Linea de aire obstruida</v>
      </c>
      <c r="EK39" t="str">
        <f>IF('Junio 2023'!K41&gt;'Junio 2023'!L41,'Junio 2023'!K41,'Junio 2023'!L41)</f>
        <v>Linea de aire obstruida</v>
      </c>
      <c r="EL39" t="str">
        <f>IF('Julio 2023'!K41&gt;'Julio 2023'!L41,'Julio 2023'!K41,'Julio 2023'!L41)</f>
        <v>Linea de aire obstruida</v>
      </c>
      <c r="EM39" t="str">
        <f>IF('Agosto 2023'!K41&gt;'Agosto 2023'!L41,'Agosto 2023'!K41,'Agosto 2023'!L41)</f>
        <v>Linea de aire obstruida</v>
      </c>
      <c r="EN39" t="str">
        <f>IF('Setiembre 2023'!K41&gt;'Setiembre 2023'!L41,'Setiembre 2023'!K41,'Setiembre 2023'!L41)</f>
        <v>Linea de aire obstruida</v>
      </c>
      <c r="EO39" t="str">
        <f>IF('Octubre 2023'!K41&gt;'Octubre 2023'!L41,'Octubre 2023'!K41,'Octubre 2023'!L41)</f>
        <v>Linea de aire obstruida</v>
      </c>
      <c r="EP39" t="str">
        <f>IF('Noviembre 2023'!K41&gt;'Noviembre 2023'!L41,'Noviembre 2023'!K41,'Noviembre 2023'!L41)</f>
        <v>Linea de aire obstruida</v>
      </c>
      <c r="EQ39" t="str">
        <f>IF('Diciembre 2023'!K41&gt;'Diciembre 2023'!L41,'Diciembre 2023'!K41,'Diciembre 2023'!L41)</f>
        <v>Linea de aire obstruida</v>
      </c>
      <c r="ER39" t="str">
        <f>IF('Enero 2024'!K41&gt;'Enero 2024'!L41,'Enero 2024'!K41,'Enero 2024'!L41)</f>
        <v>Linea de aire obstruida</v>
      </c>
      <c r="ES39" t="str">
        <f>IF('Febrero 2024'!K41&gt;'Febrero 2024'!L41,'Febrero 2024'!K41,'Febrero 2024'!L41)</f>
        <v>Linea de aire obstruida</v>
      </c>
      <c r="ET39" t="str">
        <f>IF('Marzo 2024'!K41&gt;'Marzo 2024'!L41,'Marzo 2024'!K41,'Marzo 2024'!L41)</f>
        <v>Linea de aire obstruida</v>
      </c>
      <c r="EU39" t="str">
        <f>IF('Abril 2024'!K41&gt;'Abril 2024'!L41,'Abril 2024'!K41,'Abril 2024'!L41)</f>
        <v>Linea de aire obstruida</v>
      </c>
      <c r="EV39" t="str">
        <f>IF('Mayo 2024'!K41&gt;'Mayo 2024'!L41,'Mayo 2024'!K41,'Mayo 2024'!L41)</f>
        <v>Linea de aire obstruida</v>
      </c>
      <c r="EW39" t="str">
        <f>IF('Junio 2024'!K41&gt;'Junio 2024'!L41,'Junio 2024'!K41,'Junio 2024'!L41)</f>
        <v>Linea de aire obstruida</v>
      </c>
      <c r="EX39" t="str">
        <f>IF('Julio 2024'!K41&gt;'Julio 2024'!L41,'Julio 2024'!K41,'Julio 2024'!L41)</f>
        <v>Linea de aire obstruida</v>
      </c>
      <c r="EY39" t="str">
        <f>IF('Agosto 2024'!K41&gt;'Agosto 2024'!L41,'Agosto 2024'!K41,'Agosto 2024'!L41)</f>
        <v>Linea de aire obstruida</v>
      </c>
      <c r="EZ39" t="str">
        <f>IF('Setiembre 2024'!K41&gt;'Setiembre 2024'!L41,'Setiembre 2024'!K41,'Setiembre 2024'!L41)</f>
        <v>Linea de aire obstruida</v>
      </c>
      <c r="FA39" t="str">
        <f>IF('Octubre 2024'!K41&gt;'Octubre 2024'!L41,'Octubre 2024'!K41,'Octubre 2024'!L41)</f>
        <v>Linea de aire obstruida</v>
      </c>
      <c r="FB39" t="str">
        <f>IF('Noviembre 2024'!K41&gt;'Noviembre 2024'!L41,'Noviembre 2024'!K41,'Noviembre 2024'!L41)</f>
        <v>Linea de aire obstruida</v>
      </c>
      <c r="FC39" t="str">
        <f>IF('Diciembre 2024'!K41&gt;'Diciembre 2024'!L41,'Diciembre 2024'!K41,'Diciembre 2024'!L41)</f>
        <v>Linea de aire obstruida</v>
      </c>
      <c r="FD39" t="str">
        <f>IF('Enero 2025'!K41&gt;'Enero 2025'!L41,'Enero 2025'!K41,'Enero 2025'!L41)</f>
        <v>Linea de aire obstruida</v>
      </c>
      <c r="FE39" t="str">
        <f>IF('Febrero 2025'!K41&gt;'Febrero 2025'!L41,'Febrero 2025'!K41,'Febrero 2025'!L41)</f>
        <v>Linea de aire obstruida</v>
      </c>
      <c r="FF39" t="str">
        <f>IF('Marzo 2025'!K41&gt;'Marzo 2025'!L41,'Marzo 2025'!K41,'Marzo 2025'!L41)</f>
        <v>Linea de aire obstruida</v>
      </c>
      <c r="FG39" t="str">
        <f>IF('Abril 2025'!K41&gt;'Abril 2025'!L41,'Abril 2025'!K41,'Abril 2025'!L41)</f>
        <v>Linea de aire obstruida</v>
      </c>
    </row>
    <row r="40" spans="1:163" ht="14" x14ac:dyDescent="0.3">
      <c r="B40" s="123" t="s">
        <v>181</v>
      </c>
      <c r="C40" s="105" t="s">
        <v>26</v>
      </c>
      <c r="D40" s="8">
        <v>229350</v>
      </c>
      <c r="E40" s="8">
        <v>372636</v>
      </c>
      <c r="H40" s="123">
        <v>0.75</v>
      </c>
      <c r="AG40" s="96"/>
      <c r="AI40" s="96"/>
      <c r="AK40" s="96"/>
      <c r="AQ40" s="96"/>
      <c r="AU40" s="96"/>
      <c r="BO40">
        <f>IF('Abril 2017'!K42&gt;'Abril 2017'!L42,'Abril 2017'!K42,'Abril 2017'!L42)</f>
        <v>10.78</v>
      </c>
      <c r="BP40">
        <f>IF('Mayo 2017'!K42&gt;'Mayo 2017'!L42,'Mayo 2017'!K42,'Mayo 2017'!L42)</f>
        <v>9.9</v>
      </c>
      <c r="BQ40">
        <f>IF('Junio 2017'!K42&gt;'Junio 2017'!L42,'Junio 2017'!K42,'Junio 2017'!L42)</f>
        <v>4.47</v>
      </c>
      <c r="BR40">
        <f>IF('Julio 2017'!K42&gt;'Julio 2017'!L42,'Julio 2017'!K42,'Julio 2017'!L42)</f>
        <v>4.53</v>
      </c>
      <c r="BS40">
        <f>IF('Agosto 2017'!K42&gt;'Agosto 2017'!L42,'Agosto 2017'!K42,'Agosto 2017'!L42)</f>
        <v>4.8499999999999996</v>
      </c>
      <c r="BT40">
        <f>IF('Setiembre 2017'!K42&gt;'Setiembre 2017'!L42,'Setiembre 2017'!K42,'Setiembre 2017'!L42)</f>
        <v>4.09</v>
      </c>
      <c r="BU40">
        <f>IF('Octubre 2017'!K42&gt;'Octubre 2017'!L42,'Octubre 2017'!K42,'Octubre 2017'!L42)</f>
        <v>4.1399999999999997</v>
      </c>
      <c r="BV40">
        <f>IF('Noviembre 2017'!K42&gt;'Noviembre 2017'!L42,'Noviembre 2017'!K42,'Noviembre 2017'!L42)</f>
        <v>4.8099999999999996</v>
      </c>
      <c r="BW40">
        <f>IF('Diciembre 2017'!K42&gt;'Diciembre 2017'!L42,'Diciembre 2017'!K42,'Diciembre 2017'!L42)</f>
        <v>5.52</v>
      </c>
      <c r="BX40">
        <f>IF('Enero 2018'!K42&gt;'Enero 2018'!L42,'Enero 2018'!K42,'Enero 2018'!L42)</f>
        <v>7.2899999999999991</v>
      </c>
      <c r="BY40">
        <f>IF('Febrero 2018'!K42&gt;'Febrero 2018'!L42,'Febrero 2018'!K42,'Febrero 2018'!L42)</f>
        <v>9.0299999999999994</v>
      </c>
      <c r="BZ40">
        <f>IF('Marzo 2018'!K42&gt;'Marzo 2018'!L42,'Marzo 2018'!K42,'Marzo 2018'!L42)</f>
        <v>10.62</v>
      </c>
      <c r="CA40">
        <f>IF('Abril 2018'!K42&gt;'Abril 2018'!L42,'Abril 2018'!K42,'Abril 2018'!L42)</f>
        <v>11.78</v>
      </c>
      <c r="CB40">
        <f>IF('Mayo 2018'!K42&gt;'Mayo 2018'!L42,'Mayo 2018'!K42,'Mayo 2018'!L42)</f>
        <v>12.29</v>
      </c>
      <c r="CC40">
        <f>IF('Junio 2018'!K42&gt;'Junio 2018'!L42,'Junio 2018'!K42,'Junio 2018'!L42)</f>
        <v>10.63</v>
      </c>
      <c r="CD40">
        <f>IF('Julio 2018'!K42&gt;'Julio 2018'!L42,'Julio 2018'!K42,'Julio 2018'!L42)</f>
        <v>6.7</v>
      </c>
      <c r="CE40">
        <f>IF('Agosto 2018'!K42&gt;'Agosto 2018'!L42,'Agosto 2018'!K42,'Agosto 2018'!L42)</f>
        <v>6.15</v>
      </c>
      <c r="CF40">
        <f>IF('Setiembre 2018'!K42&gt;'Setiembre 2018'!L42,'Setiembre 2018'!K42,'Setiembre 2018'!L42)</f>
        <v>5.8</v>
      </c>
      <c r="CG40">
        <f>IF('Octubre 2018'!K42&gt;'Octubre 2018'!L42,'Octubre 2018'!K42,'Octubre 2018'!L42)</f>
        <v>3.3600000000000003</v>
      </c>
      <c r="CH40">
        <f>IF('Noviembre 2018'!K42&gt;'Noviembre 2018'!L42,'Noviembre 2018'!K42,'Noviembre 2018'!L42)</f>
        <v>5.27</v>
      </c>
      <c r="CI40">
        <f>IF('Diciembre 2018'!K42&gt;'Diciembre 2018'!L42,'Diciembre 2018'!K42,'Diciembre 2018'!L42)</f>
        <v>5.79</v>
      </c>
      <c r="CJ40">
        <f>IF('Enero 2019'!K42&gt;'Enero 2019'!L42,'Enero 2019'!K42,'Enero 2019'!L42)</f>
        <v>7.3900000000000006</v>
      </c>
      <c r="CK40" s="92">
        <f>IF('Febrero 2019'!K42&gt;'Febrero 2019'!L42,'Febrero 2019'!K42,'Febrero 2019'!L42)</f>
        <v>9.98</v>
      </c>
      <c r="CL40" s="92">
        <f>IF('Marzo 2019'!K42&gt;'Marzo 2019'!L42,'Marzo 2019'!K42,'Marzo 2019'!L42)</f>
        <v>13.07</v>
      </c>
      <c r="CM40" s="92">
        <f>IF('Abril 2019'!K42&gt;'Abril 2019'!L42,'Abril 2019'!K42,'Abril 2019'!L42)</f>
        <v>12.44</v>
      </c>
      <c r="CN40">
        <f>IF('Mayo 2019'!K42&gt;'Mayo 2019'!L42,'Mayo 2019'!K42,'Mayo 2019'!L42)</f>
        <v>12.12</v>
      </c>
      <c r="CO40" s="92">
        <f>IF('Junio 2019'!K42&gt;'Junio 2019'!L42,'Junio 2019'!K42,'Junio 2019'!L42)</f>
        <v>10.1</v>
      </c>
      <c r="CP40" s="92">
        <f>IF('Julio 2019'!K42&gt;'Julio 2019'!L42,'Julio 2019'!K42,'Julio 2019'!L42)</f>
        <v>8.73</v>
      </c>
      <c r="CR40">
        <f>IF('Setiembre 2019'!K42&gt;'Setiembre 2019'!L42,'Setiembre 2019'!K42,'Setiembre 2019'!L42)</f>
        <v>5.68</v>
      </c>
      <c r="CS40">
        <f>IF('Octubre 2019'!K42&gt;'Octubre 2019'!L42,'Octubre 2019'!K42,'Octubre 2019'!L42)</f>
        <v>4.38</v>
      </c>
      <c r="CT40">
        <f>IF('Noviembre 2019'!K42&gt;'Noviembre 2019'!L42,'Noviembre 2019'!K42,'Noviembre 2019'!L42)</f>
        <v>5.76</v>
      </c>
      <c r="CU40">
        <f>IF('Diciembre 2019'!K42&gt;'Diciembre 2019'!L42,'Diciembre 2019'!K42,'Diciembre 2019'!L42)</f>
        <v>5.83</v>
      </c>
      <c r="CV40">
        <f>IF('Enero 2020'!K42&gt;'Enero 2020'!L42,'Enero 2020'!K42,'Enero 2020'!L42)</f>
        <v>7.58</v>
      </c>
      <c r="CX40">
        <f>IF('Marzo 2020'!K42&gt;'Marzo 2020'!L42,'Marzo 2020'!K42,'Marzo 2020'!L42)</f>
        <v>11.73</v>
      </c>
      <c r="CY40">
        <f>IF('Abril 2020'!K42&gt;'Abril 2020'!L42,'Abril 2020'!K42,'Abril 2020'!L42)</f>
        <v>12.45</v>
      </c>
      <c r="CZ40">
        <f>IF('Mayo 2020'!K42&gt;'Mayo 2020'!L42,'Mayo 2020'!K42,'Mayo 2020'!L42)</f>
        <v>12.93</v>
      </c>
      <c r="DA40">
        <f>IF('Junio 2020'!K42&gt;'Junio 2020'!L42,'Junio 2020'!K42,'Junio 2020'!L42)</f>
        <v>13.05</v>
      </c>
      <c r="DB40">
        <f>IF('Julio 2020'!K42&gt;'Julio 2020'!L42,'Julio 2020'!K42,'Julio 2020'!L42)</f>
        <v>9.02</v>
      </c>
      <c r="DC40">
        <f>IF('Agosto 2020'!K42&gt;'Agosto 2020'!L42,'Agosto 2020'!K42,'Agosto 2020'!L42)</f>
        <v>6.12</v>
      </c>
      <c r="DD40">
        <f>IF('Setiembre 2020'!K42&gt;'Setiembre 2020'!L42,'Setiembre 2020'!K42,'Setiembre 2020'!L42)</f>
        <v>5.0300000000000011</v>
      </c>
      <c r="DE40">
        <f>IF('Octubre 2020'!K42&gt;'Octubre 2020'!L42,'Octubre 2020'!K42,'Octubre 2020'!L42)</f>
        <v>4.76</v>
      </c>
      <c r="DF40">
        <f>IF('Noviembre 2020'!K42&gt;'Noviembre 2020'!L42,'Noviembre 2020'!K42,'Noviembre 2020'!L42)</f>
        <v>3.75</v>
      </c>
      <c r="DH40">
        <f>IF('Enero 2021'!K42&gt;'Enero 2021'!L42,'Enero 2021'!K42,'Enero 2021'!L42)</f>
        <v>6.59</v>
      </c>
      <c r="DJ40">
        <f>IF('Marzo 2021'!K42&gt;'Marzo 2021'!L42,'Marzo 2021'!K42,'Marzo 2021'!L42)</f>
        <v>10.45</v>
      </c>
      <c r="DK40">
        <f>IF('Abril 2021'!K42&gt;'Abril 2021'!L42,'Abril 2021'!K42,'Abril 2021'!L42)</f>
        <v>10.87</v>
      </c>
      <c r="DL40">
        <f>IF('Mayo 2021'!K42&gt;'Mayo 2021'!L42,'Mayo 2021'!K42,'Mayo 2021'!L42)</f>
        <v>11.11</v>
      </c>
      <c r="DM40">
        <f>IF('Junio 2021'!K42&gt;'Junio 2021'!L42,'Junio 2021'!K42,'Junio 2021'!L42)</f>
        <v>9.2899999999999991</v>
      </c>
      <c r="DN40">
        <f>IF('Julio 2021'!K42&gt;'Julio 2021'!L42,'Julio 2021'!K42,'Julio 2021'!L42)</f>
        <v>6.15</v>
      </c>
      <c r="DO40">
        <f>IF('Agosto 2021'!K42&gt;'Agosto 2021'!L42,'Agosto 2021'!K42,'Agosto 2021'!L42)</f>
        <v>5.12</v>
      </c>
      <c r="DP40">
        <f>IF('Setiembre 2021'!K42&gt;'Setiembre 2021'!L42,'Setiembre 2021'!K42,'Setiembre 2021'!L42)</f>
        <v>4.97</v>
      </c>
      <c r="DQ40">
        <f>IF('Octubre 2021'!K42&gt;'Octubre 2021'!L42,'Octubre 2021'!K42,'Octubre 2021'!L42)</f>
        <v>5.0599999999999996</v>
      </c>
      <c r="DR40">
        <f>IF('Noviembre 2021'!K42&gt;'Noviembre 2021'!L42,'Noviembre 2021'!K42,'Noviembre 2021'!L42)</f>
        <v>5.78</v>
      </c>
      <c r="DS40">
        <f>IF('Diciembre 2021'!K42&gt;'Diciembre 2021'!L42,'Diciembre 2021'!K42,'Diciembre 2021'!L42)</f>
        <v>6.33</v>
      </c>
      <c r="DT40">
        <f>IF('Enero 2022'!K42&gt;'Enero 2022'!L42,'Enero 2022'!K42,'Enero 2022'!L42)</f>
        <v>7.99</v>
      </c>
      <c r="DU40">
        <f>IF('Febrero 2022'!K42&gt;'Febrero 2022'!L42,'Febrero 2022'!K42,'Febrero 2022'!L42)</f>
        <v>9.61</v>
      </c>
      <c r="DV40">
        <f>IF('Marzo 2022'!K42&gt;'Marzo 2022'!L42,'Marzo 2022'!K42,'Marzo 2022'!L42)</f>
        <v>12.15</v>
      </c>
      <c r="DW40">
        <f>IF('Abril 2022'!K42&gt;'Abril 2022'!L42,'Abril 2022'!K42,'Abril 2022'!L42)</f>
        <v>12.2</v>
      </c>
      <c r="DX40">
        <f>IF('Mayo 2022'!K42&gt;'Mayo 2022'!L42,'Mayo 2022'!K42,'Mayo 2022'!L42)</f>
        <v>7.57</v>
      </c>
      <c r="DY40">
        <f>IF('Junio 2022'!K42&gt;'Junio 2022'!L42,'Junio 2022'!K42,'Junio 2022'!L42)</f>
        <v>5.21</v>
      </c>
      <c r="DZ40">
        <f>IF('Julio 2022'!K42&gt;'Julio 2022'!L42,'Julio 2022'!K42,'Julio 2022'!L42)</f>
        <v>3.95</v>
      </c>
      <c r="EA40">
        <f>IF('Agosto 2022'!K42&gt;'Agosto 2022'!L42,'Agosto 2022'!K42,'Agosto 2022'!L42)</f>
        <v>4.55</v>
      </c>
      <c r="EB40">
        <f>IF('Setiembre 2022'!K42&gt;'Setiembre 2022'!L42,'Setiembre 2022'!K42,'Setiembre 2022'!L42)</f>
        <v>4.22</v>
      </c>
      <c r="EC40">
        <f>IF('Octubre 2022'!K42&gt;'Octubre 2022'!L42,'Octubre 2022'!K42,'Octubre 2022'!L42)</f>
        <v>5.15</v>
      </c>
      <c r="ED40">
        <f>IF('Noviembre 2022'!K42&gt;'Noviembre 2022'!L42,'Noviembre 2022'!K42,'Noviembre 2022'!L42)</f>
        <v>3.8899999999999997</v>
      </c>
      <c r="EE40">
        <f>IF('Diciembre 2022'!K42&gt;'Diciembre 2022'!L42,'Diciembre 2022'!K42,'Diciembre 2022'!L42)</f>
        <v>6.26</v>
      </c>
      <c r="EF40">
        <f>IF('Enero 2023'!K42&gt;'Enero 2023'!L42,'Enero 2023'!K42,'Enero 2023'!L42)</f>
        <v>7.3000000000000007</v>
      </c>
      <c r="EG40">
        <f>IF('Febrero 2023'!K42&gt;'Febrero 2023'!L42,'Febrero 2023'!K42,'Febrero 2023'!L42)</f>
        <v>9.35</v>
      </c>
      <c r="EH40">
        <f>IF('Marzo 2023'!K42&gt;'Marzo 2023'!L42,'Marzo 2023'!K42,'Marzo 2023'!L42)</f>
        <v>10.4</v>
      </c>
      <c r="EI40">
        <f>IF('Abril 2023'!K42&gt;'Abril 2023'!L42,'Abril 2023'!K42,'Abril 2023'!L42)</f>
        <v>11.42</v>
      </c>
      <c r="EJ40">
        <f>IF('Mayo 2023'!K42&gt;'Mayo 2023'!L42,'Mayo 2023'!K42,'Mayo 2023'!L42)</f>
        <v>12.1</v>
      </c>
      <c r="EK40">
        <f>IF('Junio 2023'!K42&gt;'Junio 2023'!L42,'Junio 2023'!K42,'Junio 2023'!L42)</f>
        <v>9.17</v>
      </c>
      <c r="EL40">
        <f>IF('Julio 2023'!K42&gt;'Julio 2023'!L42,'Julio 2023'!K42,'Julio 2023'!L42)</f>
        <v>6.3</v>
      </c>
      <c r="EM40">
        <f>IF('Agosto 2023'!K42&gt;'Agosto 2023'!L42,'Agosto 2023'!K42,'Agosto 2023'!L42)</f>
        <v>6.4</v>
      </c>
      <c r="EN40">
        <f>IF('Setiembre 2023'!K42&gt;'Setiembre 2023'!L42,'Setiembre 2023'!K42,'Setiembre 2023'!L42)</f>
        <v>5.83</v>
      </c>
      <c r="EO40">
        <f>IF('Octubre 2023'!K42&gt;'Octubre 2023'!L42,'Octubre 2023'!K42,'Octubre 2023'!L42)</f>
        <v>5.48</v>
      </c>
      <c r="EP40">
        <f>IF('Noviembre 2023'!K42&gt;'Noviembre 2023'!L42,'Noviembre 2023'!K42,'Noviembre 2023'!L42)</f>
        <v>5.25</v>
      </c>
      <c r="EQ40">
        <f>IF('Diciembre 2023'!K42&gt;'Diciembre 2023'!L42,'Diciembre 2023'!K42,'Diciembre 2023'!L42)</f>
        <v>6.3</v>
      </c>
      <c r="ER40">
        <f>IF('Enero 2024'!K42&gt;'Enero 2024'!L42,'Enero 2024'!K42,'Enero 2024'!L42)</f>
        <v>6.68</v>
      </c>
      <c r="ES40">
        <f>IF('Febrero 2024'!K42&gt;'Febrero 2024'!L42,'Febrero 2024'!K42,'Febrero 2024'!L42)</f>
        <v>6.62</v>
      </c>
      <c r="ET40">
        <f>IF('Marzo 2024'!K42&gt;'Marzo 2024'!L42,'Marzo 2024'!K42,'Marzo 2024'!L42)</f>
        <v>10.57</v>
      </c>
      <c r="EU40">
        <f>IF('Abril 2024'!K42&gt;'Abril 2024'!L42,'Abril 2024'!K42,'Abril 2024'!L42)</f>
        <v>10.83</v>
      </c>
      <c r="EV40">
        <f>IF('Mayo 2024'!K42&gt;'Mayo 2024'!L42,'Mayo 2024'!K42,'Mayo 2024'!L42)</f>
        <v>11.93</v>
      </c>
      <c r="EW40">
        <f>IF('Junio 2024'!K42&gt;'Junio 2024'!L42,'Junio 2024'!K42,'Junio 2024'!L42)</f>
        <v>7.9499999999999993</v>
      </c>
      <c r="EX40">
        <f>IF('Julio 2024'!K42&gt;'Julio 2024'!L42,'Julio 2024'!K42,'Julio 2024'!L42)</f>
        <v>6.42</v>
      </c>
      <c r="EY40">
        <f>IF('Agosto 2024'!K42&gt;'Agosto 2024'!L42,'Agosto 2024'!K42,'Agosto 2024'!L42)</f>
        <v>6.01</v>
      </c>
      <c r="EZ40">
        <f>IF('Setiembre 2024'!K42&gt;'Setiembre 2024'!L42,'Setiembre 2024'!K42,'Setiembre 2024'!L42)</f>
        <v>5.77</v>
      </c>
      <c r="FA40">
        <f>IF('Octubre 2024'!K42&gt;'Octubre 2024'!L42,'Octubre 2024'!K42,'Octubre 2024'!L42)</f>
        <v>5.57</v>
      </c>
      <c r="FB40">
        <f>IF('Noviembre 2024'!K42&gt;'Noviembre 2024'!L42,'Noviembre 2024'!K42,'Noviembre 2024'!L42)</f>
        <v>5.48</v>
      </c>
      <c r="FC40">
        <f>IF('Diciembre 2024'!K42&gt;'Diciembre 2024'!L42,'Diciembre 2024'!K42,'Diciembre 2024'!L42)</f>
        <v>5.44</v>
      </c>
      <c r="FD40">
        <f>IF('Enero 2025'!K42&gt;'Enero 2025'!L42,'Enero 2025'!K42,'Enero 2025'!L42)</f>
        <v>7.3000000000000007</v>
      </c>
      <c r="FE40">
        <f>IF('Febrero 2025'!K42&gt;'Febrero 2025'!L42,'Febrero 2025'!K42,'Febrero 2025'!L42)</f>
        <v>8.3000000000000007</v>
      </c>
      <c r="FF40">
        <f>IF('Marzo 2025'!K42&gt;'Marzo 2025'!L42,'Marzo 2025'!K42,'Marzo 2025'!L42)</f>
        <v>10.07</v>
      </c>
      <c r="FG40">
        <f>IF('Abril 2025'!K42&gt;'Abril 2025'!L42,'Abril 2025'!K42,'Abril 2025'!L42)</f>
        <v>10.66</v>
      </c>
    </row>
    <row r="41" spans="1:163" x14ac:dyDescent="0.25">
      <c r="B41" s="130" t="s">
        <v>187</v>
      </c>
      <c r="C41" s="105" t="s">
        <v>26</v>
      </c>
      <c r="D41" s="9">
        <v>227917</v>
      </c>
      <c r="E41" s="9">
        <v>371356</v>
      </c>
      <c r="H41" s="128">
        <v>0.34</v>
      </c>
      <c r="AI41" s="96"/>
      <c r="AK41" s="96"/>
      <c r="AQ41" s="96"/>
      <c r="BP41" s="92"/>
      <c r="BS41" s="92">
        <f>IF('Agosto 2017'!K43&gt;'Agosto 2017'!L43,'Agosto 2017'!K43,'Agosto 2017'!L43)</f>
        <v>21.72</v>
      </c>
      <c r="BT41" s="92">
        <f>IF('Setiembre 2017'!K43&gt;'Setiembre 2017'!L43,'Setiembre 2017'!K43,'Setiembre 2017'!L43)</f>
        <v>21.82</v>
      </c>
      <c r="BU41" s="92">
        <f>IF('Octubre 2017'!K43&gt;'Octubre 2017'!L43,'Octubre 2017'!K43,'Octubre 2017'!L43)</f>
        <v>20.73</v>
      </c>
      <c r="BV41">
        <f>IF('Noviembre 2017'!K43&gt;'Noviembre 2017'!L43,'Noviembre 2017'!K43,'Noviembre 2017'!L43)</f>
        <v>13.24</v>
      </c>
      <c r="BW41" s="92">
        <f>IF('Diciembre 2017'!K43&gt;'Diciembre 2017'!L43,'Diciembre 2017'!K43,'Diciembre 2017'!L43)</f>
        <v>23.19</v>
      </c>
      <c r="BX41" s="92">
        <f>IF('Enero 2018'!K43&gt;'Enero 2018'!L43,'Enero 2018'!K43,'Enero 2018'!L43)</f>
        <v>24.23</v>
      </c>
      <c r="BY41" s="92">
        <f>IF('Febrero 2018'!K43&gt;'Febrero 2018'!L43,'Febrero 2018'!K43,'Febrero 2018'!L43)</f>
        <v>24.41</v>
      </c>
      <c r="BZ41" s="92">
        <f>IF('Marzo 2018'!K43&gt;'Marzo 2018'!L43,'Marzo 2018'!K43,'Marzo 2018'!L43)</f>
        <v>22.86</v>
      </c>
      <c r="CC41" s="92">
        <f>IF('Junio 2018'!K43&gt;'Junio 2018'!L43,'Junio 2018'!K43,'Junio 2018'!L43)</f>
        <v>33.76</v>
      </c>
      <c r="CD41" s="92">
        <f>IF('Julio 2018'!K43&gt;'Julio 2018'!L43,'Julio 2018'!K43,'Julio 2018'!L43)</f>
        <v>25.2</v>
      </c>
      <c r="CE41" s="92">
        <f>IF('Agosto 2018'!K43&gt;'Agosto 2018'!L43,'Agosto 2018'!K43,'Agosto 2018'!L43)</f>
        <v>24.51</v>
      </c>
      <c r="CF41" s="92">
        <f>IF('Setiembre 2018'!K43&gt;'Setiembre 2018'!L43,'Setiembre 2018'!K43,'Setiembre 2018'!L43)</f>
        <v>24.41</v>
      </c>
      <c r="CG41" s="92">
        <f>IF('Octubre 2018'!K43&gt;'Octubre 2018'!L43,'Octubre 2018'!K43,'Octubre 2018'!L43)</f>
        <v>23.04</v>
      </c>
      <c r="CH41" s="92">
        <f>IF('Noviembre 2018'!K43&gt;'Noviembre 2018'!L43,'Noviembre 2018'!K43,'Noviembre 2018'!L43)</f>
        <v>23.52</v>
      </c>
      <c r="CI41" s="92">
        <f>IF('Diciembre 2018'!K43&gt;'Diciembre 2018'!L43,'Diciembre 2018'!K43,'Diciembre 2018'!L43)</f>
        <v>23.4</v>
      </c>
      <c r="CJ41" s="92">
        <f>IF('Enero 2019'!K43&gt;'Enero 2019'!L43,'Enero 2019'!K43,'Enero 2019'!L43)</f>
        <v>24.6</v>
      </c>
      <c r="CK41" s="92">
        <f>IF('Febrero 2019'!K43&gt;'Febrero 2019'!L43,'Febrero 2019'!K43,'Febrero 2019'!L43)</f>
        <v>26.36</v>
      </c>
      <c r="CL41" s="92">
        <f>IF('Marzo 2019'!K43&gt;'Marzo 2019'!L43,'Marzo 2019'!K43,'Marzo 2019'!L43)</f>
        <v>25.48</v>
      </c>
      <c r="CM41" s="92">
        <f>IF('Abril 2019'!K43&gt;'Abril 2019'!L43,'Abril 2019'!K43,'Abril 2019'!L43)</f>
        <v>28.04</v>
      </c>
      <c r="CN41" s="92">
        <f>IF('Mayo 2019'!K43&gt;'Mayo 2019'!L43,'Mayo 2019'!K43,'Mayo 2019'!L43)</f>
        <v>28.51</v>
      </c>
      <c r="CO41" s="92">
        <f>IF('Junio 2019'!K43&gt;'Junio 2019'!L43,'Junio 2019'!K43,'Junio 2019'!L43)</f>
        <v>25.22</v>
      </c>
      <c r="CP41" s="92">
        <f>IF('Julio 2019'!K43&gt;'Julio 2019'!L43,'Julio 2019'!K43,'Julio 2019'!L43)</f>
        <v>36.419999999999995</v>
      </c>
      <c r="CQ41">
        <f>IF('Agosto 2019'!K43&gt;'Agosto 2019'!L43,'Agosto 2019'!K43,'Agosto 2019'!L43)</f>
        <v>25.59</v>
      </c>
      <c r="CR41">
        <f>IF('Setiembre 2019'!K43&gt;'Setiembre 2019'!L43,'Setiembre 2019'!K43,'Setiembre 2019'!L43)</f>
        <v>28.64</v>
      </c>
      <c r="CS41">
        <f>IF('Octubre 2019'!K43&gt;'Octubre 2019'!L43,'Octubre 2019'!K43,'Octubre 2019'!L43)</f>
        <v>30.57</v>
      </c>
      <c r="CT41">
        <f>IF('Noviembre 2019'!K43&gt;'Noviembre 2019'!L43,'Noviembre 2019'!K43,'Noviembre 2019'!L43)</f>
        <v>24.44</v>
      </c>
      <c r="CU41">
        <f>IF('Diciembre 2019'!K43&gt;'Diciembre 2019'!L43,'Diciembre 2019'!K43,'Diciembre 2019'!L43)</f>
        <v>32.379999999999995</v>
      </c>
      <c r="CV41">
        <f>IF('Enero 2020'!K43&gt;'Enero 2020'!L43,'Enero 2020'!K43,'Enero 2020'!L43)</f>
        <v>21.64</v>
      </c>
      <c r="CW41">
        <f>IF('Febrero 2020'!K43&gt;'Febrero 2020'!L43,'Febrero 2020'!K43,'Febrero 2020'!L43)</f>
        <v>41.839999999999996</v>
      </c>
      <c r="CZ41">
        <f>IF('Mayo 2020'!K43&gt;'Mayo 2020'!L43,'Mayo 2020'!K43,'Mayo 2020'!L43)</f>
        <v>41.319999999999993</v>
      </c>
      <c r="DA41">
        <f>IF('Junio 2020'!K43&gt;'Junio 2020'!L43,'Junio 2020'!K43,'Junio 2020'!L43)</f>
        <v>25.1</v>
      </c>
      <c r="DB41">
        <f>IF('Julio 2020'!K43&gt;'Julio 2020'!L43,'Julio 2020'!K43,'Julio 2020'!L43)</f>
        <v>25.02</v>
      </c>
      <c r="DC41">
        <f>IF('Agosto 2020'!K43&gt;'Agosto 2020'!L43,'Agosto 2020'!K43,'Agosto 2020'!L43)</f>
        <v>25.1</v>
      </c>
      <c r="DD41">
        <f>IF('Setiembre 2020'!K43&gt;'Setiembre 2020'!L43,'Setiembre 2020'!K43,'Setiembre 2020'!L43)</f>
        <v>24.529999999999998</v>
      </c>
      <c r="DE41">
        <f>IF('Octubre 2020'!K43&gt;'Octubre 2020'!L43,'Octubre 2020'!K43,'Octubre 2020'!L43)</f>
        <v>24.74</v>
      </c>
      <c r="DG41">
        <f>IF('Diciembre 2020'!K43&gt;'Diciembre 2020'!L43,'Diciembre 2020'!K43,'Diciembre 2020'!L43)</f>
        <v>14.95</v>
      </c>
      <c r="DH41">
        <f>IF('Enero 2021'!K43&gt;'Enero 2021'!L43,'Enero 2021'!K43,'Enero 2021'!L43)</f>
        <v>22.44</v>
      </c>
      <c r="DI41">
        <f>IF('Febrero 2021'!K43&gt;'Febrero 2021'!L43,'Febrero 2021'!K43,'Febrero 2021'!L43)</f>
        <v>41.739999999999995</v>
      </c>
      <c r="DJ41">
        <f>IF('Marzo 2021'!K43&gt;'Marzo 2021'!L43,'Marzo 2021'!K43,'Marzo 2021'!L43)</f>
        <v>34.11</v>
      </c>
      <c r="DK41">
        <f>IF('Abril 2021'!K43&gt;'Abril 2021'!L43,'Abril 2021'!K43,'Abril 2021'!L43)</f>
        <v>25.76</v>
      </c>
      <c r="DL41">
        <f>IF('Mayo 2021'!K43&gt;'Mayo 2021'!L43,'Mayo 2021'!K43,'Mayo 2021'!L43)</f>
        <v>28.48</v>
      </c>
      <c r="DM41">
        <f>IF('Junio 2021'!K43&gt;'Junio 2021'!L43,'Junio 2021'!K43,'Junio 2021'!L43)</f>
        <v>31.99</v>
      </c>
      <c r="DN41">
        <f>IF('Julio 2021'!K43&gt;'Julio 2021'!L43,'Julio 2021'!K43,'Julio 2021'!L43)</f>
        <v>45.819999999999993</v>
      </c>
      <c r="DO41">
        <f>IF('Agosto 2021'!K43&gt;'Agosto 2021'!L43,'Agosto 2021'!K43,'Agosto 2021'!L43)</f>
        <v>43.61</v>
      </c>
      <c r="DP41">
        <f>IF('Setiembre 2021'!K43&gt;'Setiembre 2021'!L43,'Setiembre 2021'!K43,'Setiembre 2021'!L43)</f>
        <v>24.74</v>
      </c>
      <c r="DQ41">
        <f>IF('Octubre 2021'!K43&gt;'Octubre 2021'!L43,'Octubre 2021'!K43,'Octubre 2021'!L43)</f>
        <v>26.73</v>
      </c>
      <c r="DR41">
        <f>IF('Noviembre 2021'!K43&gt;'Noviembre 2021'!L43,'Noviembre 2021'!K43,'Noviembre 2021'!L43)</f>
        <v>73.11</v>
      </c>
      <c r="DS41">
        <f>IF('Diciembre 2021'!K43&gt;'Diciembre 2021'!L43,'Diciembre 2021'!K43,'Diciembre 2021'!L43)</f>
        <v>42.089999999999996</v>
      </c>
      <c r="DT41">
        <f>IF('Enero 2022'!K43&gt;'Enero 2022'!L43,'Enero 2022'!K43,'Enero 2022'!L43)</f>
        <v>19.82</v>
      </c>
      <c r="DU41">
        <f>IF('Febrero 2022'!K43&gt;'Febrero 2022'!L43,'Febrero 2022'!K43,'Febrero 2022'!L43)</f>
        <v>25.18</v>
      </c>
      <c r="DV41">
        <f>IF('Marzo 2022'!K43&gt;'Marzo 2022'!L43,'Marzo 2022'!K43,'Marzo 2022'!L43)</f>
        <v>51.26</v>
      </c>
      <c r="DW41">
        <f>IF('Abril 2022'!K43&gt;'Abril 2022'!L43,'Abril 2022'!K43,'Abril 2022'!L43)</f>
        <v>23.66</v>
      </c>
      <c r="DX41">
        <f>IF('Mayo 2022'!K43&gt;'Mayo 2022'!L43,'Mayo 2022'!K43,'Mayo 2022'!L43)</f>
        <v>34.889999999999993</v>
      </c>
      <c r="DY41">
        <f>IF('Junio 2022'!K43&gt;'Junio 2022'!L43,'Junio 2022'!K43,'Junio 2022'!L43)</f>
        <v>26.12</v>
      </c>
      <c r="DZ41">
        <f>IF('Julio 2022'!K43&gt;'Julio 2022'!L43,'Julio 2022'!K43,'Julio 2022'!L43)</f>
        <v>25</v>
      </c>
      <c r="EA41">
        <f>IF('Agosto 2022'!K43&gt;'Agosto 2022'!L43,'Agosto 2022'!K43,'Agosto 2022'!L43)</f>
        <v>26.8</v>
      </c>
      <c r="EB41">
        <f>IF('Setiembre 2022'!K43&gt;'Setiembre 2022'!L43,'Setiembre 2022'!K43,'Setiembre 2022'!L43)</f>
        <v>27.27</v>
      </c>
      <c r="EC41">
        <f>IF('Octubre 2022'!K43&gt;'Octubre 2022'!L43,'Octubre 2022'!K43,'Octubre 2022'!L43)</f>
        <v>26.78</v>
      </c>
      <c r="ED41">
        <f>IF('Noviembre 2022'!K43&gt;'Noviembre 2022'!L43,'Noviembre 2022'!K43,'Noviembre 2022'!L43)</f>
        <v>25.57</v>
      </c>
      <c r="EE41">
        <f>IF('Diciembre 2022'!K43&gt;'Diciembre 2022'!L43,'Diciembre 2022'!K43,'Diciembre 2022'!L43)</f>
        <v>43.91</v>
      </c>
      <c r="EF41">
        <f>IF('Enero 2023'!K43&gt;'Enero 2023'!L43,'Enero 2023'!K43,'Enero 2023'!L43)</f>
        <v>26.080000000000002</v>
      </c>
      <c r="EG41">
        <f>IF('Febrero 2023'!K43&gt;'Febrero 2023'!L43,'Febrero 2023'!K43,'Febrero 2023'!L43)</f>
        <v>31.46</v>
      </c>
      <c r="EH41">
        <f>IF('Marzo 2023'!K43&gt;'Marzo 2023'!L43,'Marzo 2023'!K43,'Marzo 2023'!L43)</f>
        <v>37.54</v>
      </c>
      <c r="EI41">
        <f>IF('Abril 2023'!K43&gt;'Abril 2023'!L43,'Abril 2023'!K43,'Abril 2023'!L43)</f>
        <v>32.229999999999997</v>
      </c>
      <c r="EJ41">
        <f>IF('Mayo 2023'!K43&gt;'Mayo 2023'!L43,'Mayo 2023'!K43,'Mayo 2023'!L43)</f>
        <v>26.85</v>
      </c>
      <c r="EK41">
        <f>IF('Junio 2023'!K43&gt;'Junio 2023'!L43,'Junio 2023'!K43,'Junio 2023'!L43)</f>
        <v>29.86</v>
      </c>
      <c r="EL41">
        <f>IF('Julio 2023'!K43&gt;'Julio 2023'!L43,'Julio 2023'!K43,'Julio 2023'!L43)</f>
        <v>26.89</v>
      </c>
      <c r="EM41">
        <f>IF('Agosto 2023'!K43&gt;'Agosto 2023'!L43,'Agosto 2023'!K43,'Agosto 2023'!L43)</f>
        <v>34.76</v>
      </c>
      <c r="EN41">
        <f>IF('Setiembre 2023'!K43&gt;'Setiembre 2023'!L43,'Setiembre 2023'!K43,'Setiembre 2023'!L43)</f>
        <v>24.37</v>
      </c>
      <c r="EO41">
        <f>IF('Octubre 2023'!K43&gt;'Octubre 2023'!L43,'Octubre 2023'!K43,'Octubre 2023'!L43)</f>
        <v>24.32</v>
      </c>
      <c r="EP41">
        <f>IF('Noviembre 2023'!K43&gt;'Noviembre 2023'!L43,'Noviembre 2023'!K43,'Noviembre 2023'!L43)</f>
        <v>30.17</v>
      </c>
      <c r="EQ41">
        <f>IF('Diciembre 2023'!K43&gt;'Diciembre 2023'!L43,'Diciembre 2023'!K43,'Diciembre 2023'!L43)</f>
        <v>25.39</v>
      </c>
      <c r="ER41">
        <f>IF('Enero 2024'!K43&gt;'Enero 2024'!L43,'Enero 2024'!K43,'Enero 2024'!L43)</f>
        <v>20.36</v>
      </c>
      <c r="ES41">
        <f>IF('Febrero 2024'!K43&gt;'Febrero 2024'!L43,'Febrero 2024'!K43,'Febrero 2024'!L43)</f>
        <v>23.42</v>
      </c>
      <c r="ET41">
        <f>IF('Marzo 2024'!K43&gt;'Marzo 2024'!L43,'Marzo 2024'!K43,'Marzo 2024'!L43)</f>
        <v>32.979999999999997</v>
      </c>
      <c r="EU41">
        <f>IF('Abril 2024'!K43&gt;'Abril 2024'!L43,'Abril 2024'!K43,'Abril 2024'!L43)</f>
        <v>22.92</v>
      </c>
      <c r="EV41">
        <f>IF('Mayo 2024'!K43&gt;'Mayo 2024'!L43,'Mayo 2024'!K43,'Mayo 2024'!L43)</f>
        <v>14.78</v>
      </c>
      <c r="EW41">
        <f>IF('Junio 2024'!K43&gt;'Junio 2024'!L43,'Junio 2024'!K43,'Junio 2024'!L43)</f>
        <v>20.81</v>
      </c>
      <c r="EX41">
        <f>IF('Julio 2024'!K43&gt;'Julio 2024'!L43,'Julio 2024'!K43,'Julio 2024'!L43)</f>
        <v>48.05</v>
      </c>
      <c r="EY41">
        <f>IF('Agosto 2024'!K43&gt;'Agosto 2024'!L43,'Agosto 2024'!K43,'Agosto 2024'!L43)</f>
        <v>25.66</v>
      </c>
      <c r="EZ41">
        <f>IF('Setiembre 2024'!K43&gt;'Setiembre 2024'!L43,'Setiembre 2024'!K43,'Setiembre 2024'!L43)</f>
        <v>25.78</v>
      </c>
      <c r="FA41">
        <f>IF('Octubre 2024'!K43&gt;'Octubre 2024'!L43,'Octubre 2024'!K43,'Octubre 2024'!L43)</f>
        <v>15.4</v>
      </c>
      <c r="FB41">
        <f>IF('Noviembre 2024'!K43&gt;'Noviembre 2024'!L43,'Noviembre 2024'!K43,'Noviembre 2024'!L43)</f>
        <v>24.2</v>
      </c>
      <c r="FC41">
        <f>IF('Diciembre 2024'!K43&gt;'Diciembre 2024'!L43,'Diciembre 2024'!K43,'Diciembre 2024'!L43)</f>
        <v>38.919999999999995</v>
      </c>
      <c r="FD41">
        <f>IF('Enero 2025'!K43&gt;'Enero 2025'!L43,'Enero 2025'!K43,'Enero 2025'!L43)</f>
        <v>24.97</v>
      </c>
      <c r="FE41">
        <f>IF('Febrero 2025'!K43&gt;'Febrero 2025'!L43,'Febrero 2025'!K43,'Febrero 2025'!L43)</f>
        <v>20.07</v>
      </c>
      <c r="FF41">
        <f>IF('Marzo 2025'!K43&gt;'Marzo 2025'!L43,'Marzo 2025'!K43,'Marzo 2025'!L43)</f>
        <v>26.6</v>
      </c>
      <c r="FG41">
        <f>IF('Abril 2025'!K43&gt;'Abril 2025'!L43,'Abril 2025'!K43,'Abril 2025'!L43)</f>
        <v>24.330000000000002</v>
      </c>
    </row>
    <row r="42" spans="1:163" x14ac:dyDescent="0.25">
      <c r="B42" s="26" t="s">
        <v>260</v>
      </c>
      <c r="C42" s="105" t="s">
        <v>26</v>
      </c>
      <c r="D42" s="9">
        <v>227970</v>
      </c>
      <c r="E42" s="9">
        <v>374756</v>
      </c>
      <c r="BE42" s="116"/>
      <c r="DC42">
        <f>IF('Agosto 2020'!K44&gt;'Agosto 2020'!L44,'Agosto 2020'!K44,'Agosto 2020'!L44)</f>
        <v>3.8999999999999995</v>
      </c>
      <c r="DD42">
        <f>IF('Setiembre 2020'!K44&gt;'Setiembre 2020'!L44,'Setiembre 2020'!K44,'Setiembre 2020'!L44)</f>
        <v>5.8199999999999994</v>
      </c>
      <c r="DF42">
        <f>IF('Noviembre 2020'!K44&gt;'Noviembre 2020'!L44,'Noviembre 2020'!K44,'Noviembre 2020'!L44)</f>
        <v>1.69</v>
      </c>
      <c r="DH42">
        <f>IF('Enero 2021'!K44&gt;'Enero 2021'!L44,'Enero 2021'!K44,'Enero 2021'!L44)</f>
        <v>4.72</v>
      </c>
      <c r="DI42">
        <f>IF('Febrero 2021'!K44&gt;'Febrero 2021'!L44,'Febrero 2021'!K44,'Febrero 2021'!L44)</f>
        <v>5.12</v>
      </c>
      <c r="DJ42">
        <f>IF('Marzo 2021'!K44&gt;'Marzo 2021'!L44,'Marzo 2021'!K44,'Marzo 2021'!L44)</f>
        <v>7.17</v>
      </c>
      <c r="DK42">
        <f>IF('Abril 2021'!K44&gt;'Abril 2021'!L44,'Abril 2021'!K44,'Abril 2021'!L44)</f>
        <v>6.56</v>
      </c>
      <c r="DL42">
        <f>IF('Mayo 2021'!K44&gt;'Mayo 2021'!L44,'Mayo 2021'!K44,'Mayo 2021'!L44)</f>
        <v>6.8199999999999994</v>
      </c>
      <c r="DM42">
        <f>IF('Junio 2021'!K44&gt;'Junio 2021'!L44,'Junio 2021'!K44,'Junio 2021'!L44)</f>
        <v>3.83</v>
      </c>
      <c r="DN42">
        <f>IF('Julio 2021'!K44&gt;'Julio 2021'!L44,'Julio 2021'!K44,'Julio 2021'!L44)</f>
        <v>5.13</v>
      </c>
      <c r="DO42">
        <f>IF('Agosto 2021'!K44&gt;'Agosto 2021'!L44,'Agosto 2021'!K44,'Agosto 2021'!L44)</f>
        <v>5.13</v>
      </c>
      <c r="DP42">
        <f>IF('Setiembre 2021'!K44&gt;'Setiembre 2021'!L44,'Setiembre 2021'!K44,'Setiembre 2021'!L44)</f>
        <v>3.27</v>
      </c>
      <c r="DQ42">
        <f>IF('Octubre 2021'!K44&gt;'Octubre 2021'!L44,'Octubre 2021'!K44,'Octubre 2021'!L44)</f>
        <v>4.6099999999999994</v>
      </c>
      <c r="DR42">
        <f>IF('Noviembre 2021'!K44&gt;'Noviembre 2021'!L44,'Noviembre 2021'!K44,'Noviembre 2021'!L44)</f>
        <v>4.8499999999999996</v>
      </c>
      <c r="DS42">
        <f>IF('Diciembre 2021'!K44&gt;'Diciembre 2021'!L44,'Diciembre 2021'!K44,'Diciembre 2021'!L44)</f>
        <v>5.05</v>
      </c>
      <c r="DT42">
        <f>IF('Enero 2022'!K44&gt;'Enero 2022'!L44,'Enero 2022'!K44,'Enero 2022'!L44)</f>
        <v>5.62</v>
      </c>
      <c r="DU42">
        <f>IF('Febrero 2022'!K44&gt;'Febrero 2022'!L44,'Febrero 2022'!K44,'Febrero 2022'!L44)</f>
        <v>6.02</v>
      </c>
      <c r="DV42">
        <f>IF('Marzo 2022'!K44&gt;'Marzo 2022'!L44,'Marzo 2022'!K44,'Marzo 2022'!L44)</f>
        <v>7.7</v>
      </c>
      <c r="DW42">
        <f>IF('Abril 2022'!K44&gt;'Abril 2022'!L44,'Abril 2022'!K44,'Abril 2022'!L44)</f>
        <v>6.26</v>
      </c>
      <c r="DX42">
        <f>IF('Mayo 2022'!K44&gt;'Mayo 2022'!L44,'Mayo 2022'!K44,'Mayo 2022'!L44)</f>
        <v>4.1399999999999997</v>
      </c>
      <c r="DY42">
        <f>IF('Junio 2022'!K44&gt;'Junio 2022'!L44,'Junio 2022'!K44,'Junio 2022'!L44)</f>
        <v>3.3699999999999997</v>
      </c>
      <c r="DZ42">
        <f>IF('Julio 2022'!K44&gt;'Julio 2022'!L44,'Julio 2022'!K44,'Julio 2022'!L44)</f>
        <v>3.3499999999999996</v>
      </c>
      <c r="EA42">
        <f>IF('Agosto 2022'!K44&gt;'Agosto 2022'!L44,'Agosto 2022'!K44,'Agosto 2022'!L44)</f>
        <v>3.6199999999999997</v>
      </c>
      <c r="EB42">
        <f>IF('Setiembre 2022'!K44&gt;'Setiembre 2022'!L44,'Setiembre 2022'!K44,'Setiembre 2022'!L44)</f>
        <v>3.54</v>
      </c>
      <c r="EC42">
        <f>IF('Octubre 2022'!K44&gt;'Octubre 2022'!L44,'Octubre 2022'!K44,'Octubre 2022'!L44)</f>
        <v>3.8</v>
      </c>
      <c r="ED42">
        <f>IF('Noviembre 2022'!K44&gt;'Noviembre 2022'!L44,'Noviembre 2022'!K44,'Noviembre 2022'!L44)</f>
        <v>3.5799999999999996</v>
      </c>
      <c r="EE42">
        <f>IF('Diciembre 2022'!K44&gt;'Diciembre 2022'!L44,'Diciembre 2022'!K44,'Diciembre 2022'!L44)</f>
        <v>3.61</v>
      </c>
      <c r="EF42">
        <f>IF('Enero 2023'!K44&gt;'Enero 2023'!L44,'Enero 2023'!K44,'Enero 2023'!L44)</f>
        <v>7.09</v>
      </c>
      <c r="EG42">
        <f>IF('Febrero 2023'!K44&gt;'Febrero 2023'!L44,'Febrero 2023'!K44,'Febrero 2023'!L44)</f>
        <v>4.9799999999999995</v>
      </c>
      <c r="EH42">
        <f>IF('Marzo 2023'!K44&gt;'Marzo 2023'!L44,'Marzo 2023'!K44,'Marzo 2023'!L44)</f>
        <v>5.34</v>
      </c>
      <c r="EI42">
        <f>IF('Abril 2023'!K44&gt;'Abril 2023'!L44,'Abril 2023'!K44,'Abril 2023'!L44)</f>
        <v>7.8500000000000005</v>
      </c>
      <c r="EJ42">
        <f>IF('Mayo 2023'!K44&gt;'Mayo 2023'!L44,'Mayo 2023'!K44,'Mayo 2023'!L44)</f>
        <v>6.1099999999999994</v>
      </c>
      <c r="EK42">
        <f>IF('Junio 2023'!K44&gt;'Junio 2023'!L44,'Junio 2023'!K44,'Junio 2023'!L44)</f>
        <v>5.05</v>
      </c>
      <c r="EL42">
        <f>IF('Julio 2023'!K44&gt;'Julio 2023'!L44,'Julio 2023'!K44,'Julio 2023'!L44)</f>
        <v>3.5999999999999996</v>
      </c>
      <c r="EM42">
        <f>IF('Agosto 2023'!K44&gt;'Agosto 2023'!L44,'Agosto 2023'!K44,'Agosto 2023'!L44)</f>
        <v>4.1499999999999995</v>
      </c>
      <c r="EN42">
        <f>IF('Setiembre 2023'!K44&gt;'Setiembre 2023'!L44,'Setiembre 2023'!K44,'Setiembre 2023'!L44)</f>
        <v>3.78</v>
      </c>
      <c r="EO42">
        <f>IF('Octubre 2023'!K44&gt;'Octubre 2023'!L44,'Octubre 2023'!K44,'Octubre 2023'!L44)</f>
        <v>5.13</v>
      </c>
      <c r="EP42">
        <f>IF('Noviembre 2023'!K44&gt;'Noviembre 2023'!L44,'Noviembre 2023'!K44,'Noviembre 2023'!L44)</f>
        <v>5.72</v>
      </c>
      <c r="EQ42">
        <f>IF('Diciembre 2023'!K44&gt;'Diciembre 2023'!L44,'Diciembre 2023'!K44,'Diciembre 2023'!L44)</f>
        <v>5.47</v>
      </c>
      <c r="ER42">
        <f>IF('Enero 2024'!K44&gt;'Enero 2024'!L44,'Enero 2024'!K44,'Enero 2024'!L44)</f>
        <v>6.1099999999999994</v>
      </c>
      <c r="ES42">
        <f>IF('Febrero 2024'!K44&gt;'Febrero 2024'!L44,'Febrero 2024'!K44,'Febrero 2024'!L44)</f>
        <v>5.95</v>
      </c>
      <c r="ET42">
        <f>IF('Marzo 2024'!K44&gt;'Marzo 2024'!L44,'Marzo 2024'!K44,'Marzo 2024'!L44)</f>
        <v>7.2299999999999995</v>
      </c>
      <c r="EU42">
        <f>IF('Abril 2024'!K44&gt;'Abril 2024'!L44,'Abril 2024'!K44,'Abril 2024'!L44)</f>
        <v>8.5500000000000007</v>
      </c>
      <c r="EV42">
        <f>IF('Mayo 2024'!K44&gt;'Mayo 2024'!L44,'Mayo 2024'!K44,'Mayo 2024'!L44)</f>
        <v>7.88</v>
      </c>
      <c r="EW42">
        <f>IF('Junio 2024'!K44&gt;'Junio 2024'!L44,'Junio 2024'!K44,'Junio 2024'!L44)</f>
        <v>5.88</v>
      </c>
      <c r="EX42">
        <f>IF('Julio 2024'!K44&gt;'Julio 2024'!L44,'Julio 2024'!K44,'Julio 2024'!L44)</f>
        <v>3.4</v>
      </c>
      <c r="EY42">
        <f>IF('Agosto 2024'!K44&gt;'Agosto 2024'!L44,'Agosto 2024'!K44,'Agosto 2024'!L44)</f>
        <v>4.53</v>
      </c>
      <c r="EZ42">
        <f>IF('Setiembre 2024'!K44&gt;'Setiembre 2024'!L44,'Setiembre 2024'!K44,'Setiembre 2024'!L44)</f>
        <v>1.71</v>
      </c>
      <c r="FA42">
        <f>IF('Octubre 2024'!K44&gt;'Octubre 2024'!L44,'Octubre 2024'!K44,'Octubre 2024'!L44)</f>
        <v>3.5</v>
      </c>
      <c r="FB42">
        <f>IF('Noviembre 2024'!K44&gt;'Noviembre 2024'!L44,'Noviembre 2024'!K44,'Noviembre 2024'!L44)</f>
        <v>3.46</v>
      </c>
      <c r="FC42">
        <f>IF('Diciembre 2024'!K44&gt;'Diciembre 2024'!L44,'Diciembre 2024'!K44,'Diciembre 2024'!L44)</f>
        <v>4.99</v>
      </c>
      <c r="FD42">
        <f>IF('Enero 2025'!K44&gt;'Enero 2025'!L44,'Enero 2025'!K44,'Enero 2025'!L44)</f>
        <v>6.06</v>
      </c>
      <c r="FE42">
        <f>IF('Febrero 2025'!K44&gt;'Febrero 2025'!L44,'Febrero 2025'!K44,'Febrero 2025'!L44)</f>
        <v>6.54</v>
      </c>
      <c r="FF42">
        <f>IF('Marzo 2025'!K44&gt;'Marzo 2025'!L44,'Marzo 2025'!K44,'Marzo 2025'!L44)</f>
        <v>7.08</v>
      </c>
      <c r="FG42">
        <f>IF('Abril 2025'!K44&gt;'Abril 2025'!L44,'Abril 2025'!K44,'Abril 2025'!L44)</f>
        <v>5.64</v>
      </c>
    </row>
    <row r="43" spans="1:163" x14ac:dyDescent="0.25">
      <c r="F43" t="s">
        <v>125</v>
      </c>
      <c r="BE43" s="116"/>
      <c r="EQ43">
        <f>IF('Diciembre 2023'!K45&gt;'Diciembre 2023'!L45,'Diciembre 2023'!K45,'Diciembre 2023'!L45)</f>
        <v>0</v>
      </c>
      <c r="ER43">
        <f>IF('Enero 2024'!K45&gt;'Enero 2024'!L45,'Enero 2024'!K45,'Enero 2024'!L45)</f>
        <v>0</v>
      </c>
      <c r="EV43">
        <f>IF('Mayo 2024'!K45&gt;'Mayo 2024'!L45,'Mayo 2024'!K45,'Mayo 2024'!L45)</f>
        <v>0</v>
      </c>
      <c r="EW43">
        <f>IF('Junio 2024'!K45&gt;'Junio 2024'!L45,'Junio 2024'!K45,'Junio 2024'!L45)</f>
        <v>0</v>
      </c>
      <c r="EX43">
        <f>IF('Julio 2024'!K45&gt;'Julio 2024'!L45,'Julio 2024'!K45,'Julio 2024'!L45)</f>
        <v>0</v>
      </c>
      <c r="EZ43">
        <f>IF('Setiembre 2024'!K45&gt;'Setiembre 2024'!L45,'Setiembre 2024'!K45,'Setiembre 2024'!L45)</f>
        <v>0</v>
      </c>
      <c r="FA43">
        <f>IF('Octubre 2024'!K45&gt;'Octubre 2024'!L45,'Octubre 2024'!K45,'Octubre 2024'!L45)</f>
        <v>0</v>
      </c>
      <c r="FB43">
        <f>IF('Noviembre 2024'!K45&gt;'Noviembre 2024'!L45,'Noviembre 2024'!K45,'Noviembre 2024'!L45)</f>
        <v>0</v>
      </c>
      <c r="FC43">
        <f>IF('Diciembre 2024'!K45&gt;'Diciembre 2024'!L45,'Diciembre 2024'!K45,'Diciembre 2024'!L45)</f>
        <v>0</v>
      </c>
      <c r="FD43">
        <f>IF('Enero 2025'!K45&gt;'Enero 2025'!L45,'Enero 2025'!K45,'Enero 2025'!L45)</f>
        <v>0</v>
      </c>
      <c r="FE43">
        <f>IF('Febrero 2025'!K45&gt;'Febrero 2025'!L45,'Febrero 2025'!K45,'Febrero 2025'!L45)</f>
        <v>0</v>
      </c>
      <c r="FF43">
        <f>IF('Marzo 2025'!K45&gt;'Marzo 2025'!L45,'Marzo 2025'!K45,'Marzo 2025'!L45)</f>
        <v>0</v>
      </c>
      <c r="FG43">
        <f>IF('Abril 2025'!K45&gt;'Abril 2025'!L45,'Abril 2025'!K45,'Abril 2025'!L45)</f>
        <v>0</v>
      </c>
    </row>
    <row r="45" spans="1:163" x14ac:dyDescent="0.25">
      <c r="BE45" s="116"/>
    </row>
    <row r="46" spans="1:163" x14ac:dyDescent="0.25">
      <c r="BE46" s="116"/>
    </row>
    <row r="47" spans="1:163" x14ac:dyDescent="0.25">
      <c r="BE47" s="116"/>
    </row>
    <row r="48" spans="1:163" x14ac:dyDescent="0.25">
      <c r="BE48" s="116"/>
    </row>
    <row r="49" spans="57:57" x14ac:dyDescent="0.25">
      <c r="BE49" s="116"/>
    </row>
    <row r="50" spans="57:57" x14ac:dyDescent="0.25">
      <c r="BE50" s="116"/>
    </row>
    <row r="52" spans="57:57" x14ac:dyDescent="0.25">
      <c r="BE52" s="116"/>
    </row>
    <row r="53" spans="57:57" x14ac:dyDescent="0.25">
      <c r="BE53" s="116"/>
    </row>
    <row r="54" spans="57:57" x14ac:dyDescent="0.25">
      <c r="BE54" s="116"/>
    </row>
    <row r="55" spans="57:57" x14ac:dyDescent="0.25">
      <c r="BE55" s="116"/>
    </row>
    <row r="56" spans="57:57" x14ac:dyDescent="0.25">
      <c r="BE56" s="116"/>
    </row>
    <row r="57" spans="57:57" x14ac:dyDescent="0.25">
      <c r="BE57" s="116"/>
    </row>
    <row r="59" spans="57:57" x14ac:dyDescent="0.25">
      <c r="BE59" s="116"/>
    </row>
    <row r="60" spans="57:57" x14ac:dyDescent="0.25">
      <c r="BE60" s="116"/>
    </row>
    <row r="61" spans="57:57" x14ac:dyDescent="0.25">
      <c r="BE61" s="116"/>
    </row>
    <row r="63" spans="57:57" x14ac:dyDescent="0.25">
      <c r="BE63" s="116"/>
    </row>
    <row r="64" spans="57:57" x14ac:dyDescent="0.25">
      <c r="BE64" s="116"/>
    </row>
    <row r="65" spans="57:57" x14ac:dyDescent="0.25">
      <c r="BE65" s="116"/>
    </row>
    <row r="66" spans="57:57" x14ac:dyDescent="0.25">
      <c r="BE66" s="116"/>
    </row>
    <row r="67" spans="57:57" x14ac:dyDescent="0.25">
      <c r="BE67" s="116"/>
    </row>
    <row r="68" spans="57:57" x14ac:dyDescent="0.25">
      <c r="BE68" s="116"/>
    </row>
    <row r="69" spans="57:57" x14ac:dyDescent="0.25">
      <c r="BE69" s="116"/>
    </row>
    <row r="70" spans="57:57" x14ac:dyDescent="0.25">
      <c r="BE70" s="116"/>
    </row>
    <row r="71" spans="57:57" x14ac:dyDescent="0.25">
      <c r="BE71" s="116"/>
    </row>
    <row r="72" spans="57:57" x14ac:dyDescent="0.25">
      <c r="BE72" s="116"/>
    </row>
    <row r="73" spans="57:57" x14ac:dyDescent="0.25">
      <c r="BE73" s="116"/>
    </row>
    <row r="74" spans="57:57" x14ac:dyDescent="0.25">
      <c r="BE74" s="116"/>
    </row>
    <row r="75" spans="57:57" x14ac:dyDescent="0.25">
      <c r="BE75" s="116"/>
    </row>
    <row r="76" spans="57:57" x14ac:dyDescent="0.25">
      <c r="BE76" s="116"/>
    </row>
    <row r="77" spans="57:57" x14ac:dyDescent="0.25">
      <c r="BE77" s="116"/>
    </row>
  </sheetData>
  <mergeCells count="15">
    <mergeCell ref="A1:H1"/>
    <mergeCell ref="I1:O1"/>
    <mergeCell ref="P1:AA1"/>
    <mergeCell ref="AB1:AM1"/>
    <mergeCell ref="AN1:AY1"/>
    <mergeCell ref="FD1:FO1"/>
    <mergeCell ref="ER1:FC1"/>
    <mergeCell ref="EF1:EQ1"/>
    <mergeCell ref="AZ1:BK1"/>
    <mergeCell ref="DT1:EE1"/>
    <mergeCell ref="DH1:DS1"/>
    <mergeCell ref="CV1:DG1"/>
    <mergeCell ref="BL1:BW1"/>
    <mergeCell ref="BX1:CI1"/>
    <mergeCell ref="CJ1:CU1"/>
  </mergeCells>
  <pageMargins left="0.7" right="0.7" top="0.75" bottom="0.75" header="0.3" footer="0.3"/>
  <pageSetup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FT59"/>
  <sheetViews>
    <sheetView topLeftCell="B28" zoomScale="70" zoomScaleNormal="70" workbookViewId="0">
      <pane xSplit="1" topLeftCell="DH1" activePane="topRight" state="frozen"/>
      <selection activeCell="B1" sqref="B1"/>
      <selection pane="topRight" activeCell="FL61" sqref="FL61"/>
    </sheetView>
  </sheetViews>
  <sheetFormatPr baseColWidth="10" defaultColWidth="9.1796875" defaultRowHeight="12.5" x14ac:dyDescent="0.25"/>
  <cols>
    <col min="1" max="1" width="11.453125" hidden="1" customWidth="1"/>
    <col min="2" max="2" width="41.453125" customWidth="1"/>
    <col min="3" max="3" width="11.453125" customWidth="1"/>
    <col min="4" max="5" width="12" customWidth="1"/>
    <col min="6" max="6" width="11.453125" customWidth="1"/>
    <col min="7" max="7" width="12.7265625" customWidth="1"/>
    <col min="8" max="92" width="11.453125" customWidth="1"/>
    <col min="93" max="93" width="12.7265625" bestFit="1" customWidth="1"/>
    <col min="94" max="256" width="11.453125" customWidth="1"/>
  </cols>
  <sheetData>
    <row r="1" spans="1:176" ht="13" x14ac:dyDescent="0.25">
      <c r="A1" s="252" t="s">
        <v>142</v>
      </c>
      <c r="B1" s="252"/>
      <c r="C1" s="252"/>
      <c r="D1" s="252"/>
      <c r="E1" s="252"/>
      <c r="F1" s="252"/>
      <c r="G1" s="252"/>
      <c r="H1" s="252"/>
      <c r="I1" s="256">
        <v>2012</v>
      </c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46">
        <v>2013</v>
      </c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5">
        <v>2014</v>
      </c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7">
        <v>2015</v>
      </c>
      <c r="AT1" s="247"/>
      <c r="AU1" s="247"/>
      <c r="AV1" s="247"/>
      <c r="AW1" s="247"/>
      <c r="AX1" s="247"/>
      <c r="AY1" s="247"/>
      <c r="AZ1" s="247"/>
      <c r="BA1" s="247"/>
      <c r="BB1" s="247"/>
      <c r="BC1" s="247"/>
      <c r="BD1" s="247"/>
      <c r="BE1" s="255">
        <v>2016</v>
      </c>
      <c r="BF1" s="255"/>
      <c r="BG1" s="255"/>
      <c r="BH1" s="255"/>
      <c r="BI1" s="255"/>
      <c r="BJ1" s="255"/>
      <c r="BK1" s="255"/>
      <c r="BL1" s="255"/>
      <c r="BM1" s="255"/>
      <c r="BN1" s="255"/>
      <c r="BO1" s="255"/>
      <c r="BP1" s="255"/>
      <c r="BQ1" s="253">
        <v>2017</v>
      </c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4">
        <v>2018</v>
      </c>
      <c r="CD1" s="254"/>
      <c r="CE1" s="254"/>
      <c r="CF1" s="254"/>
      <c r="CG1" s="254"/>
      <c r="CH1" s="254"/>
      <c r="CI1" s="254"/>
      <c r="CJ1" s="254"/>
      <c r="CK1" s="254"/>
      <c r="CL1" s="254"/>
      <c r="CM1" s="254"/>
      <c r="CN1" s="254"/>
      <c r="CO1" s="255">
        <v>2019</v>
      </c>
      <c r="CP1" s="255"/>
      <c r="CQ1" s="255"/>
      <c r="CR1" s="255"/>
      <c r="CS1" s="255"/>
      <c r="CT1" s="255"/>
      <c r="CU1" s="255"/>
      <c r="CV1" s="255"/>
      <c r="CW1" s="255"/>
      <c r="CX1" s="255"/>
      <c r="CY1" s="255"/>
      <c r="CZ1" s="255"/>
      <c r="DA1" s="251">
        <v>2020</v>
      </c>
      <c r="DB1" s="251"/>
      <c r="DC1" s="251"/>
      <c r="DD1" s="251"/>
      <c r="DE1" s="251"/>
      <c r="DF1" s="251"/>
      <c r="DG1" s="251"/>
      <c r="DH1" s="251"/>
      <c r="DI1" s="251"/>
      <c r="DJ1" s="251"/>
      <c r="DK1" s="251"/>
      <c r="DL1" s="251"/>
      <c r="DM1" s="250">
        <v>2021</v>
      </c>
      <c r="DN1" s="250"/>
      <c r="DO1" s="250"/>
      <c r="DP1" s="250"/>
      <c r="DQ1" s="250"/>
      <c r="DR1" s="250"/>
      <c r="DS1" s="250"/>
      <c r="DT1" s="250"/>
      <c r="DU1" s="250"/>
      <c r="DV1" s="250"/>
      <c r="DW1" s="250"/>
      <c r="DX1" s="250"/>
      <c r="DY1" s="248">
        <v>2022</v>
      </c>
      <c r="DZ1" s="248"/>
      <c r="EA1" s="248"/>
      <c r="EB1" s="248"/>
      <c r="EC1" s="248"/>
      <c r="ED1" s="248"/>
      <c r="EE1" s="248"/>
      <c r="EF1" s="248"/>
      <c r="EG1" s="248"/>
      <c r="EH1" s="248"/>
      <c r="EI1" s="248"/>
      <c r="EJ1" s="248"/>
      <c r="EK1" s="245">
        <v>2023</v>
      </c>
      <c r="EL1" s="245"/>
      <c r="EM1" s="245"/>
      <c r="EN1" s="245"/>
      <c r="EO1" s="245"/>
      <c r="EP1" s="245"/>
      <c r="EQ1" s="245"/>
      <c r="ER1" s="245"/>
      <c r="ES1" s="245"/>
      <c r="ET1" s="245"/>
      <c r="EU1" s="245"/>
      <c r="EV1" s="245"/>
      <c r="EW1" s="246">
        <v>2024</v>
      </c>
      <c r="EX1" s="246"/>
      <c r="EY1" s="246"/>
      <c r="EZ1" s="246"/>
      <c r="FA1" s="246"/>
      <c r="FB1" s="246"/>
      <c r="FC1" s="246"/>
      <c r="FD1" s="246"/>
      <c r="FE1" s="246"/>
      <c r="FF1" s="246"/>
      <c r="FG1" s="246"/>
      <c r="FH1" s="246"/>
      <c r="FI1" s="247">
        <v>2025</v>
      </c>
      <c r="FJ1" s="247"/>
      <c r="FK1" s="247"/>
      <c r="FL1" s="247"/>
      <c r="FM1" s="247"/>
      <c r="FN1" s="247"/>
      <c r="FO1" s="247"/>
      <c r="FP1" s="247"/>
      <c r="FQ1" s="247"/>
      <c r="FR1" s="247"/>
      <c r="FS1" s="247"/>
      <c r="FT1" s="247"/>
    </row>
    <row r="2" spans="1:176" ht="39" x14ac:dyDescent="0.25">
      <c r="A2" s="89" t="s">
        <v>6</v>
      </c>
      <c r="B2" s="89" t="s">
        <v>143</v>
      </c>
      <c r="C2" s="89" t="s">
        <v>144</v>
      </c>
      <c r="D2" s="89" t="s">
        <v>8</v>
      </c>
      <c r="E2" s="89" t="s">
        <v>9</v>
      </c>
      <c r="F2" s="89" t="s">
        <v>10</v>
      </c>
      <c r="G2" s="89" t="s">
        <v>3</v>
      </c>
      <c r="H2" s="89" t="s">
        <v>1</v>
      </c>
      <c r="I2" s="93">
        <v>40909</v>
      </c>
      <c r="J2" s="93">
        <v>40940</v>
      </c>
      <c r="K2" s="93">
        <v>40969</v>
      </c>
      <c r="L2" s="93">
        <v>41000</v>
      </c>
      <c r="M2" s="93">
        <v>41030</v>
      </c>
      <c r="N2" s="93">
        <v>41061</v>
      </c>
      <c r="O2" s="93">
        <v>41091</v>
      </c>
      <c r="P2" s="93">
        <v>41122</v>
      </c>
      <c r="Q2" s="93">
        <v>41153</v>
      </c>
      <c r="R2" s="93">
        <v>41183</v>
      </c>
      <c r="S2" s="93">
        <v>41214</v>
      </c>
      <c r="T2" s="93">
        <v>41244</v>
      </c>
      <c r="U2" s="94">
        <v>41275</v>
      </c>
      <c r="V2" s="94">
        <v>41306</v>
      </c>
      <c r="W2" s="94">
        <v>41334</v>
      </c>
      <c r="X2" s="94">
        <v>41365</v>
      </c>
      <c r="Y2" s="94">
        <v>41395</v>
      </c>
      <c r="Z2" s="94">
        <v>41426</v>
      </c>
      <c r="AA2" s="94">
        <v>41456</v>
      </c>
      <c r="AB2" s="94">
        <v>41487</v>
      </c>
      <c r="AC2" s="94">
        <v>41518</v>
      </c>
      <c r="AD2" s="94">
        <v>41548</v>
      </c>
      <c r="AE2" s="94">
        <v>41579</v>
      </c>
      <c r="AF2" s="94">
        <v>41609</v>
      </c>
      <c r="AG2" s="90">
        <v>41640</v>
      </c>
      <c r="AH2" s="90">
        <v>41671</v>
      </c>
      <c r="AI2" s="90">
        <v>41699</v>
      </c>
      <c r="AJ2" s="90">
        <v>41730</v>
      </c>
      <c r="AK2" s="90">
        <v>41760</v>
      </c>
      <c r="AL2" s="90">
        <v>41791</v>
      </c>
      <c r="AM2" s="90">
        <v>41821</v>
      </c>
      <c r="AN2" s="90">
        <v>41852</v>
      </c>
      <c r="AO2" s="90">
        <v>41883</v>
      </c>
      <c r="AP2" s="90">
        <v>41913</v>
      </c>
      <c r="AQ2" s="90">
        <v>41944</v>
      </c>
      <c r="AR2" s="90">
        <v>41974</v>
      </c>
      <c r="AS2" s="95">
        <v>42005</v>
      </c>
      <c r="AT2" s="95">
        <v>42036</v>
      </c>
      <c r="AU2" s="95">
        <v>42064</v>
      </c>
      <c r="AV2" s="95">
        <v>42095</v>
      </c>
      <c r="AW2" s="95">
        <v>42125</v>
      </c>
      <c r="AX2" s="95">
        <v>42156</v>
      </c>
      <c r="AY2" s="95">
        <v>42186</v>
      </c>
      <c r="AZ2" s="95">
        <v>42217</v>
      </c>
      <c r="BA2" s="95">
        <v>42248</v>
      </c>
      <c r="BB2" s="95">
        <v>42278</v>
      </c>
      <c r="BC2" s="95">
        <v>42309</v>
      </c>
      <c r="BD2" s="95">
        <v>42339</v>
      </c>
      <c r="BE2" s="111">
        <v>42370</v>
      </c>
      <c r="BF2" s="111">
        <v>42401</v>
      </c>
      <c r="BG2" s="111">
        <v>42430</v>
      </c>
      <c r="BH2" s="111">
        <v>42461</v>
      </c>
      <c r="BI2" s="111">
        <v>42491</v>
      </c>
      <c r="BJ2" s="111">
        <v>42522</v>
      </c>
      <c r="BK2" s="111">
        <v>42552</v>
      </c>
      <c r="BL2" s="111">
        <v>42583</v>
      </c>
      <c r="BM2" s="111">
        <v>42614</v>
      </c>
      <c r="BN2" s="111">
        <v>42644</v>
      </c>
      <c r="BO2" s="111">
        <v>42675</v>
      </c>
      <c r="BP2" s="111">
        <v>42705</v>
      </c>
      <c r="BQ2" s="139">
        <v>42736</v>
      </c>
      <c r="BR2" s="139">
        <v>42767</v>
      </c>
      <c r="BS2" s="139">
        <v>42795</v>
      </c>
      <c r="BT2" s="139">
        <v>42826</v>
      </c>
      <c r="BU2" s="139">
        <v>42856</v>
      </c>
      <c r="BV2" s="139">
        <v>42887</v>
      </c>
      <c r="BW2" s="139">
        <v>42917</v>
      </c>
      <c r="BX2" s="139">
        <v>42948</v>
      </c>
      <c r="BY2" s="139">
        <v>42979</v>
      </c>
      <c r="BZ2" s="139">
        <v>43009</v>
      </c>
      <c r="CA2" s="139">
        <v>43040</v>
      </c>
      <c r="CB2" s="139">
        <v>43070</v>
      </c>
      <c r="CC2" s="140">
        <v>43101</v>
      </c>
      <c r="CD2" s="140">
        <v>43132</v>
      </c>
      <c r="CE2" s="140">
        <v>43160</v>
      </c>
      <c r="CF2" s="140">
        <v>43191</v>
      </c>
      <c r="CG2" s="140">
        <v>43221</v>
      </c>
      <c r="CH2" s="140">
        <v>43252</v>
      </c>
      <c r="CI2" s="140">
        <v>43282</v>
      </c>
      <c r="CJ2" s="140">
        <v>43313</v>
      </c>
      <c r="CK2" s="140">
        <v>43344</v>
      </c>
      <c r="CL2" s="140">
        <v>43374</v>
      </c>
      <c r="CM2" s="140">
        <v>43405</v>
      </c>
      <c r="CN2" s="140">
        <v>43435</v>
      </c>
      <c r="CO2" s="111">
        <v>43466</v>
      </c>
      <c r="CP2" s="111">
        <v>43497</v>
      </c>
      <c r="CQ2" s="111">
        <v>43525</v>
      </c>
      <c r="CR2" s="111">
        <v>43556</v>
      </c>
      <c r="CS2" s="111">
        <v>43586</v>
      </c>
      <c r="CT2" s="111">
        <v>43617</v>
      </c>
      <c r="CU2" s="111">
        <v>43647</v>
      </c>
      <c r="CV2" s="111">
        <v>43678</v>
      </c>
      <c r="CW2" s="111">
        <v>43709</v>
      </c>
      <c r="CX2" s="111">
        <v>43739</v>
      </c>
      <c r="CY2" s="111">
        <v>43770</v>
      </c>
      <c r="CZ2" s="111">
        <v>43800</v>
      </c>
      <c r="DA2" s="138">
        <v>43831</v>
      </c>
      <c r="DB2" s="138">
        <v>43862</v>
      </c>
      <c r="DC2" s="138">
        <v>43891</v>
      </c>
      <c r="DD2" s="138">
        <v>43922</v>
      </c>
      <c r="DE2" s="138">
        <v>43952</v>
      </c>
      <c r="DF2" s="138">
        <v>43983</v>
      </c>
      <c r="DG2" s="138">
        <v>44013</v>
      </c>
      <c r="DH2" s="138">
        <v>44044</v>
      </c>
      <c r="DI2" s="138">
        <v>44075</v>
      </c>
      <c r="DJ2" s="138">
        <v>44105</v>
      </c>
      <c r="DK2" s="138">
        <v>44136</v>
      </c>
      <c r="DL2" s="138">
        <v>44166</v>
      </c>
      <c r="DM2" s="137">
        <v>44197</v>
      </c>
      <c r="DN2" s="137">
        <v>44228</v>
      </c>
      <c r="DO2" s="137">
        <v>44256</v>
      </c>
      <c r="DP2" s="137">
        <v>44287</v>
      </c>
      <c r="DQ2" s="137">
        <v>44317</v>
      </c>
      <c r="DR2" s="137">
        <v>44348</v>
      </c>
      <c r="DS2" s="137">
        <v>44378</v>
      </c>
      <c r="DT2" s="137">
        <v>44409</v>
      </c>
      <c r="DU2" s="137">
        <v>44440</v>
      </c>
      <c r="DV2" s="137">
        <v>44470</v>
      </c>
      <c r="DW2" s="137">
        <v>44501</v>
      </c>
      <c r="DX2" s="137">
        <v>44531</v>
      </c>
      <c r="DY2" s="93">
        <v>44562</v>
      </c>
      <c r="DZ2" s="93">
        <v>44593</v>
      </c>
      <c r="EA2" s="93">
        <v>44621</v>
      </c>
      <c r="EB2" s="93">
        <v>44652</v>
      </c>
      <c r="EC2" s="93">
        <v>44682</v>
      </c>
      <c r="ED2" s="93">
        <v>44713</v>
      </c>
      <c r="EE2" s="93">
        <v>44743</v>
      </c>
      <c r="EF2" s="93">
        <v>44774</v>
      </c>
      <c r="EG2" s="93">
        <v>44805</v>
      </c>
      <c r="EH2" s="93">
        <v>44835</v>
      </c>
      <c r="EI2" s="93">
        <v>44866</v>
      </c>
      <c r="EJ2" s="93">
        <v>44896</v>
      </c>
      <c r="EK2" s="90">
        <v>44927</v>
      </c>
      <c r="EL2" s="90">
        <v>44958</v>
      </c>
      <c r="EM2" s="90">
        <v>44986</v>
      </c>
      <c r="EN2" s="90">
        <v>45017</v>
      </c>
      <c r="EO2" s="90">
        <v>45047</v>
      </c>
      <c r="EP2" s="90">
        <v>45078</v>
      </c>
      <c r="EQ2" s="90">
        <v>45108</v>
      </c>
      <c r="ER2" s="90">
        <v>45139</v>
      </c>
      <c r="ES2" s="90">
        <v>45170</v>
      </c>
      <c r="ET2" s="90">
        <v>45200</v>
      </c>
      <c r="EU2" s="90">
        <v>45231</v>
      </c>
      <c r="EV2" s="90">
        <v>45261</v>
      </c>
      <c r="EW2" s="94">
        <v>45292</v>
      </c>
      <c r="EX2" s="94">
        <v>45323</v>
      </c>
      <c r="EY2" s="94">
        <v>45352</v>
      </c>
      <c r="EZ2" s="94">
        <v>45383</v>
      </c>
      <c r="FA2" s="94">
        <v>45413</v>
      </c>
      <c r="FB2" s="94">
        <v>45444</v>
      </c>
      <c r="FC2" s="94">
        <v>45474</v>
      </c>
      <c r="FD2" s="94">
        <v>45505</v>
      </c>
      <c r="FE2" s="94">
        <v>45536</v>
      </c>
      <c r="FF2" s="94">
        <v>45566</v>
      </c>
      <c r="FG2" s="94">
        <v>45597</v>
      </c>
      <c r="FH2" s="94">
        <v>45627</v>
      </c>
      <c r="FI2" s="95">
        <v>45658</v>
      </c>
      <c r="FJ2" s="95">
        <v>45689</v>
      </c>
      <c r="FK2" s="95">
        <v>45717</v>
      </c>
      <c r="FL2" s="95">
        <v>45748</v>
      </c>
      <c r="FM2" s="95">
        <v>45778</v>
      </c>
      <c r="FN2" s="95">
        <v>45809</v>
      </c>
      <c r="FO2" s="95">
        <v>45839</v>
      </c>
      <c r="FP2" s="95">
        <v>45870</v>
      </c>
      <c r="FQ2" s="95">
        <v>45901</v>
      </c>
      <c r="FR2" s="95">
        <v>45931</v>
      </c>
      <c r="FS2" s="95">
        <v>45962</v>
      </c>
      <c r="FT2" s="95">
        <v>45992</v>
      </c>
    </row>
    <row r="3" spans="1:176" x14ac:dyDescent="0.25">
      <c r="A3" s="104">
        <v>1</v>
      </c>
      <c r="B3" s="105" t="s">
        <v>16</v>
      </c>
      <c r="C3" s="105" t="s">
        <v>26</v>
      </c>
      <c r="D3" s="104">
        <v>228433</v>
      </c>
      <c r="E3" s="104">
        <v>374731</v>
      </c>
      <c r="F3" s="104">
        <v>176</v>
      </c>
      <c r="G3" s="51"/>
      <c r="H3" s="106">
        <v>0.74</v>
      </c>
      <c r="I3" s="106"/>
      <c r="J3" s="106"/>
      <c r="K3" s="106"/>
      <c r="L3" s="106"/>
      <c r="M3" s="106"/>
      <c r="N3" s="92"/>
      <c r="O3" s="91">
        <v>5.8599999999999994</v>
      </c>
      <c r="P3" s="91">
        <v>5.8999999999999995</v>
      </c>
      <c r="Q3" s="92"/>
      <c r="R3" s="91">
        <v>3.05</v>
      </c>
      <c r="S3" s="92"/>
      <c r="T3" s="92"/>
      <c r="U3" s="92"/>
      <c r="V3" s="92"/>
      <c r="W3" s="91">
        <v>9.0499999999999989</v>
      </c>
      <c r="X3" s="92"/>
      <c r="Y3" s="92"/>
      <c r="Z3" s="92"/>
      <c r="AA3" s="91">
        <v>5.3599999999999994</v>
      </c>
      <c r="AB3" s="92"/>
      <c r="AC3" s="92"/>
      <c r="AD3" s="91">
        <v>1.1100000000000001</v>
      </c>
      <c r="AE3" s="92"/>
      <c r="AF3" s="91">
        <v>3.71</v>
      </c>
      <c r="AG3" s="92"/>
      <c r="AH3" s="92"/>
      <c r="AI3" s="92"/>
      <c r="AJ3" s="92"/>
      <c r="AK3" s="92"/>
      <c r="AL3" s="92"/>
      <c r="AM3" s="91">
        <v>6.74</v>
      </c>
      <c r="AN3" s="92"/>
      <c r="AO3" s="92"/>
      <c r="AP3" s="92"/>
      <c r="AQ3" s="92"/>
      <c r="AR3" s="91">
        <v>4.1899999999999995</v>
      </c>
      <c r="AS3" s="92"/>
      <c r="AT3" s="92"/>
      <c r="AU3" s="92"/>
      <c r="AV3" s="92"/>
      <c r="AW3" s="92"/>
      <c r="AX3" s="92"/>
      <c r="AY3" s="92"/>
      <c r="AZ3" s="91"/>
      <c r="BA3" s="9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>
        <f>'Total Datos'!BI3</f>
        <v>3.24</v>
      </c>
      <c r="BO3" s="112">
        <f>'Total Datos'!BJ3</f>
        <v>4.16</v>
      </c>
      <c r="BP3" s="112">
        <f>'Total Datos'!BK3</f>
        <v>3.84</v>
      </c>
      <c r="BQ3" s="112"/>
      <c r="BR3" s="112">
        <f>'Total Datos'!BM3</f>
        <v>6.2299999999999995</v>
      </c>
      <c r="BT3" s="112">
        <f>'Total Datos'!BO3</f>
        <v>7.98</v>
      </c>
      <c r="BU3" s="112">
        <f>'Total Datos'!BP3</f>
        <v>6</v>
      </c>
      <c r="BV3" s="112"/>
      <c r="BX3" s="112">
        <f>'Total Datos'!BS3</f>
        <v>4.08</v>
      </c>
      <c r="BZ3" s="112">
        <f>'Total Datos'!BU3</f>
        <v>4.08</v>
      </c>
      <c r="CB3" s="112">
        <f>'Total Datos'!BW3</f>
        <v>3.75</v>
      </c>
      <c r="CJ3" s="112">
        <f>'Total Datos'!CE3</f>
        <v>4.2699999999999996</v>
      </c>
      <c r="CL3" s="112">
        <f>'Total Datos'!CG3</f>
        <v>3.8599999999999994</v>
      </c>
      <c r="CM3" s="112"/>
      <c r="CO3" s="112">
        <f>'Total Datos'!CJ3</f>
        <v>7.1</v>
      </c>
      <c r="DE3" s="112"/>
      <c r="DT3" s="112">
        <f>'Total Datos'!DO3</f>
        <v>11.81</v>
      </c>
      <c r="ED3" s="112">
        <f>'Total Datos'!DY3</f>
        <v>3.8599999999999994</v>
      </c>
      <c r="EH3" s="112">
        <f>'Total Datos'!EC3</f>
        <v>4.08</v>
      </c>
      <c r="EJ3" s="112">
        <f>'Total Datos'!EE3</f>
        <v>5.63</v>
      </c>
      <c r="ER3" s="112">
        <f>'Total Datos'!EM3</f>
        <v>5.52</v>
      </c>
      <c r="ES3" s="112">
        <f>'Total Datos'!EN3</f>
        <v>4.29</v>
      </c>
      <c r="ET3" s="112">
        <f>'Total Datos'!EO3</f>
        <v>4.2</v>
      </c>
      <c r="EU3" s="112">
        <f>'Total Datos'!EP3</f>
        <v>3.6399999999999997</v>
      </c>
      <c r="EV3" s="112">
        <f>'Total Datos'!EQ3</f>
        <v>4.6399999999999997</v>
      </c>
      <c r="FA3" s="112">
        <f>'Total Datos'!EV3</f>
        <v>7.84</v>
      </c>
      <c r="FB3" s="112">
        <f>'Total Datos'!EW3</f>
        <v>5.12</v>
      </c>
      <c r="FC3" s="112">
        <f>'Total Datos'!EX3</f>
        <v>4.71</v>
      </c>
      <c r="FE3" s="112">
        <f>'Total Datos'!EZ3</f>
        <v>3.7799999999999994</v>
      </c>
      <c r="FF3" s="112">
        <f>'Total Datos'!FA3</f>
        <v>3.75</v>
      </c>
      <c r="FH3" s="112">
        <f>'Total Datos'!FC3</f>
        <v>4.5299999999999994</v>
      </c>
      <c r="FJ3" s="112">
        <f>'Total Datos'!FE3</f>
        <v>5.8999999999999995</v>
      </c>
      <c r="FK3" s="112">
        <f>'Total Datos'!FF3</f>
        <v>6.43</v>
      </c>
      <c r="FL3" s="112">
        <f>'Total Datos'!FG3</f>
        <v>7.84</v>
      </c>
    </row>
    <row r="4" spans="1:176" x14ac:dyDescent="0.25">
      <c r="A4" s="104">
        <v>1</v>
      </c>
      <c r="B4" s="105" t="s">
        <v>16</v>
      </c>
      <c r="C4" s="105" t="s">
        <v>26</v>
      </c>
      <c r="D4" s="104">
        <v>228433</v>
      </c>
      <c r="E4" s="104">
        <v>374731</v>
      </c>
      <c r="F4" s="104">
        <v>176</v>
      </c>
      <c r="G4" s="51"/>
      <c r="H4" s="106">
        <v>0.74</v>
      </c>
      <c r="I4" s="106"/>
      <c r="J4" s="106"/>
      <c r="K4" s="106"/>
      <c r="L4" s="106"/>
      <c r="M4" s="106"/>
      <c r="N4" s="92">
        <v>9.66</v>
      </c>
      <c r="O4" s="91"/>
      <c r="P4" s="91"/>
      <c r="Q4" s="92">
        <v>12.74</v>
      </c>
      <c r="R4" s="91"/>
      <c r="S4" s="92">
        <v>12.87</v>
      </c>
      <c r="T4" s="92">
        <v>16.450000000000003</v>
      </c>
      <c r="U4" s="92">
        <v>16.760000000000002</v>
      </c>
      <c r="V4" s="92">
        <v>17.380000000000003</v>
      </c>
      <c r="W4" s="91"/>
      <c r="X4" s="92">
        <v>15.76</v>
      </c>
      <c r="Y4" s="92">
        <v>17.91</v>
      </c>
      <c r="Z4" s="92">
        <v>14.37</v>
      </c>
      <c r="AA4" s="91"/>
      <c r="AB4" s="92">
        <v>13.7</v>
      </c>
      <c r="AC4" s="92">
        <v>10.95</v>
      </c>
      <c r="AD4" s="91"/>
      <c r="AE4" s="92">
        <v>9.2099999999999991</v>
      </c>
      <c r="AF4" s="91"/>
      <c r="AG4" s="92">
        <v>12.84</v>
      </c>
      <c r="AH4" s="92">
        <v>15.909999999999998</v>
      </c>
      <c r="AI4" s="92">
        <v>16.71</v>
      </c>
      <c r="AJ4" s="92">
        <v>17.66</v>
      </c>
      <c r="AK4" s="92">
        <v>16.21</v>
      </c>
      <c r="AL4" s="92">
        <v>16.100000000000001</v>
      </c>
      <c r="AM4" s="91"/>
      <c r="AN4" s="92">
        <v>16.220000000000002</v>
      </c>
      <c r="AO4" s="92">
        <v>13.02</v>
      </c>
      <c r="AP4" s="92">
        <v>10.129999999999999</v>
      </c>
      <c r="AQ4" s="92">
        <v>10.76</v>
      </c>
      <c r="AR4" s="91"/>
      <c r="AS4" s="92">
        <v>12.93</v>
      </c>
      <c r="AT4" s="92">
        <v>13.78</v>
      </c>
      <c r="AU4" s="92">
        <v>16.150000000000002</v>
      </c>
      <c r="AV4" s="92">
        <v>12.129999999999999</v>
      </c>
      <c r="AW4" s="92">
        <v>19.170000000000002</v>
      </c>
      <c r="AX4" s="92">
        <v>16.470000000000002</v>
      </c>
      <c r="AY4" s="92">
        <v>16.95</v>
      </c>
      <c r="AZ4" s="91"/>
      <c r="BA4" s="92">
        <v>15.94</v>
      </c>
      <c r="BB4" s="92">
        <v>14.56</v>
      </c>
      <c r="BC4" s="115">
        <v>14.01</v>
      </c>
      <c r="BD4" s="117">
        <v>14.37</v>
      </c>
      <c r="BE4" s="118">
        <v>16.060000000000002</v>
      </c>
      <c r="BF4" s="117">
        <v>16.940000000000001</v>
      </c>
      <c r="BG4" s="92">
        <v>17.190000000000001</v>
      </c>
      <c r="BH4" s="92">
        <v>17.34</v>
      </c>
      <c r="BI4" s="92">
        <v>16.73</v>
      </c>
      <c r="BJ4" s="92">
        <v>16.080000000000002</v>
      </c>
      <c r="BK4" s="92">
        <v>15.999999999999998</v>
      </c>
      <c r="BL4" s="92">
        <v>15.44</v>
      </c>
      <c r="BM4" s="92">
        <v>11.64</v>
      </c>
      <c r="BN4" s="112"/>
      <c r="BO4" s="112"/>
      <c r="BP4" s="112"/>
      <c r="BS4" s="112">
        <f>'Total Datos'!BN3</f>
        <v>17.66</v>
      </c>
      <c r="BW4" s="112">
        <f>'Total Datos'!BR3</f>
        <v>14.93</v>
      </c>
      <c r="BY4" s="112">
        <f>'Total Datos'!BT3</f>
        <v>12.24</v>
      </c>
      <c r="CA4" s="112">
        <f>'Total Datos'!BV3</f>
        <v>16.360000000000003</v>
      </c>
      <c r="CC4" s="112">
        <f>'Total Datos'!BX3</f>
        <v>17.96</v>
      </c>
      <c r="CD4" s="112">
        <f>'Total Datos'!BY3</f>
        <v>17.860000000000003</v>
      </c>
      <c r="CE4" s="112">
        <f>'Total Datos'!BZ3</f>
        <v>18.360000000000003</v>
      </c>
      <c r="CF4" s="112">
        <f>'Total Datos'!CA3</f>
        <v>18.46</v>
      </c>
      <c r="CG4" s="112">
        <f>'Total Datos'!CB3</f>
        <v>18.53</v>
      </c>
      <c r="CH4" s="112">
        <f>'Total Datos'!CC3</f>
        <v>18.040000000000003</v>
      </c>
      <c r="CI4" s="112">
        <f>'Total Datos'!CD3</f>
        <v>17.700000000000003</v>
      </c>
      <c r="CK4" s="112">
        <f>'Total Datos'!CF3</f>
        <v>17.520000000000003</v>
      </c>
      <c r="CM4" s="112">
        <f>'Total Datos'!CH3</f>
        <v>16.64</v>
      </c>
      <c r="CN4" s="112">
        <f>'Total Datos'!CI3</f>
        <v>17.66</v>
      </c>
      <c r="CP4" s="112">
        <f>'Total Datos'!CK3</f>
        <v>18.66</v>
      </c>
      <c r="CQ4" s="112">
        <f>'Total Datos'!CL3</f>
        <v>18.55</v>
      </c>
      <c r="CR4" s="112">
        <f>'Total Datos'!CM3</f>
        <v>18.540000000000003</v>
      </c>
      <c r="CS4" s="112">
        <f>'Total Datos'!CN3</f>
        <v>18.59</v>
      </c>
      <c r="CT4" s="112">
        <f>'Total Datos'!CO3</f>
        <v>16.400000000000002</v>
      </c>
      <c r="CU4" s="112">
        <f>'Total Datos'!CP3</f>
        <v>18.100000000000001</v>
      </c>
      <c r="CV4" s="112">
        <f>'Total Datos'!CQ3</f>
        <v>14.92</v>
      </c>
      <c r="CW4" s="112">
        <f>'Total Datos'!CR3</f>
        <v>15</v>
      </c>
      <c r="CX4" s="112">
        <f>'Total Datos'!CS3</f>
        <v>14.49</v>
      </c>
      <c r="CY4" s="112">
        <f>'Total Datos'!CT3</f>
        <v>16.420000000000002</v>
      </c>
      <c r="CZ4" s="112">
        <f>'Total Datos'!CU3</f>
        <v>10.37</v>
      </c>
      <c r="DA4" s="112">
        <f>'Total Datos'!CV3</f>
        <v>17.96</v>
      </c>
      <c r="DB4" s="112">
        <f>'Total Datos'!CW3</f>
        <v>18.14</v>
      </c>
      <c r="DC4" s="112">
        <f>'Total Datos'!CX3</f>
        <v>13.59</v>
      </c>
      <c r="DD4" s="112">
        <f>'Total Datos'!CY3</f>
        <v>11.89</v>
      </c>
      <c r="DE4">
        <v>15.87</v>
      </c>
      <c r="DF4" s="112">
        <f>'Total Datos'!DA3</f>
        <v>13.24</v>
      </c>
      <c r="DG4" s="112">
        <f>'Total Datos'!DB3</f>
        <v>11</v>
      </c>
      <c r="DH4" s="112">
        <f>'Total Datos'!DC3</f>
        <v>9.4700000000000006</v>
      </c>
      <c r="DI4" s="112">
        <f>'Total Datos'!DD3</f>
        <v>17.010000000000002</v>
      </c>
      <c r="DJ4" s="112">
        <f>'Total Datos'!DE3</f>
        <v>16.360000000000003</v>
      </c>
      <c r="DK4" s="112">
        <f>'Total Datos'!DF3</f>
        <v>14.22</v>
      </c>
      <c r="DL4" s="112">
        <f>'Total Datos'!DG3</f>
        <v>17.07</v>
      </c>
      <c r="DM4" s="112">
        <f>'Total Datos'!DH3</f>
        <v>14.64</v>
      </c>
      <c r="DN4" s="112">
        <f>'Total Datos'!DI3</f>
        <v>18.05</v>
      </c>
      <c r="DO4" s="112">
        <f>'Total Datos'!DJ3</f>
        <v>18.41</v>
      </c>
      <c r="DP4" s="112">
        <f>'Total Datos'!DK3</f>
        <v>18.16</v>
      </c>
      <c r="DQ4" s="112">
        <f>'Total Datos'!DL3</f>
        <v>18.180000000000003</v>
      </c>
      <c r="DR4" s="112">
        <f>'Total Datos'!DM3</f>
        <v>14.98</v>
      </c>
      <c r="DS4" s="112">
        <f>'Total Datos'!DN3</f>
        <v>14.459999999999999</v>
      </c>
      <c r="DU4" s="112">
        <f>'Total Datos'!DP3</f>
        <v>11.33</v>
      </c>
      <c r="DV4" s="112">
        <f>'Total Datos'!DQ3</f>
        <v>11.07</v>
      </c>
      <c r="DW4" s="112">
        <f>'Total Datos'!DR3</f>
        <v>14.54</v>
      </c>
      <c r="DX4" s="112">
        <f>'Total Datos'!DS3</f>
        <v>14.98</v>
      </c>
      <c r="DY4" s="112">
        <f>'Total Datos'!DT3</f>
        <v>6.02</v>
      </c>
      <c r="DZ4" s="112">
        <f>'Total Datos'!DU3</f>
        <v>12.379999999999999</v>
      </c>
      <c r="EA4" s="112">
        <f>'Total Datos'!DV3</f>
        <v>14.82</v>
      </c>
      <c r="EB4" s="112">
        <f>'Total Datos'!DW3</f>
        <v>14.25</v>
      </c>
      <c r="EC4" s="112">
        <f>'Total Datos'!DX3</f>
        <v>11.64</v>
      </c>
      <c r="EE4" s="112">
        <f>'Total Datos'!DZ3</f>
        <v>16.25</v>
      </c>
      <c r="EF4" s="112">
        <f>'Total Datos'!EA3</f>
        <v>18.010000000000002</v>
      </c>
      <c r="EG4" s="112">
        <f>'Total Datos'!EB3</f>
        <v>10.77</v>
      </c>
      <c r="EI4" s="112">
        <f>'Total Datos'!ED3</f>
        <v>13.299999999999999</v>
      </c>
      <c r="EK4" s="112">
        <f>'Total Datos'!EF3</f>
        <v>15</v>
      </c>
      <c r="EL4" s="112">
        <f>'Total Datos'!EG3</f>
        <v>18.16</v>
      </c>
      <c r="EM4" s="112">
        <f>'Total Datos'!EH3</f>
        <v>18.360000000000003</v>
      </c>
      <c r="EN4" s="112">
        <f>'Total Datos'!EI3</f>
        <v>12.209999999999999</v>
      </c>
      <c r="EO4" s="112">
        <f>'Total Datos'!EJ3</f>
        <v>12.4</v>
      </c>
      <c r="EP4" s="112">
        <f>'Total Datos'!EK3</f>
        <v>8.73</v>
      </c>
      <c r="EQ4" s="112">
        <f>'Total Datos'!EL3</f>
        <v>7.6400000000000006</v>
      </c>
      <c r="EW4" s="112">
        <f>'Total Datos'!ER3</f>
        <v>13.89</v>
      </c>
      <c r="EX4" s="112">
        <f>'Total Datos'!ES3</f>
        <v>16.850000000000001</v>
      </c>
      <c r="EY4" s="112">
        <f>'Total Datos'!ET3</f>
        <v>16.760000000000002</v>
      </c>
      <c r="EZ4" s="112">
        <f>'Total Datos'!EU3</f>
        <v>13.93</v>
      </c>
      <c r="FD4" s="112">
        <f>'Total Datos'!EY3</f>
        <v>9.36</v>
      </c>
      <c r="FG4" s="112">
        <f>'Total Datos'!FB3</f>
        <v>17.470000000000002</v>
      </c>
      <c r="FI4" s="112">
        <f>'Total Datos'!FD3</f>
        <v>18.32</v>
      </c>
    </row>
    <row r="5" spans="1:176" x14ac:dyDescent="0.25">
      <c r="A5" s="105">
        <v>2</v>
      </c>
      <c r="B5" s="105" t="s">
        <v>17</v>
      </c>
      <c r="C5" s="105" t="s">
        <v>26</v>
      </c>
      <c r="D5" s="104">
        <v>228410</v>
      </c>
      <c r="E5" s="104">
        <v>374618</v>
      </c>
      <c r="F5" s="104">
        <v>169</v>
      </c>
      <c r="G5" s="107"/>
      <c r="H5" s="106">
        <v>0.53</v>
      </c>
      <c r="I5" s="106"/>
      <c r="J5" s="106"/>
      <c r="K5" s="106"/>
      <c r="L5" s="106"/>
      <c r="M5" s="106"/>
      <c r="N5" s="51">
        <v>4.88</v>
      </c>
      <c r="O5" s="91">
        <v>4.55</v>
      </c>
      <c r="P5" s="91">
        <v>5.0199999999999996</v>
      </c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1">
        <v>3.87</v>
      </c>
      <c r="AE5" s="92"/>
      <c r="AF5" s="91">
        <v>4.17</v>
      </c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1">
        <v>4.22</v>
      </c>
      <c r="AS5" s="92"/>
      <c r="AT5" s="92"/>
      <c r="AU5" s="110"/>
      <c r="AV5" s="91">
        <v>9.2700000000000014</v>
      </c>
      <c r="AW5" s="91">
        <v>8.4600000000000009</v>
      </c>
      <c r="AX5" s="91">
        <v>5.83</v>
      </c>
      <c r="AY5" s="91">
        <v>5.8</v>
      </c>
      <c r="AZ5" s="91">
        <v>4.7299999999999995</v>
      </c>
      <c r="BA5" s="91">
        <v>5.1499999999999995</v>
      </c>
      <c r="BB5" s="112"/>
      <c r="BC5" s="10">
        <v>4.01</v>
      </c>
      <c r="BD5" s="35">
        <v>4.3499999999999996</v>
      </c>
      <c r="BE5" s="91">
        <v>4.9899999999999993</v>
      </c>
      <c r="BF5" s="26">
        <v>5.9899999999999993</v>
      </c>
      <c r="BG5" s="91">
        <v>6.47</v>
      </c>
      <c r="BH5" s="91">
        <v>6.96</v>
      </c>
      <c r="BI5" s="51">
        <v>6.09</v>
      </c>
      <c r="BJ5" s="51">
        <v>4.3199999999999994</v>
      </c>
      <c r="BK5" s="91">
        <v>5.7799999999999994</v>
      </c>
      <c r="BL5" s="91">
        <v>4.2699999999999996</v>
      </c>
      <c r="BM5" s="91">
        <v>3.01</v>
      </c>
      <c r="BN5" s="112">
        <f>'Total Datos'!BI4</f>
        <v>3.13</v>
      </c>
      <c r="BO5" s="112">
        <f>'Total Datos'!BJ4</f>
        <v>3.8099999999999996</v>
      </c>
      <c r="BP5" s="112">
        <f>'Total Datos'!BK4</f>
        <v>3.7699999999999996</v>
      </c>
      <c r="BQ5" s="112"/>
      <c r="BR5" s="112">
        <f>'Total Datos'!BM4</f>
        <v>4.8999999999999995</v>
      </c>
      <c r="BS5" s="112">
        <f>'Total Datos'!BN4</f>
        <v>5.52</v>
      </c>
      <c r="BT5" s="112">
        <f>'Total Datos'!BO4</f>
        <v>6.64</v>
      </c>
      <c r="BU5" s="112">
        <f>'Total Datos'!BP4</f>
        <v>5.0999999999999996</v>
      </c>
      <c r="BV5" s="112">
        <f>'Total Datos'!BQ4</f>
        <v>4.87</v>
      </c>
      <c r="BW5" s="112">
        <f>'Total Datos'!BR4</f>
        <v>6.0699999999999994</v>
      </c>
      <c r="BX5" s="112">
        <f>'Total Datos'!BS4</f>
        <v>7.22</v>
      </c>
      <c r="BY5" s="112">
        <f>'Total Datos'!BT4</f>
        <v>8.120000000000001</v>
      </c>
      <c r="BZ5" s="112">
        <f>'Total Datos'!BU4</f>
        <v>3.29</v>
      </c>
      <c r="CA5" s="112">
        <f>'Total Datos'!BV4</f>
        <v>3.7199999999999998</v>
      </c>
      <c r="CB5" s="112">
        <f>'Total Datos'!BW4</f>
        <v>3.9300000000000006</v>
      </c>
      <c r="CC5" s="112">
        <f>'Total Datos'!BX4</f>
        <v>4.58</v>
      </c>
      <c r="CG5" s="112">
        <f>'Total Datos'!CB4</f>
        <v>7.3199999999999994</v>
      </c>
      <c r="CK5" s="112">
        <f>'Total Datos'!CF4</f>
        <v>7.9899999999999993</v>
      </c>
      <c r="CP5" s="112">
        <f>'Total Datos'!CK4</f>
        <v>6.1099999999999994</v>
      </c>
      <c r="CW5" s="112">
        <f>'Total Datos'!CR4</f>
        <v>5.35</v>
      </c>
      <c r="CX5" s="112">
        <f>'Total Datos'!CS4</f>
        <v>7.04</v>
      </c>
      <c r="CY5" s="112">
        <f>'Total Datos'!CT4</f>
        <v>7.6800000000000006</v>
      </c>
      <c r="CZ5" s="112">
        <f>'Total Datos'!CU4</f>
        <v>8.1000000000000014</v>
      </c>
      <c r="DA5" s="112">
        <f>'Total Datos'!CV4</f>
        <v>9.4500000000000011</v>
      </c>
      <c r="DB5" s="112">
        <f>'Total Datos'!CW4</f>
        <v>6.42</v>
      </c>
      <c r="DC5" s="112">
        <f>'Total Datos'!CX4</f>
        <v>10.88</v>
      </c>
      <c r="DD5" s="112">
        <f>'Total Datos'!CY4</f>
        <v>8.2900000000000009</v>
      </c>
      <c r="DE5">
        <v>12.57</v>
      </c>
      <c r="DF5" s="112">
        <f>'Total Datos'!DA4</f>
        <v>9.34</v>
      </c>
      <c r="DG5" s="112">
        <f>'Total Datos'!DB4</f>
        <v>4.5599999999999996</v>
      </c>
      <c r="DH5" s="112">
        <f>'Total Datos'!DC4</f>
        <v>12.620000000000001</v>
      </c>
      <c r="DI5" s="112">
        <f>'Total Datos'!DD4</f>
        <v>3.95</v>
      </c>
      <c r="DJ5" s="112">
        <f>'Total Datos'!DE4</f>
        <v>3.91</v>
      </c>
      <c r="DK5" s="112">
        <f>'Total Datos'!DF4</f>
        <v>13.24</v>
      </c>
      <c r="DL5" s="112">
        <f>'Total Datos'!DG4</f>
        <v>13.74</v>
      </c>
      <c r="DM5" s="112">
        <f>'Total Datos'!DH4</f>
        <v>5.0699999999999994</v>
      </c>
      <c r="DN5" s="112">
        <f>'Total Datos'!DI4</f>
        <v>5.66</v>
      </c>
      <c r="DO5" s="112">
        <f>'Total Datos'!DJ4</f>
        <v>6.87</v>
      </c>
      <c r="DP5" s="112">
        <f>'Total Datos'!DK4</f>
        <v>5.62</v>
      </c>
      <c r="DQ5" s="112">
        <f>'Total Datos'!DL4</f>
        <v>6.45</v>
      </c>
      <c r="DR5" s="112">
        <f>'Total Datos'!DM4</f>
        <v>5.87</v>
      </c>
      <c r="DS5" s="112">
        <f>'Total Datos'!DN4</f>
        <v>13.4</v>
      </c>
      <c r="DT5" s="112">
        <f>'Total Datos'!DO4</f>
        <v>14.05</v>
      </c>
      <c r="DU5" s="112">
        <f>'Total Datos'!DP4</f>
        <v>3.5599999999999996</v>
      </c>
      <c r="DV5" s="112">
        <f>'Total Datos'!DQ4</f>
        <v>3.67</v>
      </c>
      <c r="DW5" s="112">
        <f>'Total Datos'!DR4</f>
        <v>13.25</v>
      </c>
      <c r="DX5" s="112">
        <f>'Total Datos'!DS4</f>
        <v>13.07</v>
      </c>
      <c r="DY5" s="112">
        <f>'Total Datos'!DT4</f>
        <v>5.87</v>
      </c>
      <c r="DZ5" s="112">
        <f>'Total Datos'!DU4</f>
        <v>9.82</v>
      </c>
      <c r="EA5" s="112">
        <f>'Total Datos'!DV4</f>
        <v>8.370000000000001</v>
      </c>
      <c r="EB5" s="112">
        <f>'Total Datos'!DW4</f>
        <v>7.62</v>
      </c>
      <c r="EC5" s="112">
        <f>'Total Datos'!DX4</f>
        <v>5.67</v>
      </c>
      <c r="ED5" s="112">
        <f>'Total Datos'!DY4</f>
        <v>3.7</v>
      </c>
      <c r="EE5" s="112">
        <f>'Total Datos'!DZ4</f>
        <v>13.51</v>
      </c>
      <c r="EF5" s="112">
        <f>'Total Datos'!EA4</f>
        <v>13.33</v>
      </c>
      <c r="EG5" s="112">
        <f>'Total Datos'!EB4</f>
        <v>6.1</v>
      </c>
      <c r="EH5" s="112">
        <f>'Total Datos'!EC4</f>
        <v>3.67</v>
      </c>
      <c r="EI5" s="112">
        <f>'Total Datos'!ED4</f>
        <v>4.3099999999999996</v>
      </c>
      <c r="EJ5" s="112">
        <f>'Total Datos'!EE4</f>
        <v>4.4800000000000004</v>
      </c>
      <c r="EK5" s="112">
        <f>'Total Datos'!EF4</f>
        <v>5.46</v>
      </c>
      <c r="EL5" s="112">
        <f>'Total Datos'!EG4</f>
        <v>12.36</v>
      </c>
      <c r="EM5" s="112">
        <f>'Total Datos'!EH4</f>
        <v>13.82</v>
      </c>
      <c r="EN5" s="112">
        <f>'Total Datos'!EI4</f>
        <v>9.31</v>
      </c>
      <c r="EO5" s="112">
        <f>'Total Datos'!EJ4</f>
        <v>10.26</v>
      </c>
      <c r="EP5" s="112">
        <f>'Total Datos'!EK4</f>
        <v>5.12</v>
      </c>
      <c r="EQ5" s="112">
        <f>'Total Datos'!EL4</f>
        <v>4.3500000000000005</v>
      </c>
      <c r="ER5" s="112">
        <f>'Total Datos'!EM4</f>
        <v>12.06</v>
      </c>
      <c r="ES5" s="112">
        <f>'Total Datos'!EN4</f>
        <v>4.26</v>
      </c>
      <c r="ET5" s="112">
        <f>'Total Datos'!EO4</f>
        <v>4.13</v>
      </c>
      <c r="EU5" s="112">
        <f>'Total Datos'!EP4</f>
        <v>3.7300000000000004</v>
      </c>
      <c r="EV5" s="112">
        <f>'Total Datos'!EQ4</f>
        <v>4.4000000000000004</v>
      </c>
      <c r="EW5" s="112">
        <f>'Total Datos'!ER4</f>
        <v>4.8600000000000003</v>
      </c>
      <c r="EX5" s="112">
        <f>'Total Datos'!ES4</f>
        <v>5.49</v>
      </c>
      <c r="EY5" s="112">
        <f>'Total Datos'!ET4</f>
        <v>6.74</v>
      </c>
      <c r="EZ5" s="112">
        <f>'Total Datos'!EU4</f>
        <v>7.09</v>
      </c>
      <c r="FA5" s="112">
        <f>'Total Datos'!EV4</f>
        <v>7.42</v>
      </c>
      <c r="FB5" s="112">
        <f>'Total Datos'!EW4</f>
        <v>4.97</v>
      </c>
      <c r="FC5" s="112">
        <f>'Total Datos'!EX4</f>
        <v>4.37</v>
      </c>
      <c r="FD5" s="112">
        <f>'Total Datos'!EY4</f>
        <v>4.4800000000000004</v>
      </c>
      <c r="FE5" s="112">
        <f>'Total Datos'!EZ4</f>
        <v>3.79</v>
      </c>
      <c r="FF5" s="112">
        <f>'Total Datos'!FA4</f>
        <v>3.52</v>
      </c>
      <c r="FG5" s="112">
        <f>'Total Datos'!FB4</f>
        <v>3.8200000000000003</v>
      </c>
      <c r="FH5" s="112">
        <f>'Total Datos'!FC4</f>
        <v>4.2300000000000004</v>
      </c>
      <c r="FI5" s="112">
        <f>'Total Datos'!FD4</f>
        <v>5.07</v>
      </c>
      <c r="FJ5" s="112">
        <f>'Total Datos'!FE4</f>
        <v>5.16</v>
      </c>
      <c r="FK5" s="112">
        <f>'Total Datos'!FF4</f>
        <v>6.1400000000000006</v>
      </c>
      <c r="FL5" s="112">
        <f>'Total Datos'!FG4</f>
        <v>6.84</v>
      </c>
    </row>
    <row r="6" spans="1:176" x14ac:dyDescent="0.25">
      <c r="A6" s="105">
        <v>2</v>
      </c>
      <c r="B6" s="105" t="s">
        <v>17</v>
      </c>
      <c r="C6" s="105" t="s">
        <v>26</v>
      </c>
      <c r="D6" s="104">
        <v>228410</v>
      </c>
      <c r="E6" s="104">
        <v>374618</v>
      </c>
      <c r="F6" s="104">
        <v>169</v>
      </c>
      <c r="G6" s="107"/>
      <c r="H6" s="106">
        <v>0.53</v>
      </c>
      <c r="I6" s="106"/>
      <c r="J6" s="106"/>
      <c r="K6" s="106"/>
      <c r="L6" s="106"/>
      <c r="M6" s="106"/>
      <c r="N6" s="51"/>
      <c r="O6" s="91"/>
      <c r="P6" s="91"/>
      <c r="Q6" s="92">
        <v>14.870000000000001</v>
      </c>
      <c r="R6" s="92">
        <v>3.37</v>
      </c>
      <c r="S6" s="92">
        <v>12.09</v>
      </c>
      <c r="T6" s="92">
        <v>14.89</v>
      </c>
      <c r="U6" s="92">
        <v>14.73</v>
      </c>
      <c r="V6" s="92">
        <v>12.09</v>
      </c>
      <c r="W6" s="92">
        <v>13.440000000000001</v>
      </c>
      <c r="X6" s="92">
        <v>14.07</v>
      </c>
      <c r="Y6" s="92">
        <v>14.930000000000001</v>
      </c>
      <c r="Z6" s="92">
        <v>13.64</v>
      </c>
      <c r="AA6" s="92">
        <v>14.71</v>
      </c>
      <c r="AB6" s="92">
        <v>13.89</v>
      </c>
      <c r="AC6" s="92">
        <v>9.8800000000000008</v>
      </c>
      <c r="AD6" s="91"/>
      <c r="AE6" s="92">
        <v>4.0199999999999996</v>
      </c>
      <c r="AF6" s="91"/>
      <c r="AG6" s="92">
        <v>14.21</v>
      </c>
      <c r="AH6" s="92">
        <v>13.49</v>
      </c>
      <c r="AI6" s="92">
        <v>14.44</v>
      </c>
      <c r="AJ6" s="92">
        <v>15.67</v>
      </c>
      <c r="AK6" s="92">
        <v>13.82</v>
      </c>
      <c r="AL6" s="92">
        <v>10.5</v>
      </c>
      <c r="AM6" s="92">
        <v>13.91</v>
      </c>
      <c r="AN6" s="92">
        <v>14.89</v>
      </c>
      <c r="AO6" s="92">
        <v>10.280000000000001</v>
      </c>
      <c r="AP6" s="92">
        <v>14.07</v>
      </c>
      <c r="AQ6" s="92">
        <v>13.23</v>
      </c>
      <c r="AR6" s="91"/>
      <c r="AS6" s="92">
        <v>14.600000000000001</v>
      </c>
      <c r="AT6" s="92">
        <v>14.870000000000001</v>
      </c>
      <c r="AU6" s="91"/>
      <c r="AV6" s="91"/>
      <c r="AW6" s="91"/>
      <c r="AX6" s="91"/>
      <c r="AY6" s="91"/>
      <c r="AZ6" s="91"/>
      <c r="BA6" s="91"/>
      <c r="BB6" s="92">
        <v>14.13</v>
      </c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CD6" s="112">
        <f>'Total Datos'!BY4</f>
        <v>6.79</v>
      </c>
      <c r="CE6" s="112">
        <f>'Total Datos'!BZ4</f>
        <v>7.669999999999999</v>
      </c>
      <c r="CF6" s="112">
        <f>'Total Datos'!CA4</f>
        <v>8.9700000000000006</v>
      </c>
      <c r="CH6" s="112">
        <f>'Total Datos'!CC4</f>
        <v>10.120000000000001</v>
      </c>
      <c r="CI6" s="112">
        <f>'Total Datos'!CD4</f>
        <v>9.0200000000000014</v>
      </c>
      <c r="CJ6" s="112">
        <f>'Total Datos'!CE4</f>
        <v>10.3</v>
      </c>
      <c r="CM6" s="112">
        <f>'Total Datos'!CH4</f>
        <v>9.5300000000000011</v>
      </c>
      <c r="CN6" s="112">
        <f>'Total Datos'!CI4</f>
        <v>11.040000000000001</v>
      </c>
      <c r="CO6" s="112">
        <f>'Total Datos'!CJ4</f>
        <v>10.71</v>
      </c>
      <c r="CQ6" s="112">
        <f>'Total Datos'!CL4</f>
        <v>15.610000000000001</v>
      </c>
      <c r="CR6" s="112">
        <f>'Total Datos'!CM4</f>
        <v>8.14</v>
      </c>
      <c r="CS6" s="112">
        <f>'Total Datos'!CN4</f>
        <v>14.74</v>
      </c>
      <c r="CT6" s="112">
        <f>'Total Datos'!CO4</f>
        <v>14.55</v>
      </c>
      <c r="CU6" s="112">
        <f>'Total Datos'!CP4</f>
        <v>13.270000000000001</v>
      </c>
      <c r="CV6" s="112">
        <f>'Total Datos'!CQ4</f>
        <v>13.370000000000001</v>
      </c>
    </row>
    <row r="7" spans="1:176" x14ac:dyDescent="0.25">
      <c r="A7" s="105">
        <v>3</v>
      </c>
      <c r="B7" s="105" t="s">
        <v>21</v>
      </c>
      <c r="C7" s="105" t="s">
        <v>26</v>
      </c>
      <c r="D7" s="104">
        <v>228332</v>
      </c>
      <c r="E7" s="104">
        <v>373697</v>
      </c>
      <c r="F7" s="104">
        <v>165</v>
      </c>
      <c r="G7" s="107"/>
      <c r="H7" s="106">
        <v>0.46</v>
      </c>
      <c r="I7" s="106"/>
      <c r="J7" s="106"/>
      <c r="K7" s="106"/>
      <c r="L7" s="106"/>
      <c r="M7" s="106"/>
      <c r="N7" s="51">
        <v>3.2800000000000002</v>
      </c>
      <c r="O7" s="91">
        <v>3.11</v>
      </c>
      <c r="P7" s="91">
        <v>3.19</v>
      </c>
      <c r="Q7" s="91">
        <v>2.86</v>
      </c>
      <c r="R7" s="91">
        <v>2.7</v>
      </c>
      <c r="S7" s="91">
        <v>3.05</v>
      </c>
      <c r="T7" s="91">
        <v>3.25</v>
      </c>
      <c r="U7" s="91">
        <v>3.8600000000000003</v>
      </c>
      <c r="V7" s="91">
        <v>4.43</v>
      </c>
      <c r="W7" s="91">
        <v>4.78</v>
      </c>
      <c r="X7" s="91">
        <v>3.8600000000000003</v>
      </c>
      <c r="Y7" s="91">
        <v>3.27</v>
      </c>
      <c r="Z7" s="91">
        <v>2.94</v>
      </c>
      <c r="AA7" s="91">
        <v>2.9</v>
      </c>
      <c r="AB7" s="91">
        <v>2.96</v>
      </c>
      <c r="AC7" s="91">
        <v>2.77</v>
      </c>
      <c r="AD7" s="91">
        <v>2.71</v>
      </c>
      <c r="AE7" s="91">
        <v>2.94</v>
      </c>
      <c r="AF7" s="91">
        <v>3.17</v>
      </c>
      <c r="AG7" s="91">
        <v>3.44</v>
      </c>
      <c r="AH7" s="91">
        <v>3.5700000000000003</v>
      </c>
      <c r="AI7" s="91">
        <v>4.2</v>
      </c>
      <c r="AJ7" s="91">
        <v>4.79</v>
      </c>
      <c r="AK7" s="91">
        <v>3.35</v>
      </c>
      <c r="AL7" s="91">
        <v>3.46</v>
      </c>
      <c r="AM7" s="91">
        <v>3.36</v>
      </c>
      <c r="AN7" s="91">
        <v>3.34</v>
      </c>
      <c r="AO7" s="91">
        <v>1.9100000000000001</v>
      </c>
      <c r="AP7" s="91">
        <v>2.68</v>
      </c>
      <c r="AQ7" s="91">
        <v>3.03</v>
      </c>
      <c r="AR7" s="91">
        <v>3.16</v>
      </c>
      <c r="AS7" s="91">
        <v>3.58</v>
      </c>
      <c r="AT7" s="91">
        <v>4.28</v>
      </c>
      <c r="AU7" s="91">
        <v>5.04</v>
      </c>
      <c r="AV7" s="91">
        <v>4.3099999999999996</v>
      </c>
      <c r="AW7" s="91">
        <v>5.6</v>
      </c>
      <c r="AX7" s="91">
        <v>3.54</v>
      </c>
      <c r="AY7" s="91">
        <v>3.72</v>
      </c>
      <c r="AZ7" s="91">
        <v>2.99</v>
      </c>
      <c r="BA7" s="91">
        <v>3.19</v>
      </c>
      <c r="BB7" s="91">
        <v>3.38</v>
      </c>
      <c r="BC7" s="10">
        <v>3.36</v>
      </c>
      <c r="BD7" s="35">
        <v>3.63</v>
      </c>
      <c r="BE7" s="91">
        <v>3.5100000000000002</v>
      </c>
      <c r="BF7" s="26">
        <v>4.74</v>
      </c>
      <c r="BG7" s="91">
        <v>5.46</v>
      </c>
      <c r="BH7" s="91">
        <v>4.71</v>
      </c>
      <c r="BI7" s="51">
        <v>3.52</v>
      </c>
      <c r="BJ7" s="51">
        <v>3.05</v>
      </c>
      <c r="BK7" s="91">
        <v>3.15</v>
      </c>
      <c r="BL7" s="91">
        <v>3.02</v>
      </c>
      <c r="BM7" s="91">
        <v>2.79</v>
      </c>
      <c r="BN7" s="112">
        <f>'Total Datos'!BI5</f>
        <v>2.89</v>
      </c>
      <c r="BO7" s="112">
        <f>'Total Datos'!BJ5</f>
        <v>3.11</v>
      </c>
      <c r="BP7" s="112">
        <f>'Total Datos'!BK5</f>
        <v>3</v>
      </c>
      <c r="BQ7" s="112"/>
      <c r="BR7" s="112">
        <f>'Total Datos'!BM5</f>
        <v>4.41</v>
      </c>
      <c r="BS7" s="112">
        <f>'Total Datos'!BN5</f>
        <v>5.67</v>
      </c>
      <c r="BT7" s="112">
        <f>'Total Datos'!BO5</f>
        <v>4.3</v>
      </c>
      <c r="BU7" s="112">
        <f>'Total Datos'!BP5</f>
        <v>2.97</v>
      </c>
      <c r="BV7" s="112">
        <f>'Total Datos'!BQ5</f>
        <v>2.66</v>
      </c>
      <c r="BW7" s="112">
        <f>'Total Datos'!BR5</f>
        <v>2.89</v>
      </c>
      <c r="BX7" s="112">
        <f>'Total Datos'!BS5</f>
        <v>2.93</v>
      </c>
      <c r="BY7" s="112">
        <f>'Total Datos'!BT5</f>
        <v>2.54</v>
      </c>
      <c r="BZ7" s="112">
        <f>'Total Datos'!BU5</f>
        <v>2.94</v>
      </c>
      <c r="CA7" s="112">
        <f>'Total Datos'!BV5</f>
        <v>2.97</v>
      </c>
      <c r="CB7" s="112">
        <f>'Total Datos'!BW5</f>
        <v>3.1399999999999997</v>
      </c>
      <c r="CC7" s="112">
        <f>'Total Datos'!BX5</f>
        <v>3.71</v>
      </c>
      <c r="CD7" s="112">
        <f>'Total Datos'!BY5</f>
        <v>5.42</v>
      </c>
      <c r="CE7" s="112">
        <f>'Total Datos'!BZ5</f>
        <v>5.62</v>
      </c>
      <c r="CF7" s="112"/>
      <c r="CG7" s="112"/>
      <c r="CH7" s="112"/>
      <c r="CI7" s="112"/>
      <c r="CJ7" s="112"/>
      <c r="CK7" s="112"/>
      <c r="CO7" s="112"/>
      <c r="CP7" s="112"/>
      <c r="CQ7" s="112"/>
      <c r="CR7" s="112"/>
      <c r="CS7" s="112"/>
      <c r="CW7" s="112"/>
      <c r="DO7" s="112">
        <f>'Total Datos'!DJ5</f>
        <v>5.0200000000000005</v>
      </c>
      <c r="DP7" s="112">
        <f>'Total Datos'!DK5</f>
        <v>3.2</v>
      </c>
      <c r="DQ7" s="112">
        <f>'Total Datos'!DL5</f>
        <v>3.29</v>
      </c>
      <c r="DR7" s="112">
        <f>'Total Datos'!DM5</f>
        <v>2.7800000000000002</v>
      </c>
      <c r="DS7" s="112">
        <f>'Total Datos'!DN5</f>
        <v>2.9</v>
      </c>
      <c r="DT7" s="112">
        <f>'Total Datos'!DO5</f>
        <v>2.77</v>
      </c>
      <c r="DU7" s="112">
        <f>'Total Datos'!DP5</f>
        <v>2.77</v>
      </c>
      <c r="DV7" s="112">
        <f>'Total Datos'!DQ5</f>
        <v>2.64</v>
      </c>
      <c r="DW7" s="112">
        <f>'Total Datos'!DR5</f>
        <v>2.97</v>
      </c>
      <c r="DX7" s="112">
        <f>'Total Datos'!DS5</f>
        <v>3.14</v>
      </c>
      <c r="DY7" s="112"/>
      <c r="DZ7" s="112">
        <f>'Total Datos'!DU5</f>
        <v>4.66</v>
      </c>
      <c r="EA7" s="112">
        <f>'Total Datos'!DV5</f>
        <v>5.82</v>
      </c>
      <c r="EB7" s="112">
        <f>'Total Datos'!DW5</f>
        <v>3.9000000000000004</v>
      </c>
      <c r="EC7" s="112">
        <f>'Total Datos'!DX5</f>
        <v>2.85</v>
      </c>
      <c r="ED7" s="112">
        <f>'Total Datos'!DY5</f>
        <v>2.76</v>
      </c>
      <c r="EE7" s="112">
        <f>'Total Datos'!DZ5</f>
        <v>2.66</v>
      </c>
      <c r="EF7" s="112">
        <f>'Total Datos'!EA5</f>
        <v>2.82</v>
      </c>
      <c r="EG7" s="112">
        <f>'Total Datos'!EB5</f>
        <v>2.81</v>
      </c>
      <c r="EH7" s="112">
        <f>'Total Datos'!EC5</f>
        <v>2.95</v>
      </c>
      <c r="EI7" s="112"/>
      <c r="EJ7" s="112"/>
      <c r="EK7" s="112">
        <f>'Total Datos'!EF5</f>
        <v>3.3899999999999997</v>
      </c>
      <c r="EL7" s="112">
        <f>'Total Datos'!EG5</f>
        <v>4.59</v>
      </c>
      <c r="EM7" s="112">
        <f>'Total Datos'!EH5</f>
        <v>4.8499999999999996</v>
      </c>
      <c r="EN7" s="112">
        <f>'Total Datos'!EI5</f>
        <v>4.4400000000000004</v>
      </c>
      <c r="EO7" s="112">
        <f>'Total Datos'!EJ5</f>
        <v>4.43</v>
      </c>
      <c r="ER7" s="112">
        <f>'Total Datos'!EM5</f>
        <v>3.59</v>
      </c>
      <c r="ES7" s="112">
        <f>'Total Datos'!EN5</f>
        <v>3.2800000000000002</v>
      </c>
      <c r="ET7" s="112">
        <f>'Total Datos'!EO5</f>
        <v>3.24</v>
      </c>
      <c r="EV7" s="112">
        <f>'Total Datos'!EQ5</f>
        <v>3.29</v>
      </c>
      <c r="EW7" s="112">
        <f>'Total Datos'!ER5</f>
        <v>5.35</v>
      </c>
      <c r="EX7" s="112">
        <f>'Total Datos'!ES5</f>
        <v>4.71</v>
      </c>
      <c r="FA7" s="112">
        <f>'Total Datos'!EV5</f>
        <v>4.71</v>
      </c>
      <c r="FB7" s="112">
        <f>'Total Datos'!EW5</f>
        <v>3.21</v>
      </c>
      <c r="FC7" s="112">
        <f>'Total Datos'!EX5</f>
        <v>3.07</v>
      </c>
      <c r="FE7" s="112">
        <f>'Total Datos'!EZ5</f>
        <v>1.69</v>
      </c>
      <c r="FF7" s="112">
        <f>'Total Datos'!FA5</f>
        <v>2.9</v>
      </c>
      <c r="FH7" s="112">
        <f>'Total Datos'!FC5</f>
        <v>3.3099999999999996</v>
      </c>
      <c r="FJ7" s="112">
        <f>'Total Datos'!FE5</f>
        <v>4.49</v>
      </c>
      <c r="FK7" s="112">
        <f>'Total Datos'!FF5</f>
        <v>5.08</v>
      </c>
      <c r="FL7" s="112">
        <f>'Total Datos'!FG5</f>
        <v>5.3</v>
      </c>
    </row>
    <row r="8" spans="1:176" x14ac:dyDescent="0.25">
      <c r="A8" s="105"/>
      <c r="B8" s="105" t="s">
        <v>21</v>
      </c>
      <c r="C8" s="105"/>
      <c r="D8" s="104"/>
      <c r="E8" s="104"/>
      <c r="F8" s="104"/>
      <c r="G8" s="107"/>
      <c r="H8" s="106"/>
      <c r="I8" s="106"/>
      <c r="J8" s="106"/>
      <c r="K8" s="106"/>
      <c r="L8" s="106"/>
      <c r="M8" s="106"/>
      <c r="N8" s="5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10"/>
      <c r="BD8" s="35"/>
      <c r="BE8" s="91"/>
      <c r="BF8" s="26"/>
      <c r="BG8" s="91"/>
      <c r="BH8" s="91"/>
      <c r="BI8" s="51"/>
      <c r="BJ8" s="51"/>
      <c r="BK8" s="91"/>
      <c r="BL8" s="91"/>
      <c r="BM8" s="91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P8" s="112"/>
      <c r="DO8" s="112"/>
      <c r="DP8" s="112"/>
      <c r="DQ8" s="112"/>
      <c r="EA8" s="112"/>
      <c r="ED8" s="112"/>
      <c r="EH8" s="112"/>
      <c r="EJ8" s="112"/>
      <c r="EM8" s="112"/>
      <c r="EP8" s="112">
        <f>'Total Datos'!EK5</f>
        <v>8.0399999999999991</v>
      </c>
      <c r="EQ8" s="112">
        <f>'Total Datos'!EL5</f>
        <v>8.1199999999999992</v>
      </c>
      <c r="EU8" s="112">
        <f>'Total Datos'!EP5</f>
        <v>3.59</v>
      </c>
      <c r="EY8" s="112">
        <f>'Total Datos'!ET5</f>
        <v>8.65</v>
      </c>
      <c r="EZ8" s="112">
        <f>'Total Datos'!EU5</f>
        <v>10.53</v>
      </c>
      <c r="FD8" s="112">
        <f>'Total Datos'!EY5</f>
        <v>8.0299999999999994</v>
      </c>
      <c r="FG8" s="112">
        <f>'Total Datos'!FB5</f>
        <v>8.5299999999999994</v>
      </c>
      <c r="FI8" s="112">
        <f>'Total Datos'!FD5</f>
        <v>10.119999999999999</v>
      </c>
    </row>
    <row r="9" spans="1:176" x14ac:dyDescent="0.25">
      <c r="A9" s="105">
        <v>4</v>
      </c>
      <c r="B9" s="105" t="s">
        <v>19</v>
      </c>
      <c r="C9" s="105" t="s">
        <v>26</v>
      </c>
      <c r="D9" s="104">
        <v>228311</v>
      </c>
      <c r="E9" s="104">
        <v>373468</v>
      </c>
      <c r="F9" s="104">
        <v>164</v>
      </c>
      <c r="G9" s="107"/>
      <c r="H9" s="106">
        <v>0.75</v>
      </c>
      <c r="I9" s="106"/>
      <c r="J9" s="106"/>
      <c r="K9" s="106"/>
      <c r="L9" s="106"/>
      <c r="M9" s="106"/>
      <c r="N9" s="51">
        <v>2.88</v>
      </c>
      <c r="O9" s="91">
        <v>2.8</v>
      </c>
      <c r="P9" s="92"/>
      <c r="Q9" s="92"/>
      <c r="R9" s="91"/>
      <c r="S9" s="91">
        <v>2.65</v>
      </c>
      <c r="T9" s="92"/>
      <c r="U9" s="92"/>
      <c r="V9" s="91">
        <v>4.0199999999999996</v>
      </c>
      <c r="W9" s="92"/>
      <c r="X9" s="91">
        <v>3.42</v>
      </c>
      <c r="Y9" s="91">
        <v>2.85</v>
      </c>
      <c r="Z9" s="92"/>
      <c r="AA9" s="92"/>
      <c r="AB9" s="91">
        <v>2.69</v>
      </c>
      <c r="AC9" s="92"/>
      <c r="AD9" s="91">
        <v>2.57</v>
      </c>
      <c r="AE9" s="92"/>
      <c r="AF9" s="91">
        <v>2.79</v>
      </c>
      <c r="AG9" s="92"/>
      <c r="AH9" s="92"/>
      <c r="AI9" s="91">
        <v>6.27</v>
      </c>
      <c r="AJ9" s="92"/>
      <c r="AK9" s="92"/>
      <c r="AL9" s="91">
        <v>3.22</v>
      </c>
      <c r="AM9" s="91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1"/>
      <c r="BA9" s="92"/>
      <c r="BB9" s="112"/>
      <c r="BC9" s="112"/>
      <c r="BD9" s="112"/>
      <c r="BE9" s="112"/>
      <c r="BF9" s="112"/>
      <c r="BG9" s="91">
        <v>5.77</v>
      </c>
      <c r="BH9" s="112"/>
      <c r="BI9" s="112"/>
      <c r="BJ9" s="112"/>
      <c r="BK9" s="112"/>
      <c r="BL9" s="91">
        <v>2.78</v>
      </c>
      <c r="BM9" s="112"/>
      <c r="BN9" s="112">
        <f>'Total Datos'!BI6</f>
        <v>2.73</v>
      </c>
      <c r="BO9" s="112">
        <f>'Total Datos'!BJ6</f>
        <v>2.85</v>
      </c>
      <c r="BP9" s="112">
        <f>'Total Datos'!BK6</f>
        <v>2.72</v>
      </c>
      <c r="BQ9" s="112"/>
      <c r="BR9" s="112">
        <f>'Total Datos'!BM6</f>
        <v>5.05</v>
      </c>
      <c r="BS9" s="112">
        <f>'Total Datos'!BN6</f>
        <v>5.64</v>
      </c>
      <c r="BT9" s="112">
        <f>'Total Datos'!BO6</f>
        <v>4.45</v>
      </c>
      <c r="BU9" s="112">
        <f>'Total Datos'!BP6</f>
        <v>2.92</v>
      </c>
      <c r="BV9" s="112"/>
      <c r="BW9" s="112"/>
      <c r="BX9" s="112">
        <f>'Total Datos'!BS6</f>
        <v>2.75</v>
      </c>
      <c r="BY9" s="112"/>
      <c r="BZ9" s="112">
        <f>'Total Datos'!BU6</f>
        <v>2.78</v>
      </c>
      <c r="CA9" s="112">
        <f>'Total Datos'!BV6</f>
        <v>2.7</v>
      </c>
      <c r="CB9" s="112"/>
      <c r="CC9" s="112"/>
      <c r="CD9" s="112"/>
      <c r="CE9" s="112"/>
      <c r="CF9" s="112"/>
      <c r="CG9" s="112"/>
      <c r="CP9" s="112">
        <f>'Total Datos'!CK6</f>
        <v>6.72</v>
      </c>
      <c r="CZ9" s="112">
        <f>'Total Datos'!CU6</f>
        <v>3.09</v>
      </c>
      <c r="DO9" s="112">
        <f>'Total Datos'!DJ6</f>
        <v>5.85</v>
      </c>
      <c r="DP9" s="112"/>
      <c r="DQ9" s="112">
        <f>'Total Datos'!DL6</f>
        <v>8.9700000000000006</v>
      </c>
      <c r="EA9" s="112">
        <f>'Total Datos'!DV6</f>
        <v>14.28</v>
      </c>
      <c r="ED9" s="112">
        <f>'Total Datos'!DY6</f>
        <v>2.68</v>
      </c>
      <c r="EH9" s="112">
        <f>'Total Datos'!EC6</f>
        <v>2.68</v>
      </c>
      <c r="EJ9" s="112">
        <f>'Total Datos'!EE6</f>
        <v>2.81</v>
      </c>
      <c r="EM9" s="112">
        <f>'Total Datos'!EH6</f>
        <v>4.71</v>
      </c>
      <c r="EQ9" s="112">
        <f>'Total Datos'!EL6</f>
        <v>2.61</v>
      </c>
      <c r="ER9" s="112">
        <f>'Total Datos'!EM6</f>
        <v>2.73</v>
      </c>
      <c r="ES9" s="112">
        <f>'Total Datos'!EN6</f>
        <v>2.7</v>
      </c>
      <c r="ET9" s="112">
        <f>'Total Datos'!EO6</f>
        <v>2.7</v>
      </c>
      <c r="EU9" s="112">
        <f>'Total Datos'!EP6</f>
        <v>2.56</v>
      </c>
      <c r="FA9" s="112">
        <f>'Total Datos'!EV6</f>
        <v>4.68</v>
      </c>
      <c r="FB9" s="112">
        <f>'Total Datos'!EW6</f>
        <v>2.81</v>
      </c>
      <c r="FC9" s="112">
        <f>'Total Datos'!EX6</f>
        <v>2.72</v>
      </c>
      <c r="FD9" s="112">
        <f>'Total Datos'!EY6</f>
        <v>2.5499999999999998</v>
      </c>
      <c r="FE9" s="112">
        <f>'Total Datos'!EZ6</f>
        <v>2.57</v>
      </c>
      <c r="FF9" s="112">
        <f>'Total Datos'!FA6</f>
        <v>2.57</v>
      </c>
      <c r="FG9" s="112">
        <f>'Total Datos'!FB6</f>
        <v>4.1399999999999997</v>
      </c>
      <c r="FH9" s="112">
        <f>'Total Datos'!FC6</f>
        <v>2.8</v>
      </c>
      <c r="FI9" s="112">
        <f>'Total Datos'!FD6</f>
        <v>2.9</v>
      </c>
      <c r="FJ9" s="112">
        <f>'Total Datos'!FE6</f>
        <v>4.04</v>
      </c>
      <c r="FL9" s="112">
        <f>'Total Datos'!FG6</f>
        <v>4.8600000000000003</v>
      </c>
    </row>
    <row r="10" spans="1:176" x14ac:dyDescent="0.25">
      <c r="A10" s="105">
        <v>4</v>
      </c>
      <c r="B10" s="105" t="s">
        <v>19</v>
      </c>
      <c r="C10" s="105" t="s">
        <v>26</v>
      </c>
      <c r="D10" s="104">
        <v>228311</v>
      </c>
      <c r="E10" s="104">
        <v>373468</v>
      </c>
      <c r="F10" s="104">
        <v>164</v>
      </c>
      <c r="G10" s="107"/>
      <c r="H10" s="106">
        <v>0.75</v>
      </c>
      <c r="I10" s="106"/>
      <c r="J10" s="106"/>
      <c r="K10" s="106"/>
      <c r="L10" s="106"/>
      <c r="M10" s="106"/>
      <c r="N10" s="51"/>
      <c r="O10" s="91"/>
      <c r="P10" s="92">
        <v>2.82</v>
      </c>
      <c r="Q10" s="92">
        <v>5.37</v>
      </c>
      <c r="R10" s="91"/>
      <c r="S10" s="91"/>
      <c r="T10" s="92">
        <v>5.67</v>
      </c>
      <c r="U10" s="92">
        <v>6.72</v>
      </c>
      <c r="V10" s="91"/>
      <c r="W10" s="92">
        <v>9.68</v>
      </c>
      <c r="X10" s="91"/>
      <c r="Y10" s="91"/>
      <c r="Z10" s="92">
        <v>8.85</v>
      </c>
      <c r="AA10" s="92">
        <v>8.75</v>
      </c>
      <c r="AB10" s="91"/>
      <c r="AC10" s="92">
        <v>8.68</v>
      </c>
      <c r="AD10" s="91"/>
      <c r="AE10" s="92">
        <v>8.61</v>
      </c>
      <c r="AF10" s="91"/>
      <c r="AG10" s="92">
        <v>9.08</v>
      </c>
      <c r="AH10" s="92">
        <v>9.81</v>
      </c>
      <c r="AI10" s="91"/>
      <c r="AJ10" s="92">
        <v>11.23</v>
      </c>
      <c r="AK10" s="92">
        <v>9.1300000000000008</v>
      </c>
      <c r="AL10" s="91"/>
      <c r="AM10" s="91"/>
      <c r="AN10" s="92">
        <v>9.2899999999999991</v>
      </c>
      <c r="AO10" s="92">
        <v>8.32</v>
      </c>
      <c r="AP10" s="92">
        <v>9.01</v>
      </c>
      <c r="AQ10" s="92">
        <v>9.0500000000000007</v>
      </c>
      <c r="AR10" s="92">
        <v>2.84</v>
      </c>
      <c r="AS10" s="92">
        <v>4.3899999999999997</v>
      </c>
      <c r="AT10" s="92">
        <v>11.6</v>
      </c>
      <c r="AU10" s="92">
        <v>10.23</v>
      </c>
      <c r="AV10" s="92">
        <v>8.24</v>
      </c>
      <c r="AW10" s="92">
        <v>13.72</v>
      </c>
      <c r="AX10" s="92">
        <v>10.050000000000001</v>
      </c>
      <c r="AY10" s="92">
        <v>10.32</v>
      </c>
      <c r="AZ10" s="91"/>
      <c r="BA10" s="92">
        <v>9.23</v>
      </c>
      <c r="BB10" s="92">
        <v>9.7799999999999994</v>
      </c>
      <c r="BC10" s="115">
        <v>9.4600000000000009</v>
      </c>
      <c r="BD10" s="117">
        <v>9.68</v>
      </c>
      <c r="BE10" s="118">
        <v>9.36</v>
      </c>
      <c r="BF10" s="117">
        <v>12.39</v>
      </c>
      <c r="BG10" s="112"/>
      <c r="BH10" s="92">
        <v>12.17</v>
      </c>
      <c r="BI10" s="92">
        <v>10.130000000000001</v>
      </c>
      <c r="BJ10" s="92">
        <v>9.14</v>
      </c>
      <c r="BK10" s="92">
        <v>9.33</v>
      </c>
      <c r="BL10" s="112"/>
      <c r="BM10" s="92">
        <v>9.06</v>
      </c>
      <c r="BN10" s="112"/>
      <c r="BO10" s="112"/>
      <c r="BP10" s="112"/>
      <c r="BQ10" s="112"/>
      <c r="BR10" s="112"/>
      <c r="BS10" s="112"/>
      <c r="BT10" s="112"/>
      <c r="BU10" s="112"/>
      <c r="BV10" s="112">
        <f>'Total Datos'!BQ6</f>
        <v>9.02</v>
      </c>
      <c r="BW10" s="112">
        <f>'Total Datos'!BR6</f>
        <v>8.73</v>
      </c>
      <c r="BX10" s="112"/>
      <c r="BY10" s="112">
        <f>'Total Datos'!BT6</f>
        <v>9.2100000000000009</v>
      </c>
      <c r="BZ10" s="112"/>
      <c r="CA10" s="112"/>
      <c r="CB10" s="112">
        <f>'Total Datos'!BW6</f>
        <v>9.23</v>
      </c>
      <c r="CC10" s="112">
        <f>'Total Datos'!BX6</f>
        <v>11.24</v>
      </c>
      <c r="CD10" s="112">
        <f>'Total Datos'!BY6</f>
        <v>15.59</v>
      </c>
      <c r="CE10" s="112">
        <f>'Total Datos'!BZ6</f>
        <v>15.670000000000002</v>
      </c>
      <c r="CF10" s="112">
        <f>'Total Datos'!CA6</f>
        <v>10.45</v>
      </c>
      <c r="CG10" s="112">
        <f>'Total Datos'!CB6</f>
        <v>9.8000000000000007</v>
      </c>
      <c r="CH10" s="112">
        <f>'Total Datos'!CC6</f>
        <v>7.92</v>
      </c>
      <c r="CI10" s="112">
        <f>'Total Datos'!CD6</f>
        <v>8.1300000000000008</v>
      </c>
      <c r="CJ10" s="112">
        <f>'Total Datos'!CE6</f>
        <v>8.18</v>
      </c>
      <c r="CK10" s="112">
        <f>'Total Datos'!CF6</f>
        <v>8.09</v>
      </c>
      <c r="CL10" s="112">
        <f>'Total Datos'!CG6</f>
        <v>7.85</v>
      </c>
      <c r="CM10" s="112">
        <f>'Total Datos'!CH6</f>
        <v>8.2200000000000006</v>
      </c>
      <c r="CN10" s="112">
        <f>'Total Datos'!CI6</f>
        <v>8.5500000000000007</v>
      </c>
      <c r="CO10" s="112">
        <f>'Total Datos'!CJ6</f>
        <v>11.14</v>
      </c>
      <c r="CQ10" s="112">
        <f>'Total Datos'!CL6</f>
        <v>12.99</v>
      </c>
      <c r="CR10" s="112">
        <f>'Total Datos'!CM6</f>
        <v>13.59</v>
      </c>
      <c r="CS10" s="112">
        <f>'Total Datos'!CN6</f>
        <v>13.19</v>
      </c>
      <c r="CT10" s="112">
        <f>'Total Datos'!CO6</f>
        <v>9.49</v>
      </c>
      <c r="CU10" s="112">
        <f>'Total Datos'!CP6</f>
        <v>8.68</v>
      </c>
      <c r="CV10" s="112">
        <f>'Total Datos'!CQ6</f>
        <v>9.4499999999999993</v>
      </c>
      <c r="CW10" s="112">
        <f>'Total Datos'!CR6</f>
        <v>8.9600000000000009</v>
      </c>
      <c r="CX10" s="112">
        <f>'Total Datos'!CS6</f>
        <v>8.4600000000000009</v>
      </c>
      <c r="CY10" s="112">
        <f>'Total Datos'!CT6</f>
        <v>8.3699999999999992</v>
      </c>
      <c r="DA10" s="112">
        <f>'Total Datos'!CV6</f>
        <v>10.28</v>
      </c>
      <c r="DB10" s="112">
        <f>'Total Datos'!CW6</f>
        <v>12.61</v>
      </c>
      <c r="DC10" s="112">
        <f>'Total Datos'!CX6</f>
        <v>11.45</v>
      </c>
      <c r="DD10" s="112">
        <f>'Total Datos'!CY6</f>
        <v>10.36</v>
      </c>
      <c r="DE10">
        <v>10.27</v>
      </c>
      <c r="DF10" s="112">
        <f>'Total Datos'!DA6</f>
        <v>8.23</v>
      </c>
      <c r="DG10" s="112">
        <f>'Total Datos'!DB6</f>
        <v>8.66</v>
      </c>
      <c r="DH10" s="112">
        <f>'Total Datos'!DC6</f>
        <v>8.49</v>
      </c>
      <c r="DI10" s="112">
        <f>'Total Datos'!DD6</f>
        <v>8.129999999999999</v>
      </c>
      <c r="DJ10" s="112">
        <f>'Total Datos'!DE6</f>
        <v>8.35</v>
      </c>
      <c r="DK10" s="112">
        <f>'Total Datos'!DF6</f>
        <v>8.18</v>
      </c>
      <c r="DL10" s="112">
        <f>'Total Datos'!DG6</f>
        <v>8.59</v>
      </c>
      <c r="DM10" s="112">
        <f>'Total Datos'!DH6</f>
        <v>8.91</v>
      </c>
      <c r="DN10" s="112">
        <f>'Total Datos'!DI6</f>
        <v>15.350000000000001</v>
      </c>
      <c r="DP10">
        <f>'Total Datos'!DK6</f>
        <v>8.73</v>
      </c>
      <c r="DR10" s="112">
        <f>'Total Datos'!DM6</f>
        <v>8.65</v>
      </c>
      <c r="DS10" s="112">
        <f>'Total Datos'!DN6</f>
        <v>9.1</v>
      </c>
      <c r="DT10" s="112">
        <f>'Total Datos'!DO6</f>
        <v>8.5</v>
      </c>
      <c r="DU10" s="112">
        <f>'Total Datos'!DP6</f>
        <v>8.5399999999999991</v>
      </c>
      <c r="DV10" s="112">
        <f>'Total Datos'!DQ6</f>
        <v>9</v>
      </c>
      <c r="DW10" s="112">
        <f>'Total Datos'!DR6</f>
        <v>8.99</v>
      </c>
      <c r="DX10" s="112">
        <f>'Total Datos'!DS6</f>
        <v>8.7799999999999994</v>
      </c>
      <c r="DY10" s="112">
        <f>'Total Datos'!DT6</f>
        <v>3.9800000000000004</v>
      </c>
      <c r="DZ10" s="112">
        <f>'Total Datos'!DU6</f>
        <v>15.17</v>
      </c>
      <c r="EB10" s="112">
        <f>'Total Datos'!DW6</f>
        <v>10.57</v>
      </c>
      <c r="EC10" s="112">
        <f>'Total Datos'!DX6</f>
        <v>9.1</v>
      </c>
      <c r="EE10" s="112">
        <f>'Total Datos'!DZ6</f>
        <v>8.66</v>
      </c>
      <c r="EF10" s="112">
        <f>'Total Datos'!EA6</f>
        <v>9.39</v>
      </c>
      <c r="EG10" s="112">
        <f>'Total Datos'!EB6</f>
        <v>9.6300000000000008</v>
      </c>
      <c r="EI10" s="112">
        <f>'Total Datos'!ED6</f>
        <v>9.43</v>
      </c>
      <c r="EK10" s="112">
        <f>'Total Datos'!EF6</f>
        <v>10.45</v>
      </c>
      <c r="EL10" s="112">
        <f>'Total Datos'!EG6</f>
        <v>12.73</v>
      </c>
      <c r="EN10" s="112">
        <f>'Total Datos'!EI6</f>
        <v>12.47</v>
      </c>
      <c r="EO10" s="112">
        <f>'Total Datos'!EJ6</f>
        <v>13.35</v>
      </c>
      <c r="EP10" s="112">
        <f>'Total Datos'!EK6</f>
        <v>9.9700000000000006</v>
      </c>
      <c r="EV10" s="112">
        <f>'Total Datos'!EQ6</f>
        <v>3.26</v>
      </c>
      <c r="EW10" s="112">
        <f>'Total Datos'!ER6</f>
        <v>9.39</v>
      </c>
      <c r="EX10" s="112">
        <f>'Total Datos'!ES6</f>
        <v>12.72</v>
      </c>
      <c r="EY10" s="112">
        <f>'Total Datos'!ET6</f>
        <v>14.35</v>
      </c>
      <c r="EZ10" s="112">
        <f>'Total Datos'!EU6</f>
        <v>12.81</v>
      </c>
      <c r="FK10" s="112">
        <f>'Total Datos'!FF6</f>
        <v>9.85</v>
      </c>
    </row>
    <row r="11" spans="1:176" x14ac:dyDescent="0.25">
      <c r="A11" s="105">
        <v>5</v>
      </c>
      <c r="B11" s="105" t="s">
        <v>22</v>
      </c>
      <c r="C11" s="105" t="s">
        <v>26</v>
      </c>
      <c r="D11" s="104">
        <v>229011</v>
      </c>
      <c r="E11" s="104">
        <v>372774</v>
      </c>
      <c r="F11" s="104">
        <v>171</v>
      </c>
      <c r="G11" s="107"/>
      <c r="H11" s="106">
        <v>0.21</v>
      </c>
      <c r="I11" s="106"/>
      <c r="J11" s="106"/>
      <c r="K11" s="106"/>
      <c r="L11" s="106"/>
      <c r="M11" s="106"/>
      <c r="N11" s="51">
        <v>6.53</v>
      </c>
      <c r="O11" s="91">
        <v>6.03</v>
      </c>
      <c r="P11" s="91">
        <v>6.44</v>
      </c>
      <c r="Q11" s="91">
        <v>4.5599999999999996</v>
      </c>
      <c r="R11" s="91">
        <v>3.35</v>
      </c>
      <c r="S11" s="91">
        <v>3.62</v>
      </c>
      <c r="T11" s="91">
        <v>4.59</v>
      </c>
      <c r="U11" s="91">
        <v>5.75</v>
      </c>
      <c r="V11" s="91">
        <v>6.7</v>
      </c>
      <c r="W11" s="91">
        <v>7.04</v>
      </c>
      <c r="X11" s="91">
        <v>7.19</v>
      </c>
      <c r="Y11" s="91">
        <v>7.17</v>
      </c>
      <c r="Z11" s="91">
        <v>6.07</v>
      </c>
      <c r="AA11" s="91">
        <v>5.09</v>
      </c>
      <c r="AB11" s="91">
        <v>3.83</v>
      </c>
      <c r="AC11" s="91">
        <v>2.92</v>
      </c>
      <c r="AD11" s="91">
        <v>2.64</v>
      </c>
      <c r="AE11" s="91">
        <v>3.1</v>
      </c>
      <c r="AF11" s="91">
        <v>3.61</v>
      </c>
      <c r="AG11" s="91">
        <v>4.42</v>
      </c>
      <c r="AH11" s="91">
        <v>5.21</v>
      </c>
      <c r="AI11" s="92">
        <v>10.82</v>
      </c>
      <c r="AJ11" s="91">
        <v>7.34</v>
      </c>
      <c r="AK11" s="92">
        <v>7.87</v>
      </c>
      <c r="AL11" s="91">
        <v>6.95</v>
      </c>
      <c r="AM11" s="91"/>
      <c r="AN11" s="91"/>
      <c r="AO11" s="91"/>
      <c r="AP11" s="91"/>
      <c r="AQ11" s="91"/>
      <c r="AR11" s="91">
        <v>4.09</v>
      </c>
      <c r="AS11" s="91"/>
      <c r="AT11" s="91"/>
      <c r="AU11" s="92">
        <v>7.35</v>
      </c>
      <c r="AV11" s="91">
        <v>7.29</v>
      </c>
      <c r="AW11" s="91"/>
      <c r="AX11" s="91">
        <v>7.15</v>
      </c>
      <c r="AY11" s="91">
        <v>7.31</v>
      </c>
      <c r="AZ11" s="91">
        <v>6.64</v>
      </c>
      <c r="BA11" s="91">
        <v>6.41</v>
      </c>
      <c r="BB11" s="91">
        <v>5.2</v>
      </c>
      <c r="BC11" s="10">
        <v>4.08</v>
      </c>
      <c r="BD11" s="35">
        <v>4.1100000000000003</v>
      </c>
      <c r="BE11" s="118">
        <v>6.7700000000000005</v>
      </c>
      <c r="BF11" s="26"/>
      <c r="BG11" s="91"/>
      <c r="BH11" s="91"/>
      <c r="BI11" s="51"/>
      <c r="BJ11" s="51">
        <v>5.64</v>
      </c>
      <c r="BK11" s="91">
        <v>4.4000000000000004</v>
      </c>
      <c r="BL11" s="91">
        <v>3.54</v>
      </c>
      <c r="BM11" s="91">
        <v>2.08</v>
      </c>
      <c r="BN11" s="112">
        <f>'Total Datos'!BI7</f>
        <v>2.25</v>
      </c>
      <c r="BO11" s="112">
        <f>'Total Datos'!BJ7</f>
        <v>3.61</v>
      </c>
      <c r="BP11" s="112">
        <f>'Total Datos'!BK7</f>
        <v>2.91</v>
      </c>
      <c r="BQ11" s="112"/>
      <c r="BR11" s="112">
        <f>'Total Datos'!BM7</f>
        <v>6.41</v>
      </c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 t="str">
        <f>'Total Datos'!CD7</f>
        <v>Linea de aire obstruida</v>
      </c>
      <c r="CJ11" s="112" t="str">
        <f>'Total Datos'!CE7</f>
        <v>Linea de aire obstruida</v>
      </c>
      <c r="CK11" s="112" t="str">
        <f>'Total Datos'!CF7</f>
        <v>Linea de aire obstruida</v>
      </c>
      <c r="CL11" s="112" t="str">
        <f>'Total Datos'!CG7</f>
        <v>Linea de aire obstruida</v>
      </c>
      <c r="CM11" s="112" t="str">
        <f>'Total Datos'!CH7</f>
        <v>Linea de aire obstruida</v>
      </c>
      <c r="CN11" s="112" t="str">
        <f>'Total Datos'!CI7</f>
        <v>Linea de aire obstruida</v>
      </c>
      <c r="CO11" s="112" t="str">
        <f>'Total Datos'!CJ7</f>
        <v>Linea de aire obstruida</v>
      </c>
      <c r="CP11" s="112" t="str">
        <f>'Total Datos'!CK7</f>
        <v>Linea de aire obstruida</v>
      </c>
      <c r="CQ11" s="112" t="str">
        <f>'Total Datos'!CL7</f>
        <v>Linea de aire obstruida</v>
      </c>
      <c r="CR11" s="112" t="str">
        <f>'Total Datos'!CM7</f>
        <v>Linea de aire obstruida</v>
      </c>
      <c r="CS11" s="112" t="str">
        <f>'Total Datos'!CN7</f>
        <v>Linea de aire obstruida</v>
      </c>
      <c r="CT11" s="112" t="str">
        <f>'Total Datos'!CO7</f>
        <v>Linea de aire obstruida</v>
      </c>
      <c r="CU11" s="112" t="str">
        <f>'Total Datos'!CP7</f>
        <v>Linea de aire obstruida</v>
      </c>
      <c r="CV11" s="112" t="str">
        <f>'Total Datos'!CQ7</f>
        <v>Linea de aire obstruida</v>
      </c>
      <c r="CW11" s="112" t="str">
        <f>'Total Datos'!CR7</f>
        <v>Linea de aire obstruida</v>
      </c>
      <c r="CX11" s="112" t="str">
        <f>'Total Datos'!CS7</f>
        <v>Linea de aire obstruida</v>
      </c>
      <c r="CY11" s="112" t="str">
        <f>'Total Datos'!CT7</f>
        <v>Linea de aire obstruida</v>
      </c>
      <c r="CZ11" s="112" t="str">
        <f>'Total Datos'!CU7</f>
        <v>Linea de aire obstruida</v>
      </c>
      <c r="DA11" s="112" t="str">
        <f>'Total Datos'!CV7</f>
        <v>Linea de aire obstruida</v>
      </c>
      <c r="DB11" s="112" t="str">
        <f>'Total Datos'!CW7</f>
        <v>Linea de aire obstruida</v>
      </c>
      <c r="DC11" s="112" t="str">
        <f>'Total Datos'!CX7</f>
        <v>Linea de aire obstruida</v>
      </c>
      <c r="DD11" s="112" t="str">
        <f>'Total Datos'!CY7</f>
        <v>Linea de aire obstruida</v>
      </c>
      <c r="DG11" s="112" t="str">
        <f>'Total Datos'!DB7</f>
        <v>Linea de aire obstruida</v>
      </c>
      <c r="DH11" s="112" t="str">
        <f>'Total Datos'!DC7</f>
        <v>Linea de aire obstruida</v>
      </c>
      <c r="DI11" s="112" t="str">
        <f>'Total Datos'!DD7</f>
        <v>Linea de aire obstruida</v>
      </c>
      <c r="DJ11" s="112" t="str">
        <f>'Total Datos'!DE7</f>
        <v>Linea de aire obstruida</v>
      </c>
      <c r="DK11" s="112" t="str">
        <f>'Total Datos'!DF7</f>
        <v>Linea de aire obstruida</v>
      </c>
      <c r="DL11" s="112" t="str">
        <f>'Total Datos'!DG7</f>
        <v>Linea de aire obstruida</v>
      </c>
      <c r="DM11" s="112" t="str">
        <f>'Total Datos'!DH7</f>
        <v>Linea de aire obstruida</v>
      </c>
      <c r="DN11" s="112" t="str">
        <f>'Total Datos'!DI7</f>
        <v>Linea de aire obstruida</v>
      </c>
      <c r="DO11" s="112" t="str">
        <f>'Total Datos'!DJ7</f>
        <v>Linea de aire obstruida</v>
      </c>
      <c r="DP11" s="112" t="str">
        <f>'Total Datos'!DK7</f>
        <v>Linea de aire obstruida</v>
      </c>
      <c r="DQ11" s="112" t="str">
        <f>'Total Datos'!DL7</f>
        <v>Linea de aire obstruida</v>
      </c>
      <c r="DR11" s="112" t="str">
        <f>'Total Datos'!DM7</f>
        <v>Linea de aire obstruida</v>
      </c>
      <c r="DS11" s="112" t="str">
        <f>'Total Datos'!DN7</f>
        <v>Linea de aire obstruida</v>
      </c>
      <c r="DT11" s="112" t="str">
        <f>'Total Datos'!DO7</f>
        <v>Linea de aire obstruida</v>
      </c>
      <c r="DU11" s="112" t="str">
        <f>'Total Datos'!DP7</f>
        <v>Linea de aire obstruida</v>
      </c>
      <c r="DV11" s="112" t="str">
        <f>'Total Datos'!DQ7</f>
        <v>Linea de aire obstruida</v>
      </c>
      <c r="DW11" s="112" t="str">
        <f>'Total Datos'!DR7</f>
        <v>Linea de aire obstruida</v>
      </c>
      <c r="DX11" s="112" t="str">
        <f>'Total Datos'!DS7</f>
        <v>Linea de aire obstruida</v>
      </c>
      <c r="DY11" s="112" t="str">
        <f>'Total Datos'!DT7</f>
        <v>Linea de aire obstruida</v>
      </c>
      <c r="DZ11" s="112" t="str">
        <f>'Total Datos'!DU7</f>
        <v>Linea de aire obstruida</v>
      </c>
      <c r="EA11" s="112" t="str">
        <f>'Total Datos'!DV7</f>
        <v>Linea de aire obstruida</v>
      </c>
      <c r="EB11" s="112" t="str">
        <f>'Total Datos'!DW7</f>
        <v>Linea de aire obstruida</v>
      </c>
      <c r="EC11" s="112" t="str">
        <f>'Total Datos'!DX7</f>
        <v>Linea de aire obstruida</v>
      </c>
      <c r="ED11" s="112" t="str">
        <f>'Total Datos'!DY7</f>
        <v>Linea de aire obstruida</v>
      </c>
      <c r="EE11" s="112" t="str">
        <f>'Total Datos'!DZ7</f>
        <v>Linea de aire obstruida</v>
      </c>
      <c r="EF11" s="112" t="str">
        <f>'Total Datos'!EA7</f>
        <v>Linea de aire obstruida</v>
      </c>
      <c r="EG11" s="112" t="str">
        <f>'Total Datos'!EB7</f>
        <v>Linea de aire obstruida</v>
      </c>
      <c r="EH11" s="112" t="str">
        <f>'Total Datos'!EC7</f>
        <v>Linea de aire obstruida</v>
      </c>
      <c r="EI11" s="112" t="str">
        <f>'Total Datos'!ED7</f>
        <v>Linea de aire obstruida</v>
      </c>
      <c r="EJ11" s="112" t="str">
        <f>'Total Datos'!EE7</f>
        <v>Linea de aire obstruida</v>
      </c>
      <c r="EK11" s="112" t="str">
        <f>'Total Datos'!EF7</f>
        <v>Linea de aire obstruida</v>
      </c>
      <c r="EL11" s="112" t="str">
        <f>'Total Datos'!EG7</f>
        <v>Linea de aire obstruida</v>
      </c>
      <c r="EM11" s="112" t="str">
        <f>'Total Datos'!EH7</f>
        <v>Linea de aire obstruida</v>
      </c>
      <c r="EN11" s="112" t="str">
        <f>'Total Datos'!EI7</f>
        <v>Linea de aire obstruida</v>
      </c>
      <c r="EO11" s="112" t="str">
        <f>'Total Datos'!EJ7</f>
        <v>Linea de aire obstruida</v>
      </c>
      <c r="EP11" s="112" t="str">
        <f>'Total Datos'!EK7</f>
        <v>Linea de aire obstruida</v>
      </c>
      <c r="EQ11" s="112" t="str">
        <f>'Total Datos'!EL7</f>
        <v>Linea de aire obstruida</v>
      </c>
      <c r="ER11" s="112" t="str">
        <f>'Total Datos'!EM7</f>
        <v>Linea de aire obstruida</v>
      </c>
      <c r="ES11" s="112" t="str">
        <f>'Total Datos'!EN7</f>
        <v>Linea de aire obstruida</v>
      </c>
      <c r="ET11" s="112" t="str">
        <f>'Total Datos'!EO7</f>
        <v>Linea de aire obstruida</v>
      </c>
      <c r="EU11" s="112" t="str">
        <f>'Total Datos'!EP7</f>
        <v>Linea de aire obstruida</v>
      </c>
      <c r="EV11" s="112" t="str">
        <f>'Total Datos'!EQ7</f>
        <v>Linea de aire obstruida</v>
      </c>
      <c r="EW11" s="112" t="str">
        <f>'Total Datos'!ER7</f>
        <v>Linea de aire obstruida</v>
      </c>
      <c r="EX11" s="112" t="str">
        <f>'Total Datos'!ES7</f>
        <v>Linea de aire obstruida</v>
      </c>
      <c r="EY11" s="112" t="str">
        <f>'Total Datos'!ET7</f>
        <v>Linea de aire obstruida</v>
      </c>
      <c r="EZ11" s="112" t="str">
        <f>'Total Datos'!EU7</f>
        <v>Linea de aire obstruida</v>
      </c>
    </row>
    <row r="12" spans="1:176" x14ac:dyDescent="0.25">
      <c r="A12" s="105">
        <v>6</v>
      </c>
      <c r="B12" s="105" t="s">
        <v>57</v>
      </c>
      <c r="C12" s="105" t="s">
        <v>26</v>
      </c>
      <c r="D12" s="104">
        <v>228975</v>
      </c>
      <c r="E12" s="104">
        <v>372676</v>
      </c>
      <c r="F12" s="104">
        <v>178</v>
      </c>
      <c r="G12" s="107"/>
      <c r="H12" s="106">
        <v>0.05</v>
      </c>
      <c r="I12" s="106"/>
      <c r="J12" s="106"/>
      <c r="K12" s="106"/>
      <c r="L12" s="106"/>
      <c r="M12" s="106"/>
      <c r="N12" s="51">
        <v>6.91</v>
      </c>
      <c r="O12" s="91">
        <v>6.44</v>
      </c>
      <c r="P12" s="91"/>
      <c r="Q12" s="91">
        <v>4.57</v>
      </c>
      <c r="R12" s="91"/>
      <c r="S12" s="91">
        <v>3.5</v>
      </c>
      <c r="T12" s="91">
        <v>4.5200000000000005</v>
      </c>
      <c r="U12" s="91">
        <v>5.8</v>
      </c>
      <c r="V12" s="92">
        <v>8.9699999999999989</v>
      </c>
      <c r="W12" s="91">
        <v>7.22</v>
      </c>
      <c r="X12" s="92">
        <v>8.4499999999999993</v>
      </c>
      <c r="Y12" s="91">
        <v>7.53</v>
      </c>
      <c r="Z12" s="91">
        <v>6.1400000000000006</v>
      </c>
      <c r="AA12" s="91">
        <v>4.99</v>
      </c>
      <c r="AB12" s="91">
        <v>3.6500000000000004</v>
      </c>
      <c r="AC12" s="91">
        <v>2.4900000000000002</v>
      </c>
      <c r="AD12" s="91">
        <v>2.21</v>
      </c>
      <c r="AE12" s="91">
        <v>2.91</v>
      </c>
      <c r="AF12" s="91">
        <v>3.37</v>
      </c>
      <c r="AG12" s="91">
        <v>4.32</v>
      </c>
      <c r="AH12" s="91">
        <v>5.2700000000000005</v>
      </c>
      <c r="AI12" s="91">
        <v>5.95</v>
      </c>
      <c r="AJ12" s="91">
        <v>7.15</v>
      </c>
      <c r="AK12" s="92">
        <v>6.8500000000000005</v>
      </c>
      <c r="AL12" s="91">
        <v>7.09</v>
      </c>
      <c r="AM12" s="91">
        <v>7.15</v>
      </c>
      <c r="AN12" s="91">
        <v>7.49</v>
      </c>
      <c r="AO12" s="91">
        <v>5.62</v>
      </c>
      <c r="AP12" s="91">
        <v>3.9000000000000004</v>
      </c>
      <c r="AQ12" s="91">
        <v>3.43</v>
      </c>
      <c r="AR12" s="91">
        <v>4.03</v>
      </c>
      <c r="AS12" s="91">
        <v>5.29</v>
      </c>
      <c r="AT12" s="91">
        <v>6.3</v>
      </c>
      <c r="AU12" s="91">
        <v>6.97</v>
      </c>
      <c r="AV12" s="91">
        <v>7.5</v>
      </c>
      <c r="AW12" s="109">
        <v>10</v>
      </c>
      <c r="AX12" s="91">
        <v>7.42</v>
      </c>
      <c r="AY12" s="91">
        <v>7.42</v>
      </c>
      <c r="AZ12" s="91">
        <v>6.58</v>
      </c>
      <c r="BA12" s="91">
        <v>6.41</v>
      </c>
      <c r="BB12" s="91">
        <v>7.74</v>
      </c>
      <c r="BC12" s="10">
        <v>3.45</v>
      </c>
      <c r="BD12" s="35">
        <v>3.69</v>
      </c>
      <c r="BE12" s="91">
        <v>5.6000000000000005</v>
      </c>
      <c r="BF12" s="26">
        <v>6.82</v>
      </c>
      <c r="BG12" s="91">
        <v>8.129999999999999</v>
      </c>
      <c r="BH12" s="91">
        <v>8.25</v>
      </c>
      <c r="BI12" s="51">
        <v>7.7700000000000005</v>
      </c>
      <c r="BJ12" s="51">
        <v>5.7700000000000005</v>
      </c>
      <c r="BK12" s="91">
        <v>4.1100000000000003</v>
      </c>
      <c r="BL12" s="91">
        <v>4.83</v>
      </c>
      <c r="BM12" s="91">
        <v>2.93</v>
      </c>
      <c r="BN12" s="112">
        <f>'Total Datos'!BI8</f>
        <v>2.9200000000000004</v>
      </c>
      <c r="BO12" s="112">
        <f>'Total Datos'!BJ8</f>
        <v>3.08</v>
      </c>
      <c r="BP12" s="112">
        <f>'Total Datos'!BK8</f>
        <v>2.68</v>
      </c>
      <c r="BQ12" s="112"/>
      <c r="BR12" s="112">
        <f>'Total Datos'!BM8</f>
        <v>4.9800000000000004</v>
      </c>
      <c r="BS12" s="112">
        <f>'Total Datos'!BN8</f>
        <v>6.5</v>
      </c>
      <c r="BT12" s="112">
        <f>'Total Datos'!BO8</f>
        <v>6.82</v>
      </c>
      <c r="BU12" s="112">
        <f>'Total Datos'!BP8</f>
        <v>5.37</v>
      </c>
      <c r="BV12" s="112">
        <f>'Total Datos'!BQ8</f>
        <v>1.92</v>
      </c>
      <c r="BW12" s="112">
        <f>'Total Datos'!BR8</f>
        <v>2.68</v>
      </c>
      <c r="BX12" s="112">
        <f>'Total Datos'!BS8</f>
        <v>3.0300000000000002</v>
      </c>
      <c r="BY12" s="112">
        <f>'Total Datos'!BT8</f>
        <v>1.64</v>
      </c>
      <c r="BZ12" s="112">
        <f>'Total Datos'!BU8</f>
        <v>2.2800000000000002</v>
      </c>
      <c r="CA12" s="112">
        <f>'Total Datos'!BV8</f>
        <v>3.0500000000000003</v>
      </c>
      <c r="CB12" s="112">
        <f>'Total Datos'!BW8</f>
        <v>3.37</v>
      </c>
      <c r="CC12" s="112">
        <f>'Total Datos'!BX8</f>
        <v>4.6900000000000004</v>
      </c>
      <c r="CD12" s="112">
        <f>'Total Datos'!BY8</f>
        <v>6.03</v>
      </c>
      <c r="CE12" s="112">
        <f>'Total Datos'!BZ8</f>
        <v>6.94</v>
      </c>
      <c r="CF12" s="112">
        <f>'Total Datos'!CA8</f>
        <v>7.32</v>
      </c>
      <c r="CG12" s="112">
        <f>'Total Datos'!CB8</f>
        <v>7.49</v>
      </c>
      <c r="CH12" s="112">
        <f>'Total Datos'!CC8</f>
        <v>6.05</v>
      </c>
      <c r="CI12" s="112">
        <f>'Total Datos'!CD8</f>
        <v>4</v>
      </c>
      <c r="CJ12" s="112">
        <f>'Total Datos'!CE8</f>
        <v>3.6500000000000004</v>
      </c>
      <c r="CK12" s="112">
        <f>'Total Datos'!CF8</f>
        <v>3.0700000000000003</v>
      </c>
      <c r="CL12" s="112">
        <f>'Total Datos'!CG8</f>
        <v>2.06</v>
      </c>
      <c r="CM12" s="112">
        <f>'Total Datos'!CH8</f>
        <v>3.1900000000000004</v>
      </c>
      <c r="CN12" s="112">
        <f>'Total Datos'!CI8</f>
        <v>3.4400000000000004</v>
      </c>
      <c r="CO12" s="112">
        <f>'Total Datos'!CJ8</f>
        <v>4.72</v>
      </c>
      <c r="CP12" s="112">
        <f>'Total Datos'!CK8</f>
        <v>5.95</v>
      </c>
      <c r="CQ12" s="112">
        <f>'Total Datos'!CL8</f>
        <v>7.15</v>
      </c>
      <c r="CR12" s="112">
        <f>'Total Datos'!CM8</f>
        <v>7.37</v>
      </c>
      <c r="CS12" s="112">
        <f>'Total Datos'!CN8</f>
        <v>7.37</v>
      </c>
      <c r="CT12" s="112">
        <f>'Total Datos'!CO8</f>
        <v>6.07</v>
      </c>
      <c r="CU12" s="112">
        <f>'Total Datos'!CP8</f>
        <v>9.01</v>
      </c>
      <c r="CV12" s="112">
        <f>'Total Datos'!CQ8</f>
        <v>3.33</v>
      </c>
      <c r="CW12" s="112">
        <f>'Total Datos'!CR8</f>
        <v>3.3200000000000003</v>
      </c>
      <c r="CX12" s="112">
        <f>'Total Datos'!CS8</f>
        <v>2.0500000000000003</v>
      </c>
      <c r="CY12" s="112">
        <f>'Total Datos'!CT8</f>
        <v>3.1300000000000003</v>
      </c>
      <c r="CZ12" s="112">
        <f>'Total Datos'!CU8</f>
        <v>3.47</v>
      </c>
      <c r="DA12" s="112">
        <f>'Total Datos'!CV8</f>
        <v>4.6500000000000004</v>
      </c>
      <c r="DB12" s="112">
        <f>'Total Datos'!CW8</f>
        <v>6.91</v>
      </c>
      <c r="DC12" s="112"/>
      <c r="DD12" s="112">
        <f>'Total Datos'!CY8</f>
        <v>6.96</v>
      </c>
      <c r="DE12">
        <v>7.52</v>
      </c>
      <c r="DF12" s="112">
        <f>'Total Datos'!DA8</f>
        <v>6.75</v>
      </c>
      <c r="DG12" s="112">
        <f>'Total Datos'!DB8</f>
        <v>4.3600000000000003</v>
      </c>
      <c r="DH12" s="112">
        <f>'Total Datos'!DC8</f>
        <v>3.0700000000000003</v>
      </c>
      <c r="DI12" s="112">
        <f>'Total Datos'!DD8</f>
        <v>3.169999999999999</v>
      </c>
      <c r="DJ12" s="112">
        <f>'Total Datos'!DE8</f>
        <v>2.6100000000000003</v>
      </c>
      <c r="DK12" s="112">
        <f>'Total Datos'!DF8</f>
        <v>1.6199999999999999</v>
      </c>
      <c r="DL12" s="112">
        <f>'Total Datos'!DG8</f>
        <v>3.02</v>
      </c>
      <c r="DM12" s="112">
        <f>'Total Datos'!DH8</f>
        <v>4.6000000000000005</v>
      </c>
      <c r="DN12" s="112">
        <f>'Total Datos'!DI8</f>
        <v>5.24</v>
      </c>
      <c r="DO12" s="112">
        <f>'Total Datos'!DJ8</f>
        <v>6.25</v>
      </c>
      <c r="DP12" s="112">
        <f>'Total Datos'!DK8</f>
        <v>5.82</v>
      </c>
      <c r="DQ12" s="112">
        <f>'Total Datos'!DL8</f>
        <v>6.2299999999999995</v>
      </c>
      <c r="DR12" s="112">
        <f>'Total Datos'!DM8</f>
        <v>4.3100000000000005</v>
      </c>
      <c r="DS12" s="112">
        <f>'Total Datos'!DN8</f>
        <v>3.39</v>
      </c>
      <c r="DT12" s="112">
        <f>'Total Datos'!DO8</f>
        <v>2.6</v>
      </c>
      <c r="DU12" s="112">
        <f>'Total Datos'!DP8</f>
        <v>2.7600000000000002</v>
      </c>
      <c r="DV12" s="112">
        <f>'Total Datos'!DQ8</f>
        <v>2.3200000000000003</v>
      </c>
      <c r="DW12" s="112">
        <f>'Total Datos'!DR8</f>
        <v>3.12</v>
      </c>
      <c r="DX12" s="112">
        <f>'Total Datos'!DS8</f>
        <v>3.5500000000000003</v>
      </c>
      <c r="DY12" s="112">
        <f>'Total Datos'!DT8</f>
        <v>4.58</v>
      </c>
      <c r="DZ12" s="112">
        <f>'Total Datos'!DU8</f>
        <v>5.67</v>
      </c>
      <c r="EA12" s="112">
        <f>'Total Datos'!DV8</f>
        <v>7.54</v>
      </c>
      <c r="EB12" s="112">
        <f>'Total Datos'!DW8</f>
        <v>6.8500000000000005</v>
      </c>
      <c r="EC12" s="112">
        <f>'Total Datos'!DX8</f>
        <v>4.05</v>
      </c>
      <c r="ED12" s="112">
        <f>'Total Datos'!DY8</f>
        <v>2.4500000000000002</v>
      </c>
      <c r="EE12" s="112">
        <f>'Total Datos'!DZ8</f>
        <v>1.1499999999999999</v>
      </c>
      <c r="EF12" s="112">
        <f>'Total Datos'!EA8</f>
        <v>2.73</v>
      </c>
      <c r="EG12" s="112">
        <f>'Total Datos'!EB8</f>
        <v>2.73</v>
      </c>
      <c r="EH12" s="112">
        <f>'Total Datos'!EC8</f>
        <v>2.4300000000000002</v>
      </c>
      <c r="EI12" s="112">
        <f>'Total Datos'!ED8</f>
        <v>2.8600000000000003</v>
      </c>
      <c r="EJ12" s="112">
        <f>'Total Datos'!EE8</f>
        <v>3.39</v>
      </c>
      <c r="EK12" s="112">
        <f>'Total Datos'!EF8</f>
        <v>4.1100000000000003</v>
      </c>
      <c r="EL12" s="112">
        <f>'Total Datos'!EG8</f>
        <v>5.6800000000000006</v>
      </c>
      <c r="EM12" s="112">
        <f>'Total Datos'!EH8</f>
        <v>6.09</v>
      </c>
      <c r="EN12" s="112">
        <f>'Total Datos'!EI8</f>
        <v>6.38</v>
      </c>
      <c r="EO12" s="112">
        <f>'Total Datos'!EJ8</f>
        <v>6.55</v>
      </c>
      <c r="EP12" s="112">
        <f>'Total Datos'!EK8</f>
        <v>4.41</v>
      </c>
      <c r="EQ12" s="112">
        <f>'Total Datos'!EL8</f>
        <v>3.1300000000000003</v>
      </c>
      <c r="ER12" s="112">
        <f>'Total Datos'!EM8</f>
        <v>3.5</v>
      </c>
      <c r="ES12" s="112">
        <f>'Total Datos'!EN8</f>
        <v>3.23</v>
      </c>
      <c r="ET12" s="112">
        <f>'Total Datos'!EO8</f>
        <v>3.04</v>
      </c>
      <c r="EU12" s="112">
        <f>'Total Datos'!EP8</f>
        <v>2.62</v>
      </c>
      <c r="EV12" s="112">
        <f>'Total Datos'!EQ8</f>
        <v>3.35</v>
      </c>
      <c r="EW12" s="112">
        <f>'Total Datos'!ER8</f>
        <v>4.13</v>
      </c>
      <c r="EX12" s="112"/>
      <c r="EY12" s="112">
        <f>'Total Datos'!ET8</f>
        <v>5.98</v>
      </c>
      <c r="EZ12" s="112">
        <f>'Total Datos'!EU8</f>
        <v>6.62</v>
      </c>
      <c r="FA12" s="112">
        <f>'Total Datos'!EV8</f>
        <v>7.26</v>
      </c>
      <c r="FB12" s="112">
        <f>'Total Datos'!EW8</f>
        <v>3.04</v>
      </c>
      <c r="FC12" s="112">
        <f>'Total Datos'!EX8</f>
        <v>3.45</v>
      </c>
      <c r="FD12" s="112">
        <f>'Total Datos'!EY8</f>
        <v>2.75</v>
      </c>
      <c r="FE12" s="112">
        <f>'Total Datos'!EZ8</f>
        <v>2.6300000000000003</v>
      </c>
      <c r="FF12" s="112">
        <f>'Total Datos'!FA8</f>
        <v>2.93</v>
      </c>
      <c r="FG12" s="112">
        <f>'Total Datos'!FB8</f>
        <v>2.66</v>
      </c>
      <c r="FH12" s="112">
        <f>'Total Datos'!FC8</f>
        <v>3.3200000000000003</v>
      </c>
      <c r="FI12" s="112">
        <f>'Total Datos'!FD8</f>
        <v>4.07</v>
      </c>
      <c r="FJ12" s="112">
        <f>'Total Datos'!FE8</f>
        <v>5.1000000000000005</v>
      </c>
      <c r="FK12" s="112">
        <f>'Total Datos'!FF8</f>
        <v>6.0600000000000005</v>
      </c>
      <c r="FL12" s="112">
        <f>'Total Datos'!FG8</f>
        <v>6.45</v>
      </c>
    </row>
    <row r="13" spans="1:176" x14ac:dyDescent="0.25">
      <c r="A13" s="105">
        <v>7</v>
      </c>
      <c r="B13" s="105" t="s">
        <v>18</v>
      </c>
      <c r="C13" s="105" t="s">
        <v>26</v>
      </c>
      <c r="D13" s="104">
        <v>228362</v>
      </c>
      <c r="E13" s="104">
        <v>374622</v>
      </c>
      <c r="F13" s="104">
        <v>176</v>
      </c>
      <c r="G13" s="107"/>
      <c r="H13" s="106">
        <v>0.63</v>
      </c>
      <c r="I13" s="106"/>
      <c r="J13" s="106"/>
      <c r="K13" s="106"/>
      <c r="L13" s="106"/>
      <c r="M13" s="106"/>
      <c r="N13" s="51">
        <v>4.96</v>
      </c>
      <c r="O13" s="91">
        <v>4.67</v>
      </c>
      <c r="P13" s="91">
        <v>4.9400000000000004</v>
      </c>
      <c r="Q13" s="92"/>
      <c r="R13" s="91">
        <v>3.58</v>
      </c>
      <c r="S13" s="91">
        <v>4.67</v>
      </c>
      <c r="T13" s="92"/>
      <c r="U13" s="92"/>
      <c r="V13" s="92"/>
      <c r="W13" s="92"/>
      <c r="X13" s="92"/>
      <c r="Y13" s="91">
        <v>6.57</v>
      </c>
      <c r="Z13" s="91">
        <v>4.3</v>
      </c>
      <c r="AA13" s="91">
        <v>4.09</v>
      </c>
      <c r="AB13" s="91">
        <v>4.1500000000000004</v>
      </c>
      <c r="AC13" s="92"/>
      <c r="AD13" s="91">
        <v>3.5</v>
      </c>
      <c r="AE13" s="92"/>
      <c r="AF13" s="91">
        <v>4.18</v>
      </c>
      <c r="AG13" s="91">
        <v>4.72</v>
      </c>
      <c r="AH13" s="91">
        <v>5.03</v>
      </c>
      <c r="AI13" s="91">
        <v>6.86</v>
      </c>
      <c r="AJ13" s="91">
        <v>8.17</v>
      </c>
      <c r="AK13" s="91">
        <v>5.78</v>
      </c>
      <c r="AL13" s="91">
        <v>6.53</v>
      </c>
      <c r="AM13" s="91">
        <v>6.58</v>
      </c>
      <c r="AN13" s="91">
        <v>5.53</v>
      </c>
      <c r="AO13" s="91">
        <v>3.25</v>
      </c>
      <c r="AP13" s="91">
        <v>3.41</v>
      </c>
      <c r="AQ13" s="91">
        <v>4.0599999999999996</v>
      </c>
      <c r="AR13" s="91">
        <v>4.22</v>
      </c>
      <c r="AS13" s="91">
        <v>4.7</v>
      </c>
      <c r="AT13" s="91">
        <v>5.29</v>
      </c>
      <c r="AU13" s="91">
        <v>4.95</v>
      </c>
      <c r="AV13" s="91">
        <v>6.67</v>
      </c>
      <c r="AW13" s="91">
        <v>8.39</v>
      </c>
      <c r="AX13" s="91">
        <v>6.41</v>
      </c>
      <c r="AY13" s="91">
        <v>9.9700000000000006</v>
      </c>
      <c r="AZ13" s="91">
        <v>4.84</v>
      </c>
      <c r="BA13" s="91">
        <v>5.44</v>
      </c>
      <c r="BB13" s="91">
        <v>4.75</v>
      </c>
      <c r="BC13" s="10">
        <v>4.32</v>
      </c>
      <c r="BD13" s="35">
        <v>4.55</v>
      </c>
      <c r="BE13" s="112"/>
      <c r="BF13" s="112"/>
      <c r="BG13" s="91">
        <v>6.34</v>
      </c>
      <c r="BH13" s="91">
        <v>6.83</v>
      </c>
      <c r="BI13" s="51">
        <v>6.53</v>
      </c>
      <c r="BJ13" s="51">
        <v>4.32</v>
      </c>
      <c r="BK13" s="91">
        <v>7.07</v>
      </c>
      <c r="BL13" s="91">
        <v>4.6500000000000004</v>
      </c>
      <c r="BM13" s="91">
        <v>3.38</v>
      </c>
      <c r="BN13" s="112">
        <f>'Total Datos'!BI9</f>
        <v>3.51</v>
      </c>
      <c r="BO13" s="112">
        <f>'Total Datos'!BJ9</f>
        <v>3.9300000000000006</v>
      </c>
      <c r="BP13" s="112">
        <f>'Total Datos'!BK9</f>
        <v>3.92</v>
      </c>
      <c r="BQ13" s="112"/>
      <c r="BR13" s="112">
        <f>'Total Datos'!BM9</f>
        <v>4.76</v>
      </c>
      <c r="BS13" s="112">
        <f>'Total Datos'!BN9</f>
        <v>5.79</v>
      </c>
      <c r="BT13" s="112">
        <f>'Total Datos'!BO9</f>
        <v>6.49</v>
      </c>
      <c r="BU13" s="112">
        <f>'Total Datos'!BP9</f>
        <v>4.99</v>
      </c>
      <c r="BV13" s="112"/>
      <c r="BW13" s="112"/>
      <c r="BX13" s="112">
        <f>'Total Datos'!BS9</f>
        <v>3.71</v>
      </c>
      <c r="BY13" s="112">
        <f>'Total Datos'!BT9</f>
        <v>2.7800000000000002</v>
      </c>
      <c r="BZ13" s="112">
        <f>'Total Datos'!BU9</f>
        <v>3.8100000000000005</v>
      </c>
      <c r="CA13" s="112">
        <f>'Total Datos'!BV9</f>
        <v>3.8500000000000005</v>
      </c>
      <c r="CB13" s="112">
        <f>'Total Datos'!BW9</f>
        <v>4.05</v>
      </c>
      <c r="CC13" s="112">
        <f>'Total Datos'!BX9</f>
        <v>4.55</v>
      </c>
      <c r="CD13" s="112">
        <f>'Total Datos'!BY9</f>
        <v>5.17</v>
      </c>
      <c r="CE13" s="112">
        <f>'Total Datos'!BZ9</f>
        <v>6.0200000000000005</v>
      </c>
      <c r="CI13" s="112">
        <f>'Total Datos'!CD9</f>
        <v>4.76</v>
      </c>
      <c r="CL13" s="112">
        <f>'Total Datos'!CG9</f>
        <v>7.3100000000000005</v>
      </c>
      <c r="CM13" s="112">
        <f>'Total Datos'!CH9</f>
        <v>4.59</v>
      </c>
      <c r="CN13" s="112">
        <f>'Total Datos'!CI9</f>
        <v>4.58</v>
      </c>
      <c r="CV13" s="112">
        <f>'Total Datos'!CQ9</f>
        <v>4.82</v>
      </c>
      <c r="CZ13" s="112">
        <f>'Total Datos'!CU9</f>
        <v>4.6500000000000004</v>
      </c>
      <c r="DG13" s="112"/>
      <c r="DL13" s="112">
        <f>'Total Datos'!DG9</f>
        <v>4.26</v>
      </c>
      <c r="DM13" s="112">
        <f>'Total Datos'!DH9</f>
        <v>4.93</v>
      </c>
      <c r="DN13" s="112">
        <f>'Total Datos'!DI9</f>
        <v>4.3500000000000005</v>
      </c>
      <c r="DX13" s="112">
        <f>'Total Datos'!DS9</f>
        <v>4.83</v>
      </c>
      <c r="DY13" s="112">
        <f>'Total Datos'!DT9</f>
        <v>6.64</v>
      </c>
      <c r="EA13" s="112">
        <f>'Total Datos'!DV9</f>
        <v>8.2099999999999991</v>
      </c>
      <c r="EB13" s="112">
        <f>'Total Datos'!DW9</f>
        <v>7.3500000000000005</v>
      </c>
      <c r="EC13" s="112">
        <f>'Total Datos'!DX9</f>
        <v>4.7300000000000004</v>
      </c>
      <c r="ED13" s="112">
        <f>'Total Datos'!DY9</f>
        <v>4.07</v>
      </c>
      <c r="EE13" s="112">
        <f>'Total Datos'!DZ9</f>
        <v>3.7800000000000002</v>
      </c>
      <c r="EF13" s="112">
        <f>'Total Datos'!EA9</f>
        <v>4.71</v>
      </c>
      <c r="EG13" s="112">
        <f>'Total Datos'!EB9</f>
        <v>4.51</v>
      </c>
      <c r="EH13" s="112">
        <f>'Total Datos'!EC9</f>
        <v>5.72</v>
      </c>
      <c r="EJ13" s="112">
        <f>'Total Datos'!EE9</f>
        <v>4.8500000000000005</v>
      </c>
      <c r="EK13" s="112">
        <f>'Total Datos'!EF9</f>
        <v>5.12</v>
      </c>
      <c r="EL13" s="112">
        <f>'Total Datos'!EG9</f>
        <v>5.6000000000000005</v>
      </c>
      <c r="EM13" s="112">
        <f>'Total Datos'!EH9</f>
        <v>6.48</v>
      </c>
      <c r="EO13" s="112">
        <f>'Total Datos'!EJ9</f>
        <v>6.67</v>
      </c>
      <c r="EP13" s="112">
        <f>'Total Datos'!EK9</f>
        <v>5.7700000000000005</v>
      </c>
      <c r="EQ13" s="112">
        <f>'Total Datos'!EL9</f>
        <v>5.65</v>
      </c>
      <c r="ER13" s="112">
        <f>'Total Datos'!EM9</f>
        <v>5.12</v>
      </c>
      <c r="ES13" s="112">
        <f>'Total Datos'!EN9</f>
        <v>4.4400000000000004</v>
      </c>
      <c r="ET13" s="112">
        <f>'Total Datos'!EO9</f>
        <v>6.94</v>
      </c>
      <c r="EU13" s="112">
        <f>'Total Datos'!EP9</f>
        <v>4.1100000000000003</v>
      </c>
      <c r="EV13" s="112">
        <f>'Total Datos'!EQ9</f>
        <v>4.59</v>
      </c>
      <c r="EW13" s="112">
        <f>'Total Datos'!ER9</f>
        <v>4.91</v>
      </c>
      <c r="EX13" s="112">
        <f>'Total Datos'!ES9</f>
        <v>5.5</v>
      </c>
      <c r="EY13" s="112">
        <f>'Total Datos'!ET9</f>
        <v>6.45</v>
      </c>
      <c r="EZ13" s="112">
        <f>'Total Datos'!EU9</f>
        <v>7.08</v>
      </c>
      <c r="FA13" s="112">
        <f>'Total Datos'!EV9</f>
        <v>7.95</v>
      </c>
      <c r="FB13" s="112">
        <f>'Total Datos'!EW9</f>
        <v>5.87</v>
      </c>
      <c r="FC13" s="112">
        <f>'Total Datos'!EX9</f>
        <v>6.4</v>
      </c>
      <c r="FI13" s="112">
        <f>'Total Datos'!FD9</f>
        <v>5.08</v>
      </c>
      <c r="FJ13" s="112">
        <f>'Total Datos'!FE9</f>
        <v>5.18</v>
      </c>
      <c r="FK13" s="112">
        <f>'Total Datos'!FF9</f>
        <v>6.21</v>
      </c>
      <c r="FL13" s="112">
        <f>'Total Datos'!FG9</f>
        <v>6.9</v>
      </c>
    </row>
    <row r="14" spans="1:176" x14ac:dyDescent="0.25">
      <c r="A14" s="105">
        <v>7</v>
      </c>
      <c r="B14" s="105" t="s">
        <v>18</v>
      </c>
      <c r="C14" s="105" t="s">
        <v>26</v>
      </c>
      <c r="D14" s="104">
        <v>228362</v>
      </c>
      <c r="E14" s="104">
        <v>374622</v>
      </c>
      <c r="F14" s="104">
        <v>176</v>
      </c>
      <c r="G14" s="107"/>
      <c r="H14" s="106">
        <v>0.63</v>
      </c>
      <c r="I14" s="106"/>
      <c r="J14" s="106"/>
      <c r="K14" s="106"/>
      <c r="L14" s="106"/>
      <c r="M14" s="106"/>
      <c r="N14" s="51"/>
      <c r="O14" s="91"/>
      <c r="P14" s="91"/>
      <c r="Q14" s="92">
        <v>14.309999999999999</v>
      </c>
      <c r="R14" s="91"/>
      <c r="S14" s="91"/>
      <c r="T14" s="92">
        <v>13.879999999999999</v>
      </c>
      <c r="U14" s="92">
        <v>16.5</v>
      </c>
      <c r="V14" s="92">
        <v>17.560000000000002</v>
      </c>
      <c r="W14" s="92">
        <v>14.12</v>
      </c>
      <c r="X14" s="92">
        <v>15.17</v>
      </c>
      <c r="Y14" s="91"/>
      <c r="Z14" s="91"/>
      <c r="AA14" s="91"/>
      <c r="AB14" s="91"/>
      <c r="AC14" s="92">
        <v>7.5100000000000007</v>
      </c>
      <c r="AD14" s="91">
        <v>3.5</v>
      </c>
      <c r="AE14" s="92">
        <v>14.33</v>
      </c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112"/>
      <c r="BC14" s="112"/>
      <c r="BD14" s="112"/>
      <c r="BE14" s="118">
        <v>7.89</v>
      </c>
      <c r="BF14" s="117">
        <v>8.6599999999999984</v>
      </c>
      <c r="BG14" s="112"/>
      <c r="BH14" s="112"/>
      <c r="BI14" s="112"/>
      <c r="BJ14" s="112"/>
      <c r="BK14" s="112"/>
      <c r="BL14" s="112"/>
      <c r="BM14" s="112"/>
      <c r="BN14" s="112"/>
      <c r="BO14" s="112"/>
      <c r="BP14" s="112"/>
      <c r="BQ14" s="112"/>
      <c r="BR14" s="112"/>
      <c r="BS14" s="112"/>
      <c r="BT14" s="112"/>
      <c r="BU14" s="112"/>
      <c r="BV14" s="112">
        <f>'Total Datos'!BQ9</f>
        <v>6.2700000000000005</v>
      </c>
      <c r="BW14" s="112">
        <f>'Total Datos'!BR9</f>
        <v>6.37</v>
      </c>
      <c r="BX14" s="112"/>
      <c r="BY14" s="112"/>
      <c r="BZ14" s="112"/>
      <c r="CA14" s="112"/>
      <c r="CB14" s="112"/>
      <c r="CC14" s="112"/>
      <c r="CD14" s="112"/>
      <c r="CE14" s="112"/>
      <c r="CF14" s="112">
        <f>'Total Datos'!CA9</f>
        <v>10.83</v>
      </c>
      <c r="CG14" s="112">
        <f>'Total Datos'!CB9</f>
        <v>10.909999999999998</v>
      </c>
      <c r="CH14" s="112">
        <f>'Total Datos'!CC9</f>
        <v>9.27</v>
      </c>
      <c r="CJ14" s="112">
        <f>'Total Datos'!CE9</f>
        <v>8.52</v>
      </c>
      <c r="CK14" s="112">
        <f>'Total Datos'!CF9</f>
        <v>7.7399999999999993</v>
      </c>
      <c r="CO14" s="112">
        <f>'Total Datos'!CJ9</f>
        <v>8.76</v>
      </c>
      <c r="CP14" s="112">
        <f>'Total Datos'!CK9</f>
        <v>9.77</v>
      </c>
      <c r="CQ14" s="112">
        <f>'Total Datos'!CL9</f>
        <v>11.84</v>
      </c>
      <c r="CR14" s="112">
        <f>'Total Datos'!CM9</f>
        <v>13.67</v>
      </c>
      <c r="CS14" s="112">
        <f>'Total Datos'!CN9</f>
        <v>13.67</v>
      </c>
      <c r="CT14" s="112">
        <f>'Total Datos'!CO9</f>
        <v>10.399999999999999</v>
      </c>
      <c r="CU14" s="112">
        <f>'Total Datos'!CP9</f>
        <v>10.229999999999999</v>
      </c>
      <c r="CW14" s="112">
        <f>'Total Datos'!CR9</f>
        <v>7.830000000000001</v>
      </c>
      <c r="CX14" s="112">
        <f>'Total Datos'!CS9</f>
        <v>7.47</v>
      </c>
      <c r="CY14" s="112">
        <f>'Total Datos'!CT9</f>
        <v>4.3100000000000005</v>
      </c>
      <c r="DA14" s="112">
        <f>'Total Datos'!CV9</f>
        <v>9.44</v>
      </c>
      <c r="DB14" s="112">
        <f>'Total Datos'!CW9</f>
        <v>10.469999999999999</v>
      </c>
      <c r="DC14" s="112">
        <f>'Total Datos'!CX9</f>
        <v>12.95</v>
      </c>
      <c r="DD14" s="112">
        <f>'Total Datos'!CY9</f>
        <v>20.170000000000002</v>
      </c>
      <c r="DE14">
        <v>18.18</v>
      </c>
      <c r="DF14" s="112">
        <f>'Total Datos'!DA9</f>
        <v>12.67</v>
      </c>
      <c r="DG14" s="112">
        <f>'Total Datos'!DB9</f>
        <v>10</v>
      </c>
      <c r="DH14" s="112">
        <f>'Total Datos'!DC9</f>
        <v>9.5599999999999987</v>
      </c>
      <c r="DI14" s="112">
        <f>'Total Datos'!DD9</f>
        <v>9.1399999999999988</v>
      </c>
      <c r="DJ14" s="112">
        <f>'Total Datos'!DE9</f>
        <v>8.6</v>
      </c>
      <c r="DK14" s="112">
        <f>'Total Datos'!DF9</f>
        <v>7.7600000000000007</v>
      </c>
      <c r="DO14" s="112">
        <f>'Total Datos'!DJ9</f>
        <v>11.53</v>
      </c>
      <c r="DP14" s="112">
        <f>'Total Datos'!DK9</f>
        <v>9.879999999999999</v>
      </c>
      <c r="DQ14" s="112">
        <f>'Total Datos'!DL9</f>
        <v>11.569999999999999</v>
      </c>
      <c r="DR14" s="112">
        <f>'Total Datos'!DM9</f>
        <v>10.039999999999999</v>
      </c>
      <c r="DS14" s="112">
        <f>'Total Datos'!DN9</f>
        <v>9.83</v>
      </c>
      <c r="DT14" s="112">
        <f>'Total Datos'!DO9</f>
        <v>8.8099999999999987</v>
      </c>
      <c r="DU14" s="112">
        <f>'Total Datos'!DP9</f>
        <v>8.59</v>
      </c>
      <c r="DV14" s="112">
        <f>'Total Datos'!DQ9</f>
        <v>8.86</v>
      </c>
      <c r="DW14" s="112">
        <f>'Total Datos'!DR9</f>
        <v>9.3699999999999992</v>
      </c>
      <c r="DZ14" s="112">
        <f>'Total Datos'!DU9</f>
        <v>8.7199999999999989</v>
      </c>
      <c r="EI14" s="112">
        <f>'Total Datos'!ED9</f>
        <v>9.58</v>
      </c>
      <c r="EN14" s="112">
        <f>'Total Datos'!EI9</f>
        <v>20.12</v>
      </c>
      <c r="FD14" s="112">
        <f>'Total Datos'!EY9</f>
        <v>9.0599999999999987</v>
      </c>
      <c r="FE14" s="112">
        <f>'Total Datos'!EZ9</f>
        <v>4.3</v>
      </c>
      <c r="FF14" s="112">
        <f>'Total Datos'!FA9</f>
        <v>5.09</v>
      </c>
      <c r="FG14" s="112">
        <f>'Total Datos'!FB9</f>
        <v>4.2300000000000004</v>
      </c>
      <c r="FH14" s="112">
        <f>'Total Datos'!FC9</f>
        <v>4.53</v>
      </c>
    </row>
    <row r="15" spans="1:176" x14ac:dyDescent="0.25">
      <c r="A15" s="105">
        <v>8</v>
      </c>
      <c r="B15" s="105" t="s">
        <v>20</v>
      </c>
      <c r="C15" s="105" t="s">
        <v>26</v>
      </c>
      <c r="D15" s="104">
        <v>228388</v>
      </c>
      <c r="E15" s="104">
        <v>374670</v>
      </c>
      <c r="F15" s="51">
        <v>178</v>
      </c>
      <c r="G15" s="107"/>
      <c r="H15" s="106">
        <v>0.95</v>
      </c>
      <c r="I15" s="106"/>
      <c r="J15" s="106"/>
      <c r="K15" s="106"/>
      <c r="L15" s="106"/>
      <c r="M15" s="106"/>
      <c r="N15" s="51">
        <v>5.64</v>
      </c>
      <c r="O15" s="91">
        <v>5.17</v>
      </c>
      <c r="P15" s="91">
        <v>5.4399999999999995</v>
      </c>
      <c r="Q15" s="91">
        <v>4.9000000000000004</v>
      </c>
      <c r="R15" s="91">
        <v>3.63</v>
      </c>
      <c r="S15" s="91">
        <v>5.25</v>
      </c>
      <c r="T15" s="91">
        <v>6.4</v>
      </c>
      <c r="U15" s="91">
        <v>7.08</v>
      </c>
      <c r="V15" s="91">
        <v>7.8100000000000005</v>
      </c>
      <c r="W15" s="91">
        <v>7.8599999999999994</v>
      </c>
      <c r="X15" s="91">
        <v>8.36</v>
      </c>
      <c r="Y15" s="91">
        <v>7.42</v>
      </c>
      <c r="Z15" s="91">
        <v>4.8499999999999996</v>
      </c>
      <c r="AA15" s="91">
        <v>4.5</v>
      </c>
      <c r="AB15" s="91">
        <v>4.54</v>
      </c>
      <c r="AC15" s="91">
        <v>3.8600000000000003</v>
      </c>
      <c r="AD15" s="91">
        <v>3.8200000000000003</v>
      </c>
      <c r="AE15" s="91">
        <v>4.07</v>
      </c>
      <c r="AF15" s="91">
        <v>4.42</v>
      </c>
      <c r="AG15" s="91">
        <v>5.1899999999999995</v>
      </c>
      <c r="AH15" s="91">
        <v>5.67</v>
      </c>
      <c r="AI15" s="91">
        <v>6.27</v>
      </c>
      <c r="AJ15" s="91">
        <v>7.81</v>
      </c>
      <c r="AK15" s="91">
        <v>6.46</v>
      </c>
      <c r="AL15" s="91">
        <v>6.08</v>
      </c>
      <c r="AM15" s="91">
        <v>6.35</v>
      </c>
      <c r="AN15" s="91">
        <v>6.26</v>
      </c>
      <c r="AO15" s="91">
        <v>3.8200000000000003</v>
      </c>
      <c r="AP15" s="91">
        <v>3.6399999999999997</v>
      </c>
      <c r="AQ15" s="91">
        <v>4.34</v>
      </c>
      <c r="AR15" s="91">
        <v>4.6500000000000004</v>
      </c>
      <c r="AS15" s="91">
        <v>5.26</v>
      </c>
      <c r="AT15" s="91">
        <v>5.77</v>
      </c>
      <c r="AU15" s="91">
        <v>5.53</v>
      </c>
      <c r="AV15" s="91">
        <v>7.38</v>
      </c>
      <c r="AW15" s="91">
        <v>9.09</v>
      </c>
      <c r="AX15" s="91">
        <v>7.39</v>
      </c>
      <c r="AY15" s="91">
        <v>6.4</v>
      </c>
      <c r="AZ15" s="91">
        <v>5.01</v>
      </c>
      <c r="BA15" s="91">
        <v>5.05</v>
      </c>
      <c r="BB15" s="91">
        <v>5.21</v>
      </c>
      <c r="BC15" s="10">
        <v>4.6399999999999997</v>
      </c>
      <c r="BD15" s="35">
        <v>4.88</v>
      </c>
      <c r="BE15" s="91">
        <v>5.41</v>
      </c>
      <c r="BF15" s="26">
        <v>6.53</v>
      </c>
      <c r="BG15" s="91">
        <v>6.99</v>
      </c>
      <c r="BH15" s="91">
        <v>7.49</v>
      </c>
      <c r="BI15" s="51">
        <v>6.56</v>
      </c>
      <c r="BJ15" s="51">
        <v>4.92</v>
      </c>
      <c r="BK15" s="91">
        <v>5</v>
      </c>
      <c r="BL15" s="91">
        <v>6.56</v>
      </c>
      <c r="BM15" s="91">
        <v>3.62</v>
      </c>
      <c r="BN15" s="112">
        <f>'Total Datos'!BI10</f>
        <v>3.7699999999999996</v>
      </c>
      <c r="BO15" s="112">
        <f>'Total Datos'!BJ10</f>
        <v>4.33</v>
      </c>
      <c r="BP15" s="112">
        <f>'Total Datos'!BK10</f>
        <v>4.42</v>
      </c>
      <c r="BQ15" s="112"/>
      <c r="BR15" s="112">
        <f>'Total Datos'!BM10</f>
        <v>5.42</v>
      </c>
      <c r="BS15" s="112">
        <f>'Total Datos'!BN10</f>
        <v>6.41</v>
      </c>
      <c r="BT15" s="112">
        <f>'Total Datos'!BO10</f>
        <v>7.1899999999999995</v>
      </c>
      <c r="BU15" s="112">
        <f>'Total Datos'!BP10</f>
        <v>5.62</v>
      </c>
      <c r="BV15" s="112">
        <f>'Total Datos'!BQ10</f>
        <v>3.9399999999999995</v>
      </c>
      <c r="BW15" s="112">
        <f>'Total Datos'!BR10</f>
        <v>4.05</v>
      </c>
      <c r="BX15" s="112">
        <f>'Total Datos'!BS10</f>
        <v>4.1500000000000004</v>
      </c>
      <c r="BY15" s="112">
        <f>'Total Datos'!BT10</f>
        <v>2.92</v>
      </c>
      <c r="BZ15" s="112"/>
      <c r="CA15" s="112">
        <f>'Total Datos'!BV10</f>
        <v>4.3</v>
      </c>
      <c r="CB15" s="112">
        <f>'Total Datos'!BW10</f>
        <v>4.34</v>
      </c>
      <c r="CC15" s="112">
        <f>'Total Datos'!BX10</f>
        <v>5.22</v>
      </c>
      <c r="CD15" s="112">
        <f>'Total Datos'!BY10</f>
        <v>5.84</v>
      </c>
      <c r="CE15" s="112">
        <f>'Total Datos'!BZ10</f>
        <v>6.72</v>
      </c>
      <c r="CF15" s="112">
        <f>'Total Datos'!CA10</f>
        <v>7.8000000000000007</v>
      </c>
      <c r="CG15" s="112">
        <f>'Total Datos'!CB10</f>
        <v>7.7899999999999991</v>
      </c>
      <c r="CH15" s="112">
        <f>'Total Datos'!CC10</f>
        <v>6.37</v>
      </c>
      <c r="CI15" s="112">
        <f>'Total Datos'!CD10</f>
        <v>5.45</v>
      </c>
      <c r="CJ15" s="112">
        <f>'Total Datos'!CE10</f>
        <v>5.37</v>
      </c>
      <c r="CK15" s="112">
        <f>'Total Datos'!CF10</f>
        <v>5.07</v>
      </c>
      <c r="CL15" s="112">
        <f>'Total Datos'!CG10</f>
        <v>4</v>
      </c>
      <c r="CM15" s="112">
        <f>'Total Datos'!CH10</f>
        <v>4.78</v>
      </c>
      <c r="CN15" s="112">
        <f>'Total Datos'!CI10</f>
        <v>5.13</v>
      </c>
      <c r="CO15" s="112">
        <f>'Total Datos'!CJ10</f>
        <v>5.85</v>
      </c>
      <c r="CP15" s="112">
        <f>'Total Datos'!CK10</f>
        <v>6.6</v>
      </c>
      <c r="CQ15" s="112">
        <f>'Total Datos'!CL10</f>
        <v>7.9700000000000006</v>
      </c>
      <c r="CR15" s="112">
        <f>'Total Datos'!CM10</f>
        <v>8.32</v>
      </c>
      <c r="CS15" s="112">
        <f>'Total Datos'!CN10</f>
        <v>8.32</v>
      </c>
      <c r="CT15" s="112">
        <f>'Total Datos'!CO10</f>
        <v>7</v>
      </c>
      <c r="CU15" s="112">
        <f>'Total Datos'!CP10</f>
        <v>6.2</v>
      </c>
      <c r="CV15" s="112">
        <f>'Total Datos'!CQ10</f>
        <v>5.45</v>
      </c>
      <c r="CW15" s="112">
        <f>'Total Datos'!CR10</f>
        <v>5.18</v>
      </c>
      <c r="CX15" s="112">
        <f>'Total Datos'!CS10</f>
        <v>3.37</v>
      </c>
      <c r="DA15" s="112">
        <f>'Total Datos'!CV10</f>
        <v>7.0799999999999992</v>
      </c>
      <c r="DC15" s="112">
        <f>'Total Datos'!CX10</f>
        <v>8.8600000000000012</v>
      </c>
      <c r="DI15" s="112">
        <f>'Total Datos'!DD10</f>
        <v>4.4799999999999995</v>
      </c>
      <c r="DK15" s="112">
        <f>'Total Datos'!DF10</f>
        <v>3.66</v>
      </c>
      <c r="DO15" s="112">
        <f>'Total Datos'!DJ10</f>
        <v>8.8600000000000012</v>
      </c>
      <c r="DX15" s="112">
        <f>'Total Datos'!DS10</f>
        <v>4.51</v>
      </c>
      <c r="DY15" s="112">
        <f>'Total Datos'!DT10</f>
        <v>6.31</v>
      </c>
      <c r="ED15" s="112">
        <f>'Total Datos'!DY10</f>
        <v>4.17</v>
      </c>
      <c r="EH15" s="112">
        <f>'Total Datos'!EC10</f>
        <v>4.6499999999999995</v>
      </c>
      <c r="EJ15" s="112">
        <f>'Total Datos'!EE10</f>
        <v>5.25</v>
      </c>
      <c r="EM15" s="112">
        <f>'Total Datos'!EH10</f>
        <v>11.190000000000001</v>
      </c>
      <c r="EN15" s="112">
        <f>'Total Datos'!EI10</f>
        <v>9.9500000000000011</v>
      </c>
      <c r="ER15" s="112">
        <f>'Total Datos'!EM10</f>
        <v>5.76</v>
      </c>
      <c r="ES15" s="112">
        <f>'Total Datos'!EN10</f>
        <v>4.58</v>
      </c>
    </row>
    <row r="16" spans="1:176" x14ac:dyDescent="0.25">
      <c r="A16" s="105"/>
      <c r="B16" s="105" t="s">
        <v>20</v>
      </c>
      <c r="C16" s="105" t="s">
        <v>26</v>
      </c>
      <c r="D16" s="104">
        <v>228388</v>
      </c>
      <c r="E16" s="104">
        <v>374670</v>
      </c>
      <c r="F16" s="51">
        <v>178</v>
      </c>
      <c r="G16" s="107"/>
      <c r="H16" s="106">
        <v>0.95</v>
      </c>
      <c r="I16" s="106"/>
      <c r="J16" s="106"/>
      <c r="K16" s="106"/>
      <c r="L16" s="106"/>
      <c r="M16" s="106"/>
      <c r="N16" s="5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10"/>
      <c r="BD16" s="35"/>
      <c r="BE16" s="91"/>
      <c r="BF16" s="26"/>
      <c r="BG16" s="91"/>
      <c r="BH16" s="91"/>
      <c r="BI16" s="51"/>
      <c r="BJ16" s="51"/>
      <c r="BK16" s="91"/>
      <c r="BL16" s="91"/>
      <c r="BM16" s="91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>
        <f>'Total Datos'!CT10</f>
        <v>9.9300000000000015</v>
      </c>
      <c r="CZ16" s="112">
        <f>'Total Datos'!CU10</f>
        <v>10.130000000000001</v>
      </c>
      <c r="DB16" s="112">
        <f>'Total Datos'!CW10</f>
        <v>11.74</v>
      </c>
      <c r="DD16" s="112">
        <f>'Total Datos'!CY10</f>
        <v>13.120000000000001</v>
      </c>
      <c r="DE16">
        <v>14.6</v>
      </c>
      <c r="DF16" s="112">
        <f>'Total Datos'!DA10</f>
        <v>11.48</v>
      </c>
      <c r="DG16" s="112">
        <f>'Total Datos'!DB10</f>
        <v>7.29</v>
      </c>
      <c r="DH16" s="112">
        <f>'Total Datos'!DC10</f>
        <v>6.85</v>
      </c>
      <c r="DJ16" s="112">
        <f>'Total Datos'!DE10</f>
        <v>6.1</v>
      </c>
      <c r="DL16" s="112">
        <f>'Total Datos'!DG10</f>
        <v>8.65</v>
      </c>
      <c r="DM16" s="112">
        <f>'Total Datos'!DH10</f>
        <v>9.3600000000000012</v>
      </c>
      <c r="DN16" s="112">
        <f>'Total Datos'!DI10</f>
        <v>10.59</v>
      </c>
      <c r="DP16" s="112">
        <f>'Total Datos'!DK10</f>
        <v>9.57</v>
      </c>
      <c r="DQ16" s="112">
        <f>'Total Datos'!DL10</f>
        <v>8.6300000000000008</v>
      </c>
      <c r="DR16" s="112">
        <f>'Total Datos'!DM10</f>
        <v>6.2299999999999995</v>
      </c>
      <c r="DS16" s="112">
        <f>'Total Datos'!DN10</f>
        <v>5.71</v>
      </c>
      <c r="DT16" s="112">
        <f>'Total Datos'!DO10</f>
        <v>5.22</v>
      </c>
      <c r="DU16" s="112">
        <f>'Total Datos'!DP10</f>
        <v>5.1899999999999995</v>
      </c>
      <c r="DV16" s="112">
        <f>'Total Datos'!DQ10</f>
        <v>5.09</v>
      </c>
      <c r="DW16" s="112">
        <f>'Total Datos'!DR10</f>
        <v>9.0100000000000016</v>
      </c>
      <c r="DZ16" s="112">
        <f>'Total Datos'!DU10</f>
        <v>11</v>
      </c>
      <c r="EA16" s="112">
        <f>'Total Datos'!DV10</f>
        <v>14.63</v>
      </c>
      <c r="EB16" s="112">
        <f>'Total Datos'!DW10</f>
        <v>13.13</v>
      </c>
      <c r="EC16" s="112">
        <f>'Total Datos'!DX10</f>
        <v>9.620000000000001</v>
      </c>
      <c r="EE16" s="112">
        <f>'Total Datos'!DZ10</f>
        <v>8.25</v>
      </c>
      <c r="EF16" s="112">
        <f>'Total Datos'!EA10</f>
        <v>9.81</v>
      </c>
      <c r="EG16" s="112">
        <f>'Total Datos'!EB10</f>
        <v>9.84</v>
      </c>
      <c r="EI16" s="112">
        <f>'Total Datos'!ED10</f>
        <v>6.6499999999999995</v>
      </c>
      <c r="EK16" s="112">
        <f>'Total Datos'!EF10</f>
        <v>10.770000000000001</v>
      </c>
      <c r="EL16" s="112">
        <f>'Total Datos'!EG10</f>
        <v>10.75</v>
      </c>
      <c r="EO16" s="112">
        <f>'Total Datos'!EJ10</f>
        <v>12.770000000000001</v>
      </c>
      <c r="EP16" s="112">
        <f>'Total Datos'!EK10</f>
        <v>10.020000000000001</v>
      </c>
      <c r="EQ16" s="112">
        <f>'Total Datos'!EL10</f>
        <v>9.5500000000000007</v>
      </c>
      <c r="ET16" s="112">
        <f>'Total Datos'!EO10</f>
        <v>9.4700000000000006</v>
      </c>
      <c r="EU16" s="112">
        <f>'Total Datos'!EP10</f>
        <v>10.020000000000001</v>
      </c>
      <c r="EV16" s="112">
        <f>'Total Datos'!EQ10</f>
        <v>10.57</v>
      </c>
      <c r="EW16" s="112">
        <f>'Total Datos'!ER10</f>
        <v>10.610000000000001</v>
      </c>
      <c r="EX16" s="112">
        <f>'Total Datos'!ES10</f>
        <v>11.25</v>
      </c>
      <c r="EY16" s="112">
        <f>'Total Datos'!ET10</f>
        <v>12.450000000000001</v>
      </c>
      <c r="EZ16" s="112">
        <f>'Total Datos'!EU10</f>
        <v>12.98</v>
      </c>
      <c r="FA16" s="112">
        <f>'Total Datos'!EV10</f>
        <v>14.32</v>
      </c>
      <c r="FB16" s="112">
        <f>'Total Datos'!EW10</f>
        <v>11.24</v>
      </c>
      <c r="FC16" s="112">
        <f>'Total Datos'!EX10</f>
        <v>10.66</v>
      </c>
      <c r="FD16" s="112">
        <f>'Total Datos'!EY10</f>
        <v>10.850000000000001</v>
      </c>
      <c r="FE16" s="112">
        <f>'Total Datos'!EZ10</f>
        <v>10.530000000000001</v>
      </c>
      <c r="FF16" s="112">
        <f>'Total Datos'!FA10</f>
        <v>4.33</v>
      </c>
      <c r="FG16" s="112">
        <f>'Total Datos'!FB10</f>
        <v>10.33</v>
      </c>
      <c r="FH16" s="112">
        <f>'Total Datos'!FC10</f>
        <v>5.01</v>
      </c>
      <c r="FI16" s="112">
        <f>'Total Datos'!FD10</f>
        <v>11.88</v>
      </c>
      <c r="FJ16" s="112">
        <f>'Total Datos'!FE10</f>
        <v>6.04</v>
      </c>
      <c r="FK16" s="112">
        <f>'Total Datos'!FF10</f>
        <v>7.45</v>
      </c>
      <c r="FL16" s="112">
        <f>'Total Datos'!FG10</f>
        <v>7.86</v>
      </c>
    </row>
    <row r="17" spans="1:168" x14ac:dyDescent="0.25">
      <c r="A17" s="105">
        <v>9</v>
      </c>
      <c r="B17" s="105" t="s">
        <v>27</v>
      </c>
      <c r="C17" s="105" t="s">
        <v>26</v>
      </c>
      <c r="D17" s="104">
        <v>228558</v>
      </c>
      <c r="E17" s="104">
        <v>373122</v>
      </c>
      <c r="F17" s="104">
        <v>149</v>
      </c>
      <c r="G17" s="107"/>
      <c r="H17" s="108" t="s">
        <v>46</v>
      </c>
      <c r="I17" s="108"/>
      <c r="J17" s="108"/>
      <c r="K17" s="108"/>
      <c r="L17" s="108"/>
      <c r="M17" s="108"/>
      <c r="N17" s="51" t="s">
        <v>48</v>
      </c>
      <c r="O17" s="91" t="s">
        <v>48</v>
      </c>
      <c r="P17" s="91" t="s">
        <v>73</v>
      </c>
      <c r="Q17" s="91" t="s">
        <v>73</v>
      </c>
      <c r="R17" s="91" t="s">
        <v>73</v>
      </c>
      <c r="S17" s="91" t="s">
        <v>73</v>
      </c>
      <c r="T17" s="91" t="s">
        <v>73</v>
      </c>
      <c r="U17" s="91" t="s">
        <v>73</v>
      </c>
      <c r="V17" s="91" t="s">
        <v>88</v>
      </c>
      <c r="W17" s="91" t="s">
        <v>73</v>
      </c>
      <c r="X17" s="91" t="s">
        <v>73</v>
      </c>
      <c r="Y17" s="91" t="s">
        <v>73</v>
      </c>
      <c r="Z17" s="91" t="s">
        <v>73</v>
      </c>
      <c r="AA17" s="91" t="s">
        <v>73</v>
      </c>
      <c r="AB17" s="91" t="s">
        <v>73</v>
      </c>
      <c r="AC17" s="91" t="s">
        <v>73</v>
      </c>
      <c r="AD17" s="91" t="s">
        <v>73</v>
      </c>
      <c r="AE17" s="91" t="s">
        <v>73</v>
      </c>
      <c r="AF17" s="91" t="s">
        <v>73</v>
      </c>
      <c r="AG17" s="91" t="s">
        <v>73</v>
      </c>
      <c r="AH17" s="91" t="s">
        <v>73</v>
      </c>
      <c r="AI17" s="91" t="s">
        <v>73</v>
      </c>
      <c r="AJ17" s="91" t="s">
        <v>73</v>
      </c>
      <c r="AK17" s="91" t="s">
        <v>73</v>
      </c>
      <c r="AL17" s="91" t="s">
        <v>73</v>
      </c>
      <c r="AM17" s="91" t="s">
        <v>73</v>
      </c>
      <c r="AN17" s="91" t="s">
        <v>73</v>
      </c>
      <c r="AO17" s="91" t="s">
        <v>73</v>
      </c>
      <c r="AP17" s="91" t="s">
        <v>73</v>
      </c>
      <c r="AQ17" s="91" t="s">
        <v>73</v>
      </c>
      <c r="AR17" s="91" t="s">
        <v>73</v>
      </c>
      <c r="AS17" s="91" t="s">
        <v>73</v>
      </c>
      <c r="AT17" s="91" t="s">
        <v>73</v>
      </c>
      <c r="AU17" s="91" t="s">
        <v>73</v>
      </c>
      <c r="AV17" s="91" t="s">
        <v>73</v>
      </c>
      <c r="AW17" s="91" t="s">
        <v>73</v>
      </c>
      <c r="AX17" s="91" t="s">
        <v>73</v>
      </c>
      <c r="AY17" s="91" t="s">
        <v>73</v>
      </c>
      <c r="AZ17" s="91" t="s">
        <v>73</v>
      </c>
      <c r="BA17" s="91" t="s">
        <v>73</v>
      </c>
      <c r="BB17" s="91" t="s">
        <v>73</v>
      </c>
      <c r="BC17" s="10" t="s">
        <v>150</v>
      </c>
      <c r="BD17" s="91" t="s">
        <v>73</v>
      </c>
      <c r="BE17" s="91" t="s">
        <v>73</v>
      </c>
      <c r="BF17" s="26" t="s">
        <v>73</v>
      </c>
      <c r="BG17" s="91" t="s">
        <v>73</v>
      </c>
      <c r="BH17" s="91" t="s">
        <v>73</v>
      </c>
      <c r="BI17" s="51" t="s">
        <v>73</v>
      </c>
      <c r="BJ17" s="51" t="s">
        <v>73</v>
      </c>
      <c r="BK17" s="91" t="s">
        <v>73</v>
      </c>
      <c r="BL17" s="91" t="s">
        <v>73</v>
      </c>
      <c r="BM17" s="91" t="s">
        <v>73</v>
      </c>
      <c r="BN17" s="112" t="str">
        <f>'Total Datos'!BI11</f>
        <v>Sin linea de aire</v>
      </c>
      <c r="BO17" s="112" t="str">
        <f>'Total Datos'!BJ11</f>
        <v>Sin linea de aire</v>
      </c>
      <c r="BP17" s="112" t="str">
        <f>'Total Datos'!BK11</f>
        <v>Sin linea de aire</v>
      </c>
      <c r="BQ17" s="112"/>
      <c r="BR17" s="112" t="str">
        <f>'Total Datos'!BM11</f>
        <v>Sin linea de aire</v>
      </c>
      <c r="BS17" s="112" t="str">
        <f>'Total Datos'!BN11</f>
        <v>Sin linea de aire</v>
      </c>
      <c r="BT17" s="112" t="str">
        <f>'Total Datos'!BO11</f>
        <v>Sin linea de aire</v>
      </c>
      <c r="BU17" s="112" t="str">
        <f>'Total Datos'!BP11</f>
        <v>Sin linea de aire</v>
      </c>
      <c r="BV17" s="112" t="str">
        <f>'Total Datos'!BQ11</f>
        <v>Sin linea de aire</v>
      </c>
      <c r="BW17" s="112" t="str">
        <f>'Total Datos'!BR11</f>
        <v>Sin linea de aire</v>
      </c>
      <c r="BX17" s="112" t="str">
        <f>'Total Datos'!BS11</f>
        <v>Sin linea de aire</v>
      </c>
      <c r="BY17" s="112" t="str">
        <f>'Total Datos'!BT11</f>
        <v>Sin linea de aire</v>
      </c>
      <c r="BZ17" s="112" t="str">
        <f>'Total Datos'!BU11</f>
        <v>Sin linea de aire</v>
      </c>
      <c r="CA17" s="112" t="str">
        <f>'Total Datos'!BV11</f>
        <v>Sin linea de aire</v>
      </c>
      <c r="CB17" s="112" t="str">
        <f>'Total Datos'!BW11</f>
        <v>Sin linea de aire</v>
      </c>
      <c r="CC17" s="112" t="str">
        <f>'Total Datos'!BX11</f>
        <v>Sin linea de aire</v>
      </c>
      <c r="CD17" s="112" t="str">
        <f>'Total Datos'!BY11</f>
        <v>Sin linea de aire</v>
      </c>
      <c r="CE17" s="112" t="str">
        <f>'Total Datos'!BZ11</f>
        <v>Sin linea de aire</v>
      </c>
      <c r="CF17" s="112" t="str">
        <f>'Total Datos'!CA11</f>
        <v>Sin linea de aire</v>
      </c>
      <c r="CG17" s="112" t="str">
        <f>'Total Datos'!CB11</f>
        <v>Sin linea de aire</v>
      </c>
      <c r="CH17" s="112" t="str">
        <f>'Total Datos'!CC11</f>
        <v>Sin linea de aire</v>
      </c>
      <c r="CI17" s="112" t="str">
        <f>'Total Datos'!CD11</f>
        <v>Sin linea de aire</v>
      </c>
      <c r="CJ17" s="112" t="str">
        <f>'Total Datos'!CE11</f>
        <v>Sin linea de aire</v>
      </c>
      <c r="CK17" s="112" t="str">
        <f>'Total Datos'!CF11</f>
        <v>Sin linea de aire</v>
      </c>
      <c r="CL17" s="112" t="str">
        <f>'Total Datos'!CG11</f>
        <v>Sin linea de aire</v>
      </c>
      <c r="CM17" s="112" t="str">
        <f>'Total Datos'!CH11</f>
        <v>Sin linea de aire</v>
      </c>
      <c r="CN17" s="112" t="str">
        <f>'Total Datos'!CI11</f>
        <v>Sin linea de aire</v>
      </c>
      <c r="CO17" s="112" t="str">
        <f>'Total Datos'!CJ11</f>
        <v>Sin linea de aire</v>
      </c>
      <c r="CP17" s="112" t="str">
        <f>'Total Datos'!CK11</f>
        <v>Sin linea de aire</v>
      </c>
      <c r="CQ17" s="112" t="str">
        <f>'Total Datos'!CL11</f>
        <v>Sin linea de aire</v>
      </c>
      <c r="CR17" s="112" t="str">
        <f>'Total Datos'!CM11</f>
        <v>Sin linea de aire</v>
      </c>
      <c r="CS17" s="112" t="str">
        <f>'Total Datos'!CN11</f>
        <v>Sin linea de aire</v>
      </c>
      <c r="CT17" s="112" t="str">
        <f>'Total Datos'!CO11</f>
        <v>Sin linea de aire</v>
      </c>
      <c r="CU17" s="112" t="str">
        <f>'Total Datos'!CP11</f>
        <v>Sin linea de aire</v>
      </c>
      <c r="CV17" s="112" t="str">
        <f>'Total Datos'!CQ11</f>
        <v>Sin linea de aire</v>
      </c>
      <c r="CW17" s="112" t="str">
        <f>'Total Datos'!CR11</f>
        <v>Sin linea de aire</v>
      </c>
      <c r="CX17" s="112" t="str">
        <f>'Total Datos'!CS11</f>
        <v>Sin linea de aire</v>
      </c>
      <c r="CY17" s="112" t="str">
        <f>'Total Datos'!CT11</f>
        <v>Sin linea de aire</v>
      </c>
      <c r="CZ17" s="112" t="str">
        <f>'Total Datos'!CU11</f>
        <v>Sin linea de aire</v>
      </c>
      <c r="DA17" s="112" t="str">
        <f>'Total Datos'!CV11</f>
        <v>Sin linea de aire</v>
      </c>
      <c r="DB17" s="112" t="str">
        <f>'Total Datos'!CW11</f>
        <v>Sin linea de aire</v>
      </c>
      <c r="DC17" s="112" t="str">
        <f>'Total Datos'!CX11</f>
        <v>Sin linea de aire</v>
      </c>
      <c r="DD17" s="112" t="str">
        <f>'Total Datos'!CY11</f>
        <v>Sin linea de aire</v>
      </c>
      <c r="DH17" s="112" t="str">
        <f>'Total Datos'!DC11</f>
        <v>Sin linea de aire</v>
      </c>
      <c r="DI17" s="112" t="str">
        <f>'Total Datos'!DD11</f>
        <v>Sin linea de aire</v>
      </c>
      <c r="DJ17" s="112" t="str">
        <f>'Total Datos'!DE11</f>
        <v>Sin linea de aire</v>
      </c>
      <c r="DK17" s="112" t="str">
        <f>'Total Datos'!DF11</f>
        <v>Sin linea de aire</v>
      </c>
      <c r="DL17" s="112" t="str">
        <f>'Total Datos'!DG11</f>
        <v>Sin linea de aire</v>
      </c>
      <c r="DM17" s="112" t="str">
        <f>'Total Datos'!DH11</f>
        <v>Sin linea de aire</v>
      </c>
      <c r="DN17" s="112" t="str">
        <f>'Total Datos'!DI11</f>
        <v>Sin linea de aire</v>
      </c>
      <c r="DO17" s="112" t="str">
        <f>'Total Datos'!DJ11</f>
        <v>Sin linea de aire</v>
      </c>
      <c r="DP17" s="112" t="str">
        <f>'Total Datos'!DK11</f>
        <v>Sin linea de aire</v>
      </c>
      <c r="DQ17" s="112" t="str">
        <f>'Total Datos'!DL11</f>
        <v>Sin linea de aire</v>
      </c>
      <c r="DR17" s="112" t="str">
        <f>'Total Datos'!DM11</f>
        <v>Sin linea de aire</v>
      </c>
      <c r="DS17" s="112" t="str">
        <f>'Total Datos'!DN11</f>
        <v>Sin linea de aire</v>
      </c>
      <c r="DT17" s="112" t="str">
        <f>'Total Datos'!DO11</f>
        <v>Sin linea de aire</v>
      </c>
      <c r="DU17" s="112" t="str">
        <f>'Total Datos'!DP11</f>
        <v>Sin linea de aire</v>
      </c>
      <c r="DV17" s="112" t="str">
        <f>'Total Datos'!DQ11</f>
        <v>Sin linea de aire</v>
      </c>
      <c r="DW17" s="112" t="str">
        <f>'Total Datos'!DR11</f>
        <v>Sin linea de aire</v>
      </c>
      <c r="DX17" s="112" t="str">
        <f>'Total Datos'!DS11</f>
        <v>Sin linea de aire</v>
      </c>
      <c r="DY17" s="112" t="str">
        <f>'Total Datos'!DT11</f>
        <v>Sin linea de aire</v>
      </c>
      <c r="DZ17" s="112" t="str">
        <f>'Total Datos'!DU11</f>
        <v>Sin linea de aire</v>
      </c>
      <c r="EA17" s="112" t="str">
        <f>'Total Datos'!DV11</f>
        <v>Sin linea de aire</v>
      </c>
      <c r="EB17" s="112" t="str">
        <f>'Total Datos'!DW11</f>
        <v>Sin linea de aire</v>
      </c>
      <c r="EC17" s="112" t="str">
        <f>'Total Datos'!DX11</f>
        <v>Sin linea de aire</v>
      </c>
      <c r="ED17" s="112" t="str">
        <f>'Total Datos'!DY11</f>
        <v>Sin linea de aire</v>
      </c>
      <c r="EE17" s="112" t="str">
        <f>'Total Datos'!DZ11</f>
        <v>Sin linea de aire</v>
      </c>
      <c r="EF17" s="112" t="str">
        <f>'Total Datos'!EA11</f>
        <v>Sin linea de aire</v>
      </c>
      <c r="EG17" s="112" t="str">
        <f>'Total Datos'!EB11</f>
        <v>Sin linea de aire</v>
      </c>
      <c r="EH17" s="112" t="str">
        <f>'Total Datos'!EC11</f>
        <v>Sin linea de aire</v>
      </c>
      <c r="EI17" s="112" t="str">
        <f>'Total Datos'!ED11</f>
        <v>Sin linea de aire</v>
      </c>
      <c r="EJ17" s="112" t="str">
        <f>'Total Datos'!EE11</f>
        <v>Sin linea de aire</v>
      </c>
      <c r="EK17" s="112" t="str">
        <f>'Total Datos'!EF11</f>
        <v>Sin linea de aire</v>
      </c>
      <c r="EL17" s="112" t="str">
        <f>'Total Datos'!EG11</f>
        <v>Sin linea de aire</v>
      </c>
      <c r="EM17" s="112" t="str">
        <f>'Total Datos'!EH11</f>
        <v>Sin linea de aire</v>
      </c>
      <c r="EN17" s="112" t="str">
        <f>'Total Datos'!EI11</f>
        <v>Sin linea de aire</v>
      </c>
    </row>
    <row r="18" spans="1:168" x14ac:dyDescent="0.25">
      <c r="A18" s="105">
        <v>10</v>
      </c>
      <c r="B18" s="105" t="s">
        <v>28</v>
      </c>
      <c r="C18" s="105" t="s">
        <v>26</v>
      </c>
      <c r="D18" s="104">
        <v>229344</v>
      </c>
      <c r="E18" s="104">
        <v>372629</v>
      </c>
      <c r="F18" s="104">
        <v>169</v>
      </c>
      <c r="G18" s="107"/>
      <c r="H18" s="106">
        <v>0.41</v>
      </c>
      <c r="I18" s="106"/>
      <c r="J18" s="106"/>
      <c r="K18" s="106"/>
      <c r="L18" s="106"/>
      <c r="M18" s="106"/>
      <c r="N18" s="51">
        <v>12.209999999999999</v>
      </c>
      <c r="O18" s="91">
        <v>11.76</v>
      </c>
      <c r="P18" s="91">
        <v>12.06</v>
      </c>
      <c r="Q18" s="91">
        <v>8.9700000000000006</v>
      </c>
      <c r="R18" s="91">
        <v>6.78</v>
      </c>
      <c r="T18" s="91">
        <v>7.18</v>
      </c>
      <c r="U18" s="91">
        <v>9.08</v>
      </c>
      <c r="V18" s="91">
        <v>10.1</v>
      </c>
      <c r="W18" s="91">
        <v>11.62</v>
      </c>
      <c r="X18" s="91">
        <v>12.73</v>
      </c>
      <c r="Y18" s="91">
        <v>13.39</v>
      </c>
      <c r="Z18" s="91">
        <v>12.61</v>
      </c>
      <c r="AA18" s="91">
        <v>10.97</v>
      </c>
      <c r="AC18" s="91">
        <v>5.63</v>
      </c>
      <c r="AF18" s="91">
        <v>5.8599999999999994</v>
      </c>
      <c r="AG18" s="91">
        <v>7.42</v>
      </c>
      <c r="AH18" s="91">
        <v>8.86</v>
      </c>
      <c r="AJ18" s="91">
        <v>12.64</v>
      </c>
      <c r="AK18" s="91">
        <v>12.27</v>
      </c>
      <c r="AL18" s="91">
        <v>12.59</v>
      </c>
      <c r="AM18" s="91">
        <v>12.87</v>
      </c>
      <c r="AN18" s="91">
        <v>13.53</v>
      </c>
      <c r="AO18" s="91">
        <v>12</v>
      </c>
      <c r="AP18" s="91">
        <v>11.53</v>
      </c>
      <c r="AQ18" s="91">
        <v>6.71</v>
      </c>
      <c r="AR18" s="91">
        <v>6.67</v>
      </c>
      <c r="AS18" s="91">
        <v>8.6199999999999992</v>
      </c>
      <c r="AT18" s="91">
        <v>10</v>
      </c>
      <c r="AU18" s="91">
        <v>10.98</v>
      </c>
      <c r="AV18" s="91">
        <v>12.32</v>
      </c>
      <c r="AW18" s="91">
        <v>13.77</v>
      </c>
      <c r="AX18" s="91">
        <v>14.43</v>
      </c>
      <c r="AY18" s="91">
        <v>10.66</v>
      </c>
      <c r="AZ18" s="91">
        <v>12.99</v>
      </c>
      <c r="BA18" s="91">
        <v>11.6</v>
      </c>
      <c r="BB18" s="91">
        <v>9.8699999999999992</v>
      </c>
      <c r="BC18" s="10">
        <v>7.28</v>
      </c>
      <c r="BD18" s="35">
        <v>7.72</v>
      </c>
      <c r="BE18" s="91">
        <v>8.879999999999999</v>
      </c>
      <c r="BF18" s="26">
        <v>9.91</v>
      </c>
      <c r="BG18" s="91">
        <v>11.59</v>
      </c>
      <c r="BH18" s="91">
        <v>13.04</v>
      </c>
      <c r="BI18" s="51"/>
      <c r="BJ18" s="51">
        <v>11.04</v>
      </c>
      <c r="BK18" s="91"/>
      <c r="BL18" s="91">
        <v>7.17</v>
      </c>
      <c r="BN18" s="112">
        <f>'Total Datos'!BI12</f>
        <v>8.89</v>
      </c>
      <c r="BQ18" s="112"/>
      <c r="BR18" s="112">
        <f>'Total Datos'!BM12</f>
        <v>13.97</v>
      </c>
      <c r="BV18" s="112">
        <f>'Total Datos'!BQ12</f>
        <v>4.84</v>
      </c>
      <c r="BW18" s="112">
        <f>'Total Datos'!BR12</f>
        <v>4.62</v>
      </c>
      <c r="BZ18" s="112">
        <f>'Total Datos'!BU12</f>
        <v>4.17</v>
      </c>
      <c r="CA18" s="112">
        <f>'Total Datos'!BV12</f>
        <v>4.91</v>
      </c>
      <c r="CE18" s="112"/>
      <c r="CH18" s="112">
        <f>'Total Datos'!CC12</f>
        <v>11.09</v>
      </c>
      <c r="CI18" s="112">
        <f>'Total Datos'!CD12</f>
        <v>7.03</v>
      </c>
      <c r="CK18" s="112">
        <f>'Total Datos'!CF12</f>
        <v>6.09</v>
      </c>
      <c r="CL18" s="112">
        <f>'Total Datos'!CG12</f>
        <v>3.6399999999999997</v>
      </c>
      <c r="CM18" s="112">
        <f>'Total Datos'!CH12</f>
        <v>5.52</v>
      </c>
      <c r="CR18" s="112">
        <f>'Total Datos'!CM12</f>
        <v>9.9499999999999993</v>
      </c>
      <c r="CS18" s="112">
        <f>'Total Datos'!CN12</f>
        <v>9.9499999999999993</v>
      </c>
      <c r="CV18" s="112">
        <f>'Total Datos'!CQ12</f>
        <v>5.88</v>
      </c>
      <c r="CY18" s="112">
        <f>'Total Datos'!CT12</f>
        <v>5.09</v>
      </c>
      <c r="DA18" s="112"/>
      <c r="DB18" s="112"/>
      <c r="DC18" s="112"/>
      <c r="DF18" s="112">
        <f>'Total Datos'!DA12</f>
        <v>12.83</v>
      </c>
      <c r="DH18" s="112">
        <f>'Total Datos'!DC12</f>
        <v>5.83</v>
      </c>
      <c r="DI18" s="112"/>
      <c r="DK18" s="112">
        <f>'Total Datos'!DF12</f>
        <v>3.92</v>
      </c>
      <c r="DL18" s="112">
        <f>'Total Datos'!DG12</f>
        <v>4.93</v>
      </c>
      <c r="DM18" s="112">
        <f>'Total Datos'!DH12</f>
        <v>7.3999999999999995</v>
      </c>
      <c r="DN18" s="112">
        <f>'Total Datos'!DI12</f>
        <v>8.23</v>
      </c>
      <c r="DP18" s="112">
        <f>'Total Datos'!DK12</f>
        <v>10.61</v>
      </c>
      <c r="DQ18" s="112"/>
      <c r="DT18" s="112">
        <f>'Total Datos'!DO12</f>
        <v>4.47</v>
      </c>
      <c r="DV18" s="112">
        <f>'Total Datos'!DQ12</f>
        <v>5.3</v>
      </c>
      <c r="DW18" s="112">
        <f>'Total Datos'!DR12</f>
        <v>5.13</v>
      </c>
      <c r="DX18" s="112">
        <f>'Total Datos'!DS12</f>
        <v>10.09</v>
      </c>
      <c r="EC18" s="112">
        <f>'Total Datos'!DX12</f>
        <v>7.82</v>
      </c>
      <c r="ED18" s="112">
        <f>'Total Datos'!DY12</f>
        <v>4.6399999999999997</v>
      </c>
      <c r="EF18" s="112">
        <f>'Total Datos'!EA12</f>
        <v>4.5599999999999996</v>
      </c>
      <c r="EI18" s="112">
        <f>'Total Datos'!ED12</f>
        <v>4.38</v>
      </c>
      <c r="EJ18" s="112">
        <f>'Total Datos'!EE12</f>
        <v>5.52</v>
      </c>
      <c r="EK18" s="112">
        <f>'Total Datos'!EF12</f>
        <v>6.6899999999999995</v>
      </c>
      <c r="ES18" s="112">
        <f>'Total Datos'!EN12</f>
        <v>7.06</v>
      </c>
      <c r="ET18" s="112">
        <f>'Total Datos'!EO12</f>
        <v>6.1499999999999995</v>
      </c>
      <c r="EU18" s="112">
        <f>'Total Datos'!EP12</f>
        <v>4.88</v>
      </c>
      <c r="EW18" s="112">
        <f>'Total Datos'!ER12</f>
        <v>11.379999999999999</v>
      </c>
      <c r="EX18" s="112">
        <f>'Total Datos'!ES12</f>
        <v>13.69</v>
      </c>
      <c r="EZ18" s="112">
        <f>'Total Datos'!EU12</f>
        <v>13.79</v>
      </c>
      <c r="FA18" s="112">
        <f>'Total Datos'!EV12</f>
        <v>12.26</v>
      </c>
      <c r="FC18" s="112">
        <f>'Total Datos'!EX12</f>
        <v>7.05</v>
      </c>
      <c r="FD18" s="112">
        <f>'Total Datos'!EY12</f>
        <v>7.07</v>
      </c>
      <c r="FE18" s="112">
        <f>'Total Datos'!EZ12</f>
        <v>6.8999999999999995</v>
      </c>
      <c r="FF18" s="112">
        <f>'Total Datos'!FA12</f>
        <v>6.79</v>
      </c>
      <c r="FG18" s="112">
        <f>'Total Datos'!FB12</f>
        <v>6.6</v>
      </c>
      <c r="FH18" s="112">
        <f>'Total Datos'!FC12</f>
        <v>9.99</v>
      </c>
      <c r="FJ18" s="112">
        <f>'Total Datos'!FE12</f>
        <v>7.9399999999999995</v>
      </c>
      <c r="FK18" s="112">
        <f>'Total Datos'!FF12</f>
        <v>9.82</v>
      </c>
      <c r="FL18" s="112">
        <f>'Total Datos'!FG12</f>
        <v>10.93</v>
      </c>
    </row>
    <row r="19" spans="1:168" x14ac:dyDescent="0.25">
      <c r="A19" s="105"/>
      <c r="B19" s="105" t="s">
        <v>28</v>
      </c>
      <c r="C19" s="105"/>
      <c r="D19" s="104"/>
      <c r="E19" s="104"/>
      <c r="F19" s="104"/>
      <c r="G19" s="107"/>
      <c r="H19" s="106"/>
      <c r="I19" s="106"/>
      <c r="J19" s="106"/>
      <c r="K19" s="106"/>
      <c r="L19" s="106"/>
      <c r="M19" s="106"/>
      <c r="N19" s="51"/>
      <c r="O19" s="91"/>
      <c r="P19" s="91"/>
      <c r="Q19" s="91"/>
      <c r="R19" s="91"/>
      <c r="S19" s="92">
        <v>8.49</v>
      </c>
      <c r="T19" s="91"/>
      <c r="U19" s="91"/>
      <c r="V19" s="91"/>
      <c r="W19" s="91"/>
      <c r="X19" s="91"/>
      <c r="Y19" s="91"/>
      <c r="Z19" s="91"/>
      <c r="AA19" s="91"/>
      <c r="AB19" s="92">
        <v>12.29</v>
      </c>
      <c r="AC19" s="91"/>
      <c r="AD19" s="92">
        <v>7.6899999999999995</v>
      </c>
      <c r="AE19" s="92">
        <v>7.69</v>
      </c>
      <c r="AF19" s="91"/>
      <c r="AG19" s="91"/>
      <c r="AH19" s="91"/>
      <c r="AI19" s="92">
        <v>18.600000000000001</v>
      </c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10"/>
      <c r="BD19" s="35"/>
      <c r="BE19" s="91"/>
      <c r="BF19" s="26"/>
      <c r="BG19" s="91"/>
      <c r="BH19" s="91"/>
      <c r="BI19" s="51"/>
      <c r="BJ19" s="51"/>
      <c r="BK19" s="91"/>
      <c r="BL19" s="91"/>
      <c r="BM19" s="92">
        <v>9.75</v>
      </c>
      <c r="BN19" s="112"/>
      <c r="BO19" s="112">
        <f>'Total Datos'!BJ12</f>
        <v>9.61</v>
      </c>
      <c r="BP19" s="112">
        <f>'Total Datos'!BK12</f>
        <v>9.16</v>
      </c>
      <c r="BQ19" s="112"/>
      <c r="BR19" s="112"/>
      <c r="BS19" s="112">
        <f>'Total Datos'!BN12</f>
        <v>18.12</v>
      </c>
      <c r="BT19" s="112">
        <f>'Total Datos'!BO12</f>
        <v>23.82</v>
      </c>
      <c r="BU19" s="112">
        <f>'Total Datos'!BP12</f>
        <v>19.54</v>
      </c>
      <c r="BV19" s="112"/>
      <c r="BW19" s="112"/>
      <c r="BX19" s="112">
        <f>'Total Datos'!BS12</f>
        <v>9.26</v>
      </c>
      <c r="BY19" s="112">
        <f>'Total Datos'!BT12</f>
        <v>7.59</v>
      </c>
      <c r="BZ19" s="112"/>
      <c r="CA19" s="112"/>
      <c r="CB19" s="112">
        <f>'Total Datos'!BW12</f>
        <v>9.5500000000000007</v>
      </c>
      <c r="CC19" s="112">
        <f>'Total Datos'!BX12</f>
        <v>12.54</v>
      </c>
      <c r="CD19" s="112">
        <f>'Total Datos'!BY12</f>
        <v>15.829999999999998</v>
      </c>
      <c r="CE19" s="112"/>
      <c r="CF19" s="112">
        <f>'Total Datos'!CA12</f>
        <v>23.49</v>
      </c>
      <c r="CG19" s="112">
        <f>'Total Datos'!CB12</f>
        <v>28.22</v>
      </c>
      <c r="CH19" s="112"/>
      <c r="CI19" s="112"/>
      <c r="CJ19" s="112">
        <f>'Total Datos'!CE12</f>
        <v>12.04</v>
      </c>
      <c r="CK19" s="112"/>
      <c r="CL19" s="112"/>
      <c r="CN19" s="112">
        <f>'Total Datos'!CI12</f>
        <v>10.27</v>
      </c>
      <c r="CO19" s="112">
        <f>'Total Datos'!CJ12</f>
        <v>13.209999999999999</v>
      </c>
      <c r="CP19" s="112">
        <f>'Total Datos'!CK12</f>
        <v>16.07</v>
      </c>
      <c r="CQ19" s="112">
        <f>'Total Datos'!CL12</f>
        <v>11.11</v>
      </c>
      <c r="CT19" s="112">
        <f>'Total Datos'!CO12</f>
        <v>17.61</v>
      </c>
      <c r="CU19" s="112">
        <f>'Total Datos'!CP12</f>
        <v>13.91</v>
      </c>
      <c r="CW19" s="112">
        <f>'Total Datos'!CR12</f>
        <v>9.0500000000000007</v>
      </c>
      <c r="CX19" s="112">
        <f>'Total Datos'!CS12</f>
        <v>7.06</v>
      </c>
      <c r="CZ19" s="112">
        <f>'Total Datos'!CU12</f>
        <v>9.4599999999999991</v>
      </c>
      <c r="DA19" s="112"/>
      <c r="DC19" s="112">
        <f>'Total Datos'!CX12</f>
        <v>17.07</v>
      </c>
      <c r="DD19" s="112">
        <f>'Total Datos'!CY12</f>
        <v>20.32</v>
      </c>
      <c r="DE19">
        <v>23.51</v>
      </c>
      <c r="DG19" s="112">
        <f>'Total Datos'!DB12</f>
        <v>13.94</v>
      </c>
      <c r="DJ19" s="112">
        <f>'Total Datos'!DE12</f>
        <v>7.7099999999999991</v>
      </c>
      <c r="DO19" s="112">
        <f>'Total Datos'!DJ12</f>
        <v>15.33</v>
      </c>
      <c r="DR19" s="112">
        <f>'Total Datos'!DM12</f>
        <v>14.59</v>
      </c>
      <c r="DS19" s="112">
        <f>'Total Datos'!DN12</f>
        <v>8.84</v>
      </c>
      <c r="DU19" s="112">
        <f>'Total Datos'!DP12</f>
        <v>11.09</v>
      </c>
      <c r="DY19" s="112">
        <f>'Total Datos'!DT12</f>
        <v>12.44</v>
      </c>
      <c r="DZ19" s="112"/>
      <c r="EA19" s="112">
        <f>'Total Datos'!DV12</f>
        <v>16.93</v>
      </c>
      <c r="EB19" s="112">
        <f>'Total Datos'!DW12</f>
        <v>11.79</v>
      </c>
      <c r="EE19" s="112">
        <f>'Total Datos'!DZ12</f>
        <v>7.33</v>
      </c>
      <c r="EG19" s="112">
        <f>'Total Datos'!EB12</f>
        <v>8.15</v>
      </c>
      <c r="EH19" s="112">
        <f>'Total Datos'!EC12</f>
        <v>7.3</v>
      </c>
      <c r="EL19" s="112">
        <f>'Total Datos'!EG12</f>
        <v>13.9</v>
      </c>
      <c r="EM19" s="112">
        <f>'Total Datos'!EH12</f>
        <v>9.74</v>
      </c>
      <c r="EN19" s="112">
        <f>'Total Datos'!EI12</f>
        <v>11.14</v>
      </c>
      <c r="EO19" s="112">
        <f>'Total Datos'!EJ12</f>
        <v>18.97</v>
      </c>
      <c r="EP19" s="112">
        <f>'Total Datos'!EK12</f>
        <v>16.64</v>
      </c>
      <c r="EQ19" s="112">
        <f>'Total Datos'!EL12</f>
        <v>11.209999999999999</v>
      </c>
      <c r="ER19" s="112">
        <f>'Total Datos'!EM12</f>
        <v>10.69</v>
      </c>
      <c r="EV19" s="112">
        <f>'Total Datos'!EQ12</f>
        <v>16.07</v>
      </c>
      <c r="EY19" s="112">
        <f>'Total Datos'!ET12</f>
        <v>16.54</v>
      </c>
      <c r="FB19" s="112">
        <f>'Total Datos'!EW12</f>
        <v>14.82</v>
      </c>
      <c r="FI19" s="112">
        <f>'Total Datos'!FD12</f>
        <v>12.23</v>
      </c>
    </row>
    <row r="20" spans="1:168" x14ac:dyDescent="0.25">
      <c r="A20" s="105">
        <v>11</v>
      </c>
      <c r="B20" s="105" t="s">
        <v>29</v>
      </c>
      <c r="C20" s="105" t="s">
        <v>26</v>
      </c>
      <c r="D20" s="104">
        <v>229365</v>
      </c>
      <c r="E20" s="104">
        <v>372649</v>
      </c>
      <c r="F20" s="104">
        <v>170</v>
      </c>
      <c r="G20" s="107"/>
      <c r="H20" s="106">
        <v>0.38</v>
      </c>
      <c r="I20" s="106"/>
      <c r="J20" s="106"/>
      <c r="K20" s="106"/>
      <c r="L20" s="106"/>
      <c r="M20" s="106"/>
      <c r="O20" s="91">
        <v>11.75</v>
      </c>
      <c r="Q20" s="91">
        <v>8.8899999999999988</v>
      </c>
      <c r="S20" s="91">
        <v>6.09</v>
      </c>
      <c r="V20" s="91">
        <v>9.83</v>
      </c>
      <c r="AB20" s="91">
        <v>7.08</v>
      </c>
      <c r="AD20" s="91">
        <v>4.62</v>
      </c>
      <c r="AE20" s="91">
        <v>5.26</v>
      </c>
      <c r="AH20" s="91">
        <v>8.6599999999999984</v>
      </c>
      <c r="AI20" s="91">
        <v>10.99</v>
      </c>
      <c r="AJ20" s="110"/>
      <c r="AU20" s="91">
        <v>11.03</v>
      </c>
      <c r="AV20" s="91">
        <v>12.37</v>
      </c>
      <c r="BB20" s="91">
        <v>9.93</v>
      </c>
      <c r="BC20" s="10">
        <v>7.3</v>
      </c>
      <c r="BD20" s="35">
        <v>7.01</v>
      </c>
      <c r="BG20" s="91">
        <v>11.69</v>
      </c>
      <c r="BH20" s="91"/>
      <c r="BJ20" s="51"/>
      <c r="BK20" s="91">
        <v>7.7399999999999993</v>
      </c>
      <c r="BM20" s="91">
        <v>5.37</v>
      </c>
      <c r="BN20" s="112">
        <f>'Total Datos'!BI13</f>
        <v>4.87</v>
      </c>
      <c r="BO20" s="112">
        <f>'Total Datos'!BJ13</f>
        <v>5.5200000000000005</v>
      </c>
      <c r="BP20" s="112">
        <f>'Total Datos'!BK13</f>
        <v>5.23</v>
      </c>
      <c r="BQ20" s="112"/>
      <c r="BR20" s="112">
        <f>'Total Datos'!BM13</f>
        <v>7.9200000000000008</v>
      </c>
      <c r="BS20" s="112">
        <f>'Total Datos'!BN13</f>
        <v>13.26</v>
      </c>
      <c r="BT20" s="112">
        <f>'Total Datos'!BO13</f>
        <v>8.1999999999999993</v>
      </c>
      <c r="BU20" s="112">
        <f>'Total Datos'!BP13</f>
        <v>10.319999999999999</v>
      </c>
      <c r="BW20" s="112">
        <f>'Total Datos'!BR13</f>
        <v>6.07</v>
      </c>
      <c r="BX20" s="112">
        <f>'Total Datos'!BS13</f>
        <v>5.16</v>
      </c>
      <c r="BY20" s="112">
        <f>'Total Datos'!BT13</f>
        <v>4.5</v>
      </c>
      <c r="BZ20" s="112">
        <f>'Total Datos'!BU13</f>
        <v>4.01</v>
      </c>
      <c r="CA20" s="112">
        <f>'Total Datos'!BV13</f>
        <v>5.33</v>
      </c>
      <c r="CB20" s="112">
        <f>'Total Datos'!BW13</f>
        <v>5.8500000000000005</v>
      </c>
      <c r="CC20" s="112">
        <f>'Total Datos'!BX13</f>
        <v>7.6800000000000006</v>
      </c>
      <c r="CD20" s="112">
        <f>'Total Datos'!BY13</f>
        <v>9.3999999999999986</v>
      </c>
      <c r="CE20" s="112">
        <f>'Total Datos'!BZ13</f>
        <v>10.95</v>
      </c>
      <c r="CF20" s="112">
        <f>'Total Datos'!CA13</f>
        <v>12.149999999999999</v>
      </c>
      <c r="CG20" s="112">
        <f>'Total Datos'!CB13</f>
        <v>7.15</v>
      </c>
      <c r="CH20" s="112">
        <f>'Total Datos'!CC13</f>
        <v>11.12</v>
      </c>
      <c r="CI20" s="112">
        <f>'Total Datos'!CD13</f>
        <v>7.13</v>
      </c>
      <c r="CJ20" s="112">
        <f>'Total Datos'!CE13</f>
        <v>6.47</v>
      </c>
      <c r="CL20" s="112"/>
      <c r="CN20" s="112">
        <f>'Total Datos'!CI13</f>
        <v>5.97</v>
      </c>
      <c r="CO20" s="112">
        <f>'Total Datos'!CJ13</f>
        <v>7.6700000000000008</v>
      </c>
      <c r="CP20" s="112">
        <f>'Total Datos'!CK13</f>
        <v>9.59</v>
      </c>
      <c r="CQ20" s="112">
        <f>'Total Datos'!CL13</f>
        <v>11.389999999999999</v>
      </c>
      <c r="CR20" s="112">
        <f>'Total Datos'!CM13</f>
        <v>12.239999999999998</v>
      </c>
      <c r="CS20" s="112">
        <f>'Total Datos'!CN13</f>
        <v>12.239999999999998</v>
      </c>
      <c r="CT20" s="112">
        <f>'Total Datos'!CO13</f>
        <v>10.659999999999998</v>
      </c>
      <c r="CU20" s="112">
        <f>'Total Datos'!CP13</f>
        <v>8.2099999999999991</v>
      </c>
      <c r="CV20" s="112">
        <f>'Total Datos'!CQ13</f>
        <v>7.21</v>
      </c>
      <c r="CW20" s="112">
        <f>'Total Datos'!CR13</f>
        <v>5.76</v>
      </c>
      <c r="CX20" s="112">
        <f>'Total Datos'!CS13</f>
        <v>4.2300000000000004</v>
      </c>
      <c r="CY20" s="112">
        <f>'Total Datos'!CT13</f>
        <v>5.49</v>
      </c>
      <c r="CZ20" s="112">
        <f>'Total Datos'!CU13</f>
        <v>5.9</v>
      </c>
      <c r="DA20" s="112">
        <f>'Total Datos'!CV14</f>
        <v>6.7</v>
      </c>
      <c r="DC20" s="112">
        <f>'Total Datos'!CX13</f>
        <v>11.489999999999998</v>
      </c>
      <c r="DD20" s="112">
        <f>'Total Datos'!CY13</f>
        <v>12.27</v>
      </c>
      <c r="DE20">
        <v>13.1</v>
      </c>
      <c r="DF20" s="112">
        <f>'Total Datos'!DA13</f>
        <v>12.719999999999999</v>
      </c>
      <c r="DG20" s="112">
        <f>'Total Datos'!DB13</f>
        <v>8.4599999999999991</v>
      </c>
      <c r="DH20" s="112">
        <f>'Total Datos'!DC13</f>
        <v>5.54</v>
      </c>
      <c r="DI20" s="112"/>
      <c r="DJ20" s="112">
        <f>'Total Datos'!DE13</f>
        <v>5.03</v>
      </c>
      <c r="DK20" s="112">
        <f>'Total Datos'!DF13</f>
        <v>3.41</v>
      </c>
      <c r="DL20" s="112">
        <f>'Total Datos'!DG13</f>
        <v>4.32</v>
      </c>
      <c r="DM20" s="112">
        <f>'Total Datos'!DH13</f>
        <v>6.45</v>
      </c>
      <c r="DN20" s="112">
        <f>'Total Datos'!DI13</f>
        <v>8.2299999999999986</v>
      </c>
      <c r="DO20" s="112">
        <f>'Total Datos'!DJ13</f>
        <v>10.149999999999999</v>
      </c>
      <c r="DP20" s="112">
        <f>'Total Datos'!DK13</f>
        <v>10.76</v>
      </c>
      <c r="DQ20" s="112"/>
      <c r="DR20" s="112">
        <f>'Total Datos'!DM13</f>
        <v>9.0399999999999991</v>
      </c>
      <c r="DS20" s="112">
        <f>'Total Datos'!DN13</f>
        <v>4.82</v>
      </c>
      <c r="DT20" s="112">
        <f>'Total Datos'!DO13</f>
        <v>4.95</v>
      </c>
      <c r="DU20" s="112">
        <f>'Total Datos'!DP13</f>
        <v>4.83</v>
      </c>
      <c r="DV20" s="112">
        <f>'Total Datos'!DQ13</f>
        <v>4.24</v>
      </c>
      <c r="DW20" s="112">
        <f>'Total Datos'!DR13</f>
        <v>5.57</v>
      </c>
      <c r="DX20" s="112">
        <f>'Total Datos'!DS13</f>
        <v>6.22</v>
      </c>
      <c r="DY20" s="112">
        <f>'Total Datos'!DT13</f>
        <v>7.8</v>
      </c>
      <c r="DZ20" s="112">
        <f>'Total Datos'!DU13</f>
        <v>6.72</v>
      </c>
      <c r="EA20" s="112">
        <f>'Total Datos'!DV13</f>
        <v>11.819999999999999</v>
      </c>
      <c r="EB20" s="112">
        <f>'Total Datos'!DW13</f>
        <v>6</v>
      </c>
      <c r="EC20" s="112">
        <f>'Total Datos'!DX13</f>
        <v>7.8500000000000005</v>
      </c>
      <c r="ED20" s="112">
        <f>'Total Datos'!DY13</f>
        <v>5.0200000000000005</v>
      </c>
      <c r="EE20" s="112">
        <f>'Total Datos'!DZ13</f>
        <v>4.62</v>
      </c>
      <c r="EF20" s="112">
        <f>'Total Datos'!EA13</f>
        <v>4.9000000000000004</v>
      </c>
      <c r="EG20" s="112">
        <f>'Total Datos'!EB13</f>
        <v>5.16</v>
      </c>
      <c r="EH20" s="112">
        <f>'Total Datos'!EC13</f>
        <v>4.6000000000000005</v>
      </c>
      <c r="EI20" s="112">
        <f>'Total Datos'!ED13</f>
        <v>4.25</v>
      </c>
      <c r="EJ20" s="112">
        <f>'Total Datos'!EE13</f>
        <v>5.98</v>
      </c>
      <c r="EK20" s="112">
        <f>'Total Datos'!EF13</f>
        <v>7.07</v>
      </c>
      <c r="EL20" s="112">
        <f>'Total Datos'!EG13</f>
        <v>9.02</v>
      </c>
      <c r="EM20" s="112">
        <f>'Total Datos'!EH13</f>
        <v>9.1399999999999988</v>
      </c>
      <c r="EN20" s="112">
        <f>'Total Datos'!EI13</f>
        <v>11.319999999999999</v>
      </c>
      <c r="EO20" s="112">
        <f>'Total Datos'!EJ13</f>
        <v>11.78</v>
      </c>
      <c r="EP20" s="112">
        <f>'Total Datos'!EK13</f>
        <v>9.1999999999999993</v>
      </c>
      <c r="EQ20" s="112">
        <f>'Total Datos'!EL13</f>
        <v>6.61</v>
      </c>
      <c r="ER20" s="112">
        <f>'Total Datos'!EM13</f>
        <v>6.41</v>
      </c>
      <c r="ES20" s="112">
        <f>'Total Datos'!EN13</f>
        <v>4.8899999999999997</v>
      </c>
      <c r="ET20" s="112">
        <f>'Total Datos'!EO13</f>
        <v>5.59</v>
      </c>
      <c r="EU20" s="112">
        <f>'Total Datos'!EP13</f>
        <v>5.3</v>
      </c>
      <c r="EV20" s="112">
        <f>'Total Datos'!EQ13</f>
        <v>6.08</v>
      </c>
      <c r="EW20" s="112">
        <f>'Total Datos'!ER13</f>
        <v>6.99</v>
      </c>
      <c r="EX20" s="112">
        <f>'Total Datos'!ES13</f>
        <v>8.5399999999999991</v>
      </c>
      <c r="EY20" s="112">
        <f>'Total Datos'!ET13</f>
        <v>10.34</v>
      </c>
      <c r="EZ20" s="112">
        <f>'Total Datos'!EU13</f>
        <v>11.959999999999999</v>
      </c>
      <c r="FA20" s="112">
        <f>'Total Datos'!EV13</f>
        <v>12.379999999999999</v>
      </c>
      <c r="FB20" s="112">
        <f>'Total Datos'!EW13</f>
        <v>8.2399999999999984</v>
      </c>
      <c r="FC20" s="112">
        <f>'Total Datos'!EX13</f>
        <v>6.64</v>
      </c>
      <c r="FD20" s="112">
        <f>'Total Datos'!EY13</f>
        <v>5.55</v>
      </c>
      <c r="FE20" s="112">
        <f>'Total Datos'!EZ13</f>
        <v>5.3100000000000005</v>
      </c>
      <c r="FF20" s="112">
        <f>'Total Datos'!FA13</f>
        <v>5.24</v>
      </c>
      <c r="FG20" s="112">
        <f>'Total Datos'!FB13</f>
        <v>4.7700000000000005</v>
      </c>
      <c r="FH20" s="112">
        <f>'Total Datos'!FC13</f>
        <v>5.74</v>
      </c>
      <c r="FI20" s="112">
        <f>'Total Datos'!FD13</f>
        <v>7.1000000000000005</v>
      </c>
      <c r="FJ20" s="112">
        <f>'Total Datos'!FE13</f>
        <v>8.1999999999999993</v>
      </c>
      <c r="FK20" s="112">
        <f>'Total Datos'!FF13</f>
        <v>9.67</v>
      </c>
      <c r="FL20" s="112">
        <f>'Total Datos'!FG13</f>
        <v>11.049999999999999</v>
      </c>
    </row>
    <row r="21" spans="1:168" x14ac:dyDescent="0.25">
      <c r="A21" s="105"/>
      <c r="B21" s="105" t="s">
        <v>29</v>
      </c>
      <c r="C21" s="105"/>
      <c r="D21" s="104"/>
      <c r="E21" s="104"/>
      <c r="F21" s="104"/>
      <c r="G21" s="107"/>
      <c r="H21" s="106"/>
      <c r="I21" s="106"/>
      <c r="J21" s="106"/>
      <c r="K21" s="106"/>
      <c r="L21" s="106"/>
      <c r="M21" s="106"/>
      <c r="N21" s="92">
        <v>16.490000000000002</v>
      </c>
      <c r="O21" s="91"/>
      <c r="P21" s="92">
        <v>16.490000000000002</v>
      </c>
      <c r="Q21" s="91"/>
      <c r="R21" s="92">
        <v>9.7999999999999989</v>
      </c>
      <c r="S21" s="91"/>
      <c r="T21" s="92">
        <v>11.389999999999999</v>
      </c>
      <c r="U21" s="92">
        <v>12.219999999999999</v>
      </c>
      <c r="V21" s="91"/>
      <c r="W21" s="92">
        <v>15.45</v>
      </c>
      <c r="X21" s="92">
        <v>23.26</v>
      </c>
      <c r="Y21" s="92">
        <v>22.12</v>
      </c>
      <c r="Z21" s="92">
        <v>23.12</v>
      </c>
      <c r="AA21" s="92">
        <v>28.130000000000003</v>
      </c>
      <c r="AB21" s="91"/>
      <c r="AC21" s="92">
        <v>9.879999999999999</v>
      </c>
      <c r="AD21" s="91"/>
      <c r="AE21" s="91"/>
      <c r="AF21" s="92">
        <v>10.119999999999999</v>
      </c>
      <c r="AG21" s="92">
        <v>12.979999999999999</v>
      </c>
      <c r="AH21" s="91"/>
      <c r="AI21" s="91"/>
      <c r="AJ21" s="110"/>
      <c r="AK21" s="92">
        <v>20.900000000000002</v>
      </c>
      <c r="AL21" s="92">
        <v>21.39</v>
      </c>
      <c r="AM21" s="92">
        <v>28.3</v>
      </c>
      <c r="AN21" s="92">
        <v>20.92</v>
      </c>
      <c r="AO21" s="92">
        <v>20.57</v>
      </c>
      <c r="AP21" s="92">
        <v>11.95</v>
      </c>
      <c r="AQ21" s="92">
        <v>12.22</v>
      </c>
      <c r="AR21" s="92">
        <v>11.58</v>
      </c>
      <c r="AS21" s="92">
        <v>14.899999999999999</v>
      </c>
      <c r="AT21" s="92">
        <v>16.970000000000002</v>
      </c>
      <c r="AU21" s="91"/>
      <c r="AV21" s="91"/>
      <c r="AW21" s="92">
        <v>25.45</v>
      </c>
      <c r="AX21" s="92">
        <v>22.44</v>
      </c>
      <c r="AY21" s="92">
        <v>20.52</v>
      </c>
      <c r="AZ21" s="92">
        <v>25.810000000000002</v>
      </c>
      <c r="BA21" s="92">
        <v>16.32</v>
      </c>
      <c r="BB21" s="91"/>
      <c r="BC21" s="10"/>
      <c r="BD21" s="35"/>
      <c r="BE21" s="118">
        <v>15.11</v>
      </c>
      <c r="BF21" s="117">
        <v>14.03</v>
      </c>
      <c r="BG21" s="91"/>
      <c r="BH21" s="91"/>
      <c r="BI21" s="92">
        <v>25.25</v>
      </c>
      <c r="BJ21" s="51"/>
      <c r="BK21" s="91"/>
      <c r="BL21" s="92">
        <v>13.08</v>
      </c>
      <c r="BM21" s="91"/>
      <c r="BN21" s="112"/>
      <c r="BO21" s="112"/>
      <c r="BP21" s="112"/>
      <c r="BQ21" s="112"/>
      <c r="BR21" s="112"/>
      <c r="BS21" s="112"/>
      <c r="BT21" s="112"/>
      <c r="BU21" s="112"/>
      <c r="BV21" s="112">
        <f>'Total Datos'!BQ13</f>
        <v>8.34</v>
      </c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>
        <f>'Total Datos'!CF13</f>
        <v>13.819999999999999</v>
      </c>
      <c r="CL21" s="112"/>
      <c r="CM21" s="112">
        <f>'Total Datos'!CH13</f>
        <v>9.6499999999999986</v>
      </c>
      <c r="CW21" s="112"/>
      <c r="DA21" s="112"/>
      <c r="DB21" s="112">
        <f>'Total Datos'!CW13</f>
        <v>12.34</v>
      </c>
    </row>
    <row r="22" spans="1:168" x14ac:dyDescent="0.25">
      <c r="A22" s="105">
        <v>12</v>
      </c>
      <c r="B22" s="91" t="s">
        <v>30</v>
      </c>
      <c r="C22" s="105" t="s">
        <v>44</v>
      </c>
      <c r="D22" s="104">
        <v>230039</v>
      </c>
      <c r="E22" s="104">
        <v>373297</v>
      </c>
      <c r="F22" s="104">
        <v>177</v>
      </c>
      <c r="G22" s="107"/>
      <c r="H22" s="106">
        <v>0.45</v>
      </c>
      <c r="I22" s="106"/>
      <c r="J22" s="106"/>
      <c r="K22" s="106"/>
      <c r="L22" s="106"/>
      <c r="M22" s="106"/>
      <c r="N22" s="51">
        <v>12.65</v>
      </c>
      <c r="O22" s="91">
        <v>12.31</v>
      </c>
      <c r="P22" s="91">
        <v>11.950000000000001</v>
      </c>
      <c r="Q22" s="91">
        <v>8.8600000000000012</v>
      </c>
      <c r="R22" s="91">
        <v>6.53</v>
      </c>
      <c r="S22" s="91">
        <v>4.97</v>
      </c>
      <c r="T22" s="91">
        <v>6.1</v>
      </c>
      <c r="U22" s="91">
        <v>8.0500000000000007</v>
      </c>
      <c r="V22" s="91">
        <v>9.9700000000000006</v>
      </c>
      <c r="W22" s="91">
        <v>11.15</v>
      </c>
      <c r="X22" s="109"/>
      <c r="Y22" s="109"/>
      <c r="Z22" s="109"/>
      <c r="AA22" s="91">
        <v>12.100000000000001</v>
      </c>
      <c r="AB22" s="91">
        <v>7.62</v>
      </c>
      <c r="AC22" s="91">
        <v>5.43</v>
      </c>
      <c r="AD22" s="91">
        <v>3.3899999999999997</v>
      </c>
      <c r="AE22" s="91">
        <v>4.38</v>
      </c>
      <c r="AF22" s="91">
        <v>5.26</v>
      </c>
      <c r="AG22" s="91">
        <v>6.58</v>
      </c>
      <c r="AH22" s="91">
        <v>7.97</v>
      </c>
      <c r="AI22" s="91">
        <v>9.82</v>
      </c>
      <c r="AJ22" s="110"/>
      <c r="AK22" s="91">
        <v>12.530000000000001</v>
      </c>
      <c r="AL22" s="109"/>
      <c r="AM22" s="109"/>
      <c r="AN22" s="109"/>
      <c r="AO22" s="109"/>
      <c r="AP22" s="91">
        <v>10.370000000000001</v>
      </c>
      <c r="AQ22" s="91">
        <v>5.37</v>
      </c>
      <c r="AR22" s="91">
        <v>5.56</v>
      </c>
      <c r="AS22" s="91">
        <v>7.3999999999999995</v>
      </c>
      <c r="AT22" s="91">
        <v>8.6300000000000008</v>
      </c>
      <c r="AU22" s="91">
        <v>9.89</v>
      </c>
      <c r="AV22" s="109"/>
      <c r="AW22" s="109"/>
      <c r="AX22" s="109"/>
      <c r="AY22" s="109"/>
      <c r="AZ22" s="109"/>
      <c r="BA22" s="109"/>
      <c r="BB22" s="91">
        <v>12.29</v>
      </c>
      <c r="BC22" s="109"/>
      <c r="BD22" s="35">
        <v>7.82</v>
      </c>
      <c r="BE22" s="91">
        <v>8.2200000000000006</v>
      </c>
      <c r="BF22" s="26">
        <v>9.5</v>
      </c>
      <c r="BG22" s="91">
        <v>11.55</v>
      </c>
      <c r="BH22" s="109"/>
      <c r="BI22" s="109"/>
      <c r="BJ22" s="109"/>
      <c r="BK22" s="109"/>
      <c r="BL22" s="91">
        <v>9.5299999999999994</v>
      </c>
      <c r="BM22" s="109"/>
      <c r="BN22" s="112">
        <f>'Total Datos'!BI14</f>
        <v>3.6899999999999995</v>
      </c>
      <c r="BO22" s="112">
        <f>'Total Datos'!BJ14</f>
        <v>4.2</v>
      </c>
      <c r="BP22" s="112">
        <f>'Total Datos'!BK14</f>
        <v>4.54</v>
      </c>
      <c r="BQ22" s="112"/>
      <c r="BR22" s="112">
        <f>'Total Datos'!BM14</f>
        <v>7.05</v>
      </c>
      <c r="BS22" s="112">
        <f>'Total Datos'!BN14</f>
        <v>8.7200000000000006</v>
      </c>
      <c r="BT22" s="112">
        <f>'Total Datos'!BO14</f>
        <v>10.350000000000001</v>
      </c>
      <c r="BU22" s="112">
        <f>'Total Datos'!BP14</f>
        <v>10.55</v>
      </c>
      <c r="BV22" s="112">
        <f>'Total Datos'!BQ14</f>
        <v>5.5699999999999994</v>
      </c>
      <c r="BW22" s="112">
        <f>'Total Datos'!BR14</f>
        <v>3.99</v>
      </c>
      <c r="BX22" s="112">
        <f>'Total Datos'!BS14</f>
        <v>4</v>
      </c>
      <c r="BY22" s="112">
        <f>'Total Datos'!BT14</f>
        <v>3.3</v>
      </c>
      <c r="BZ22" s="112">
        <f>'Total Datos'!BU14</f>
        <v>2.9299999999999997</v>
      </c>
      <c r="CA22" s="112">
        <f>'Total Datos'!BV14</f>
        <v>4.05</v>
      </c>
      <c r="CB22" s="112">
        <f>'Total Datos'!BW14</f>
        <v>4.96</v>
      </c>
      <c r="CC22" s="112">
        <f>'Total Datos'!BX14</f>
        <v>7.05</v>
      </c>
      <c r="CD22" s="112">
        <f>'Total Datos'!BY14</f>
        <v>8.39</v>
      </c>
      <c r="CE22" s="112">
        <f>'Total Datos'!BZ14</f>
        <v>10</v>
      </c>
      <c r="CF22" s="112">
        <f>'Total Datos'!CA14</f>
        <v>11.71</v>
      </c>
      <c r="CG22" s="112"/>
      <c r="CH22" s="112"/>
      <c r="CI22" s="112">
        <f>'Total Datos'!CD14</f>
        <v>9.9300000000000015</v>
      </c>
      <c r="CJ22" s="112">
        <f>'Total Datos'!CE14</f>
        <v>8.15</v>
      </c>
      <c r="CK22" s="112">
        <f>'Total Datos'!CF14</f>
        <v>7.28</v>
      </c>
      <c r="CL22" s="112">
        <f>'Total Datos'!CG14</f>
        <v>2.13</v>
      </c>
      <c r="CM22" s="112">
        <f>'Total Datos'!CH14</f>
        <v>5.08</v>
      </c>
      <c r="CN22" s="112">
        <f>'Total Datos'!CI14</f>
        <v>5.0199999999999996</v>
      </c>
      <c r="CO22" s="112">
        <f>'Total Datos'!CJ14</f>
        <v>6.78</v>
      </c>
      <c r="CP22" s="112">
        <f>'Total Datos'!CK14</f>
        <v>8.0500000000000007</v>
      </c>
      <c r="CQ22" s="112">
        <f>'Total Datos'!CL14</f>
        <v>10.130000000000001</v>
      </c>
      <c r="CR22" s="112"/>
      <c r="CT22" s="112">
        <f>'Total Datos'!CO14</f>
        <v>11.42</v>
      </c>
      <c r="CV22" s="112">
        <f>'Total Datos'!CQ14</f>
        <v>7.14</v>
      </c>
      <c r="CW22" s="112">
        <f>'Total Datos'!CR14</f>
        <v>6.33</v>
      </c>
      <c r="CX22" s="112">
        <f>'Total Datos'!CS14</f>
        <v>2.52</v>
      </c>
      <c r="CY22" s="112">
        <f>'Total Datos'!CT14</f>
        <v>4.1099999999999994</v>
      </c>
      <c r="CZ22" s="112">
        <f>'Total Datos'!CU14</f>
        <v>4.8999999999999995</v>
      </c>
      <c r="DA22" s="112">
        <f>'Total Datos'!CV14</f>
        <v>6.7</v>
      </c>
      <c r="DB22" s="112">
        <f>'Total Datos'!CW14</f>
        <v>8.0400000000000009</v>
      </c>
      <c r="DG22" s="112">
        <f>'Total Datos'!DB14</f>
        <v>9.6300000000000008</v>
      </c>
      <c r="DH22" s="112">
        <f>'Total Datos'!DC14</f>
        <v>4.3899999999999997</v>
      </c>
      <c r="DI22" s="112">
        <f>'Total Datos'!DD14</f>
        <v>3.62</v>
      </c>
      <c r="DJ22" s="112">
        <f>'Total Datos'!DE14</f>
        <v>3.6099999999999994</v>
      </c>
      <c r="DK22" s="112">
        <f>'Total Datos'!DF14</f>
        <v>2.92</v>
      </c>
      <c r="DL22" s="112">
        <f>'Total Datos'!DG14</f>
        <v>3.67</v>
      </c>
      <c r="DM22" s="112">
        <f>'Total Datos'!DH14</f>
        <v>5.63</v>
      </c>
      <c r="DN22" s="112">
        <f>'Total Datos'!DI14</f>
        <v>7.06</v>
      </c>
      <c r="DO22" s="112">
        <f>'Total Datos'!DJ14</f>
        <v>8.4700000000000006</v>
      </c>
      <c r="DP22" s="112">
        <f>'Total Datos'!DK14</f>
        <v>9.8500000000000014</v>
      </c>
      <c r="DQ22" s="112">
        <f>'Total Datos'!DL14</f>
        <v>10.690000000000001</v>
      </c>
      <c r="DR22" s="112">
        <f>'Total Datos'!DM14</f>
        <v>10.06</v>
      </c>
      <c r="DS22" s="112">
        <f>'Total Datos'!DN14</f>
        <v>7.95</v>
      </c>
      <c r="DT22" s="112">
        <f>'Total Datos'!DO14</f>
        <v>4.3999999999999995</v>
      </c>
      <c r="DU22" s="112">
        <f>'Total Datos'!DP14</f>
        <v>3.4499999999999997</v>
      </c>
      <c r="DV22" s="112">
        <f>'Total Datos'!DQ14</f>
        <v>3.3099999999999996</v>
      </c>
      <c r="DW22" s="112">
        <f>'Total Datos'!DR14</f>
        <v>4.2299999999999995</v>
      </c>
      <c r="DX22" s="112">
        <f>'Total Datos'!DS14</f>
        <v>5.29</v>
      </c>
      <c r="DY22" s="112">
        <f>'Total Datos'!DT14</f>
        <v>7.1499999999999995</v>
      </c>
      <c r="DZ22" s="112">
        <f>'Total Datos'!DU14</f>
        <v>8.4700000000000006</v>
      </c>
      <c r="EA22" s="112">
        <f>'Total Datos'!DV14</f>
        <v>10.89</v>
      </c>
      <c r="EB22" s="112">
        <f>'Total Datos'!DW14</f>
        <v>11.65</v>
      </c>
      <c r="EC22" s="112">
        <f>'Total Datos'!DX14</f>
        <v>10.270000000000001</v>
      </c>
      <c r="ED22" s="112">
        <f>'Total Datos'!DY14</f>
        <v>4.1899999999999995</v>
      </c>
      <c r="EE22" s="112">
        <f>'Total Datos'!DZ14</f>
        <v>2.96</v>
      </c>
      <c r="EF22" s="112">
        <f>'Total Datos'!EA14</f>
        <v>3.58</v>
      </c>
      <c r="EG22" s="112">
        <f>'Total Datos'!EB14</f>
        <v>4.17</v>
      </c>
      <c r="EH22" s="112">
        <f>'Total Datos'!EC14</f>
        <v>3.3899999999999997</v>
      </c>
      <c r="EI22" s="112">
        <f>'Total Datos'!ED14</f>
        <v>6.62</v>
      </c>
      <c r="EJ22" s="112">
        <f>'Total Datos'!EE14</f>
        <v>4.5999999999999996</v>
      </c>
      <c r="EK22" s="112">
        <f>'Total Datos'!EF14</f>
        <v>6.31</v>
      </c>
      <c r="EL22" s="112">
        <f>'Total Datos'!EG14</f>
        <v>7.71</v>
      </c>
      <c r="EM22" s="112">
        <f>'Total Datos'!EH14</f>
        <v>9.2000000000000011</v>
      </c>
      <c r="EN22" s="112">
        <f>'Total Datos'!EI14</f>
        <v>11.25</v>
      </c>
      <c r="EO22" s="112">
        <f>'Total Datos'!EJ14</f>
        <v>11.89</v>
      </c>
      <c r="EP22" s="112">
        <f>'Total Datos'!EK14</f>
        <v>10.97</v>
      </c>
      <c r="EQ22" s="112">
        <f>'Total Datos'!EL14</f>
        <v>7.88</v>
      </c>
      <c r="ER22" s="112">
        <f>'Total Datos'!EM14</f>
        <v>5.6099999999999994</v>
      </c>
      <c r="ES22" s="112">
        <f>'Total Datos'!EN14</f>
        <v>4.8</v>
      </c>
      <c r="ET22" s="112">
        <f>'Total Datos'!EO14</f>
        <v>4.55</v>
      </c>
      <c r="EU22" s="112">
        <f>'Total Datos'!EP14</f>
        <v>3.8999999999999995</v>
      </c>
      <c r="EV22" s="112">
        <f>'Total Datos'!EQ14</f>
        <v>4.5599999999999996</v>
      </c>
      <c r="EW22" s="112">
        <f>'Total Datos'!ER14</f>
        <v>6.05</v>
      </c>
      <c r="EX22" s="112">
        <f>'Total Datos'!ES14</f>
        <v>7.33</v>
      </c>
      <c r="EY22" s="112">
        <f>'Total Datos'!ET14</f>
        <v>9.0300000000000011</v>
      </c>
      <c r="EZ22" s="112">
        <f>'Total Datos'!EU14</f>
        <v>10.600000000000001</v>
      </c>
      <c r="FA22" s="112">
        <f>'Total Datos'!EV14</f>
        <v>12.010000000000002</v>
      </c>
      <c r="FB22" s="112">
        <f>'Total Datos'!EW14</f>
        <v>9.15</v>
      </c>
      <c r="FC22" s="112">
        <f>'Total Datos'!EX14</f>
        <v>6.1899999999999995</v>
      </c>
      <c r="FD22" s="112">
        <f>'Total Datos'!EY14</f>
        <v>4.05</v>
      </c>
      <c r="FE22" s="112">
        <f>'Total Datos'!EZ14</f>
        <v>4.05</v>
      </c>
      <c r="FF22" s="112">
        <f>'Total Datos'!FA14</f>
        <v>3.74</v>
      </c>
      <c r="FG22" s="112">
        <f>'Total Datos'!FB14</f>
        <v>2.63</v>
      </c>
      <c r="FH22" s="112">
        <f>'Total Datos'!FC14</f>
        <v>4.12</v>
      </c>
      <c r="FI22" s="112">
        <f>'Total Datos'!FD14</f>
        <v>5.91</v>
      </c>
      <c r="FJ22" s="112">
        <f>'Total Datos'!FE14</f>
        <v>7.22</v>
      </c>
      <c r="FK22" s="112">
        <f>'Total Datos'!FF14</f>
        <v>8.5500000000000007</v>
      </c>
      <c r="FL22" s="112">
        <f>'Total Datos'!FG14</f>
        <v>10.09</v>
      </c>
    </row>
    <row r="23" spans="1:168" x14ac:dyDescent="0.25">
      <c r="A23" s="105">
        <v>13</v>
      </c>
      <c r="B23" s="91" t="s">
        <v>31</v>
      </c>
      <c r="C23" s="105" t="s">
        <v>44</v>
      </c>
      <c r="D23" s="107">
        <v>230068</v>
      </c>
      <c r="E23" s="107">
        <v>373331</v>
      </c>
      <c r="F23" s="104">
        <v>178</v>
      </c>
      <c r="G23" s="107"/>
      <c r="H23" s="91">
        <v>0.49</v>
      </c>
      <c r="I23" s="91"/>
      <c r="J23" s="91"/>
      <c r="K23" s="91"/>
      <c r="L23" s="91"/>
      <c r="M23" s="91"/>
      <c r="N23" s="109"/>
      <c r="O23" s="109"/>
      <c r="P23" s="109"/>
      <c r="Q23" s="109"/>
      <c r="R23" s="109"/>
      <c r="S23" s="91"/>
      <c r="T23" s="109"/>
      <c r="U23" s="109"/>
      <c r="V23" s="109"/>
      <c r="W23" s="109"/>
      <c r="X23" s="109"/>
      <c r="Y23" s="109"/>
      <c r="Z23" s="109"/>
      <c r="AA23" s="109"/>
      <c r="AB23" s="109"/>
      <c r="AC23" s="91">
        <v>6.5</v>
      </c>
      <c r="AD23" s="109"/>
      <c r="AE23" s="91">
        <v>5.23</v>
      </c>
      <c r="AF23" s="109"/>
      <c r="AG23" s="109"/>
      <c r="AH23" s="109"/>
      <c r="AI23" s="109"/>
      <c r="AJ23" s="110"/>
      <c r="AK23" s="109"/>
      <c r="AL23" s="109"/>
      <c r="AM23" s="109"/>
      <c r="AN23" s="109"/>
      <c r="AO23" s="109"/>
      <c r="AP23" s="109"/>
      <c r="AQ23" s="91">
        <v>5.98</v>
      </c>
      <c r="AR23" s="91">
        <v>5.7299999999999995</v>
      </c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24"/>
      <c r="BE23" s="109"/>
      <c r="BF23" s="109"/>
      <c r="BG23" s="109"/>
      <c r="BH23" s="109"/>
      <c r="BI23" s="109"/>
      <c r="BJ23" s="109"/>
      <c r="BK23" s="109"/>
      <c r="BL23" s="109"/>
      <c r="BM23" s="109"/>
      <c r="BN23" s="112">
        <f>'Total Datos'!BI15</f>
        <v>4.3099999999999996</v>
      </c>
      <c r="BO23" s="112">
        <f>'Total Datos'!BJ15</f>
        <v>4.7</v>
      </c>
      <c r="BP23" s="112">
        <f>'Total Datos'!BK15</f>
        <v>4.8999999999999995</v>
      </c>
      <c r="BQ23" s="112"/>
      <c r="BR23" s="112"/>
      <c r="BS23" s="112"/>
      <c r="BT23" s="112">
        <f>'Total Datos'!BO15</f>
        <v>4.0599999999999996</v>
      </c>
      <c r="BU23" s="112"/>
      <c r="BV23" s="112"/>
      <c r="BW23" s="112">
        <f>'Total Datos'!BR15</f>
        <v>4.6499999999999995</v>
      </c>
      <c r="BX23" s="112">
        <f>'Total Datos'!BS15</f>
        <v>4.71</v>
      </c>
      <c r="BY23" s="112">
        <f>'Total Datos'!BT15</f>
        <v>5.27</v>
      </c>
      <c r="BZ23" s="112">
        <f>'Total Datos'!BU15</f>
        <v>3.8099999999999996</v>
      </c>
      <c r="CA23" s="112">
        <f>'Total Datos'!BV15</f>
        <v>4.6099999999999994</v>
      </c>
      <c r="CB23" s="112">
        <f>'Total Datos'!BW15</f>
        <v>5.39</v>
      </c>
      <c r="CC23" s="112"/>
      <c r="CD23" s="112"/>
      <c r="CE23" s="112"/>
      <c r="CF23" s="112"/>
      <c r="CG23" s="112"/>
      <c r="CH23" s="112"/>
      <c r="CI23" s="112"/>
      <c r="CJ23" s="112"/>
      <c r="CK23" s="112"/>
      <c r="CL23" s="112">
        <f>'Total Datos'!CG15</f>
        <v>3.1500000000000004</v>
      </c>
      <c r="CM23" s="112">
        <f>'Total Datos'!CH15</f>
        <v>4.55</v>
      </c>
      <c r="CN23" s="112">
        <f>'Total Datos'!CI15</f>
        <v>5.29</v>
      </c>
      <c r="CO23" s="112"/>
      <c r="CP23" s="112"/>
      <c r="CQ23" s="112"/>
      <c r="CR23" s="112"/>
      <c r="CT23" s="112"/>
      <c r="CV23" s="112"/>
      <c r="CW23" s="112"/>
      <c r="CX23" s="112">
        <f>'Total Datos'!CS15</f>
        <v>3.6499999999999995</v>
      </c>
      <c r="CY23" s="112">
        <f>'Total Datos'!CT15</f>
        <v>4.63</v>
      </c>
      <c r="CZ23" s="112">
        <f>'Total Datos'!CU15</f>
        <v>5.37</v>
      </c>
      <c r="DA23" s="112"/>
      <c r="DB23" s="112"/>
      <c r="DI23" s="112">
        <f>'Total Datos'!DD15</f>
        <v>4.1899999999999995</v>
      </c>
      <c r="DJ23" s="112">
        <f>'Total Datos'!DE15</f>
        <v>4.3</v>
      </c>
      <c r="DK23" s="112"/>
      <c r="DL23" s="112">
        <f>'Total Datos'!DG15</f>
        <v>4.4399999999999995</v>
      </c>
      <c r="DM23" s="112"/>
      <c r="DN23" s="112"/>
      <c r="DO23" s="112"/>
      <c r="DP23" s="112"/>
      <c r="DQ23" s="112"/>
      <c r="DR23" s="112"/>
      <c r="DS23" s="112"/>
      <c r="DT23" s="112"/>
      <c r="DU23" s="112">
        <f>'Total Datos'!DP15</f>
        <v>4.18</v>
      </c>
      <c r="DV23" s="112">
        <f>'Total Datos'!DQ15</f>
        <v>4.12</v>
      </c>
      <c r="DW23" s="112">
        <f>'Total Datos'!DR15</f>
        <v>4.79</v>
      </c>
      <c r="DX23" s="112">
        <f>'Total Datos'!DS15</f>
        <v>5.25</v>
      </c>
      <c r="DY23" s="112"/>
      <c r="DZ23" s="112"/>
      <c r="EA23" s="112"/>
      <c r="EB23" s="112"/>
      <c r="EC23" s="112"/>
      <c r="ED23" s="112">
        <f>'Total Datos'!DY15</f>
        <v>5.12</v>
      </c>
      <c r="EE23" s="112">
        <f>'Total Datos'!DZ15</f>
        <v>3.71</v>
      </c>
      <c r="EF23" s="112">
        <f>'Total Datos'!EA15</f>
        <v>4.2699999999999996</v>
      </c>
      <c r="EG23" s="112">
        <f>'Total Datos'!EB15</f>
        <v>4.74</v>
      </c>
      <c r="EH23" s="112">
        <f>'Total Datos'!EC15</f>
        <v>4.3199999999999994</v>
      </c>
      <c r="EI23" s="112">
        <f>'Total Datos'!ED15</f>
        <v>7.2799999999999994</v>
      </c>
      <c r="EJ23" s="112">
        <f>'Total Datos'!EE15</f>
        <v>5.08</v>
      </c>
      <c r="EK23" s="112"/>
      <c r="EL23" s="112"/>
      <c r="EM23" s="112"/>
      <c r="EN23" s="112"/>
      <c r="EO23" s="112"/>
      <c r="EP23" s="112"/>
      <c r="EQ23" s="112"/>
      <c r="ER23" s="112"/>
      <c r="ES23" s="112"/>
      <c r="ET23" s="112">
        <f>'Total Datos'!EO15</f>
        <v>5.0599999999999996</v>
      </c>
      <c r="EU23" s="112">
        <f>'Total Datos'!EP15</f>
        <v>4.51</v>
      </c>
      <c r="EV23" s="112">
        <f>'Total Datos'!EQ15</f>
        <v>5.1099999999999994</v>
      </c>
      <c r="EW23" s="112"/>
      <c r="EX23" s="112"/>
      <c r="EY23" s="112"/>
      <c r="EZ23" s="112"/>
    </row>
    <row r="24" spans="1:168" x14ac:dyDescent="0.25">
      <c r="A24" s="105">
        <v>14</v>
      </c>
      <c r="B24" s="91" t="s">
        <v>32</v>
      </c>
      <c r="C24" s="105" t="s">
        <v>44</v>
      </c>
      <c r="D24" s="107">
        <v>228808</v>
      </c>
      <c r="E24" s="107">
        <v>372154</v>
      </c>
      <c r="F24" s="107">
        <v>172</v>
      </c>
      <c r="G24" s="107"/>
      <c r="H24" s="107">
        <v>0.78</v>
      </c>
      <c r="I24" s="107"/>
      <c r="J24" s="107"/>
      <c r="K24" s="107"/>
      <c r="L24" s="107"/>
      <c r="M24" s="107"/>
      <c r="N24" s="109"/>
      <c r="O24" s="91">
        <v>13.32</v>
      </c>
      <c r="P24" s="109"/>
      <c r="Q24" s="91">
        <v>12.07</v>
      </c>
      <c r="R24" s="91">
        <v>10.32</v>
      </c>
      <c r="S24" s="91">
        <v>8.49</v>
      </c>
      <c r="T24" s="91">
        <v>9.8600000000000012</v>
      </c>
      <c r="U24" s="109"/>
      <c r="V24" s="91">
        <v>12.700000000000001</v>
      </c>
      <c r="W24" s="109"/>
      <c r="X24" s="109"/>
      <c r="Y24" s="109"/>
      <c r="Z24" s="109"/>
      <c r="AA24" s="91">
        <v>12.46</v>
      </c>
      <c r="AB24" s="109"/>
      <c r="AC24" s="91">
        <v>7.04</v>
      </c>
      <c r="AD24" s="91">
        <v>4.8999999999999995</v>
      </c>
      <c r="AE24" s="91">
        <v>6.39</v>
      </c>
      <c r="AF24" s="91">
        <v>8.92</v>
      </c>
      <c r="AG24" s="91">
        <v>9.74</v>
      </c>
      <c r="AH24" s="91">
        <v>11.120000000000001</v>
      </c>
      <c r="AI24" s="91">
        <v>12.8</v>
      </c>
      <c r="AJ24" s="110"/>
      <c r="AK24" s="109"/>
      <c r="AL24" s="109"/>
      <c r="AM24" s="109"/>
      <c r="AN24" s="109"/>
      <c r="AO24" s="109"/>
      <c r="AP24" s="91">
        <v>10.92</v>
      </c>
      <c r="AQ24" s="91">
        <v>7.86</v>
      </c>
      <c r="AR24" s="91">
        <v>8.6800000000000015</v>
      </c>
      <c r="AS24" s="91">
        <v>10.98</v>
      </c>
      <c r="AT24" s="91">
        <v>12.110000000000001</v>
      </c>
      <c r="AU24" s="91">
        <v>13</v>
      </c>
      <c r="AV24" s="109"/>
      <c r="AW24" s="109"/>
      <c r="AX24" s="109"/>
      <c r="AY24" s="109"/>
      <c r="AZ24" s="109"/>
      <c r="BA24" s="109"/>
      <c r="BB24" s="91">
        <v>12.15</v>
      </c>
      <c r="BC24" s="109"/>
      <c r="BD24" s="35">
        <v>10.029999999999999</v>
      </c>
      <c r="BE24" s="109"/>
      <c r="BF24" s="26">
        <v>11.200000000000001</v>
      </c>
      <c r="BG24" s="109"/>
      <c r="BH24" s="109"/>
      <c r="BI24" s="109"/>
      <c r="BJ24" s="109"/>
      <c r="BK24" s="109"/>
      <c r="BL24" s="109"/>
      <c r="BM24" s="109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>
        <f>'Total Datos'!BT16</f>
        <v>5.38</v>
      </c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T24" s="112"/>
      <c r="CV24" s="112"/>
      <c r="CW24" s="112"/>
      <c r="CX24" s="112"/>
      <c r="CY24" s="112"/>
      <c r="CZ24" s="112"/>
      <c r="DA24" s="112"/>
      <c r="DB24" s="112"/>
      <c r="DG24" s="112">
        <f>'Total Datos'!DB16</f>
        <v>11.46</v>
      </c>
      <c r="DI24" s="112">
        <f>'Total Datos'!DD16</f>
        <v>5.5700000000000012</v>
      </c>
      <c r="DJ24" s="112"/>
      <c r="DK24" s="112">
        <f>'Total Datos'!DF16</f>
        <v>2.6100000000000003</v>
      </c>
      <c r="DL24" s="112">
        <f>'Total Datos'!DG16</f>
        <v>5.0599999999999996</v>
      </c>
      <c r="DM24" s="112"/>
      <c r="DN24" s="112"/>
      <c r="DO24" s="112"/>
      <c r="DP24" s="112"/>
      <c r="DQ24" s="112"/>
      <c r="DR24" s="112"/>
      <c r="DS24" s="112"/>
      <c r="DT24" s="112"/>
      <c r="DU24" s="112"/>
      <c r="DV24" s="112">
        <f>'Total Datos'!DQ16</f>
        <v>4.2699999999999996</v>
      </c>
      <c r="DW24" s="112">
        <f>'Total Datos'!DR16</f>
        <v>5.92</v>
      </c>
      <c r="DX24" s="112">
        <f>'Total Datos'!DS16</f>
        <v>7</v>
      </c>
      <c r="DY24" s="112">
        <f>'Total Datos'!DT16</f>
        <v>10.32</v>
      </c>
      <c r="DZ24" s="112">
        <f>'Total Datos'!DU16</f>
        <v>13.530000000000001</v>
      </c>
      <c r="EA24" s="112">
        <f>'Total Datos'!DV16</f>
        <v>13</v>
      </c>
      <c r="EB24" s="112"/>
      <c r="EC24" s="112"/>
      <c r="ED24" s="112">
        <f>'Total Datos'!DY16</f>
        <v>4.8199999999999994</v>
      </c>
      <c r="EE24" s="112">
        <f>'Total Datos'!DZ16</f>
        <v>3.0999999999999996</v>
      </c>
      <c r="EF24" s="112"/>
      <c r="EG24" s="112">
        <f>'Total Datos'!EB16</f>
        <v>6.18</v>
      </c>
      <c r="EH24" s="112">
        <f>'Total Datos'!EC16</f>
        <v>4.05</v>
      </c>
      <c r="EI24" s="112">
        <f>'Total Datos'!ED16</f>
        <v>4.7299999999999995</v>
      </c>
      <c r="EJ24" s="112">
        <f>'Total Datos'!EE16</f>
        <v>6.89</v>
      </c>
      <c r="EK24" s="112">
        <f>'Total Datos'!EF16</f>
        <v>8.91</v>
      </c>
      <c r="EL24" s="112">
        <f>'Total Datos'!EG16</f>
        <v>12.07</v>
      </c>
      <c r="EM24" s="112">
        <f>'Total Datos'!EH16</f>
        <v>12.07</v>
      </c>
      <c r="EN24" s="112">
        <f>'Total Datos'!EI16</f>
        <v>12.07</v>
      </c>
      <c r="EO24" s="112">
        <f>'Total Datos'!EJ16</f>
        <v>12.520000000000001</v>
      </c>
      <c r="EP24" s="112"/>
      <c r="EQ24" s="112">
        <f>'Total Datos'!EL16</f>
        <v>9.76</v>
      </c>
      <c r="ER24" s="112">
        <f>'Total Datos'!EM16</f>
        <v>8.74</v>
      </c>
      <c r="ES24" s="112">
        <f>'Total Datos'!EN16</f>
        <v>7.13</v>
      </c>
      <c r="ET24" s="112">
        <f>'Total Datos'!EO16</f>
        <v>5.0599999999999996</v>
      </c>
      <c r="EU24" s="112">
        <f>'Total Datos'!EP16</f>
        <v>5.09</v>
      </c>
      <c r="EV24" s="112">
        <f>'Total Datos'!EQ16</f>
        <v>5.8199999999999994</v>
      </c>
      <c r="EW24" s="112">
        <f>'Total Datos'!ER16</f>
        <v>9.5</v>
      </c>
      <c r="EX24" s="112">
        <f>'Total Datos'!ES16</f>
        <v>10.64</v>
      </c>
      <c r="EY24" s="112">
        <f>'Total Datos'!ET16</f>
        <v>11.770000000000001</v>
      </c>
      <c r="EZ24" s="112"/>
      <c r="FA24" s="112"/>
      <c r="FB24" s="112">
        <f>'Total Datos'!EW16</f>
        <v>11.17</v>
      </c>
      <c r="FC24" s="112"/>
      <c r="FD24" s="112">
        <f>'Total Datos'!EY16</f>
        <v>11.95</v>
      </c>
      <c r="FE24" s="112">
        <f>'Total Datos'!EZ16</f>
        <v>7.7</v>
      </c>
      <c r="FF24" s="112">
        <f>'Total Datos'!FA16</f>
        <v>6.18</v>
      </c>
    </row>
    <row r="25" spans="1:168" x14ac:dyDescent="0.25">
      <c r="A25" s="105">
        <v>15</v>
      </c>
      <c r="B25" s="105" t="s">
        <v>33</v>
      </c>
      <c r="C25" s="105" t="s">
        <v>44</v>
      </c>
      <c r="D25" s="105">
        <v>228215</v>
      </c>
      <c r="E25" s="104">
        <v>371804</v>
      </c>
      <c r="F25" s="107">
        <v>175</v>
      </c>
      <c r="G25" s="107"/>
      <c r="H25" s="106">
        <v>0.53</v>
      </c>
      <c r="I25" s="106"/>
      <c r="J25" s="106"/>
      <c r="K25" s="106"/>
      <c r="L25" s="106"/>
      <c r="M25" s="106"/>
      <c r="N25" s="51">
        <v>14.48</v>
      </c>
      <c r="O25" s="91">
        <v>14.65</v>
      </c>
      <c r="P25" s="109"/>
      <c r="Q25" s="91">
        <v>14.280000000000001</v>
      </c>
      <c r="R25" s="91">
        <v>12.180000000000001</v>
      </c>
      <c r="S25" s="91">
        <v>8.57</v>
      </c>
      <c r="T25" s="91">
        <v>10.96</v>
      </c>
      <c r="U25" s="91">
        <v>13.17</v>
      </c>
      <c r="V25" s="91">
        <v>14.46</v>
      </c>
      <c r="W25" s="109"/>
      <c r="X25" s="109"/>
      <c r="Y25" s="109"/>
      <c r="Z25" s="109"/>
      <c r="AA25" s="91">
        <v>14.17</v>
      </c>
      <c r="AB25" s="91">
        <v>9.17</v>
      </c>
      <c r="AC25" s="91">
        <v>6.04</v>
      </c>
      <c r="AD25" s="91">
        <v>1.8499999999999999</v>
      </c>
      <c r="AE25" s="91">
        <v>4.42</v>
      </c>
      <c r="AF25" s="91">
        <v>7.12</v>
      </c>
      <c r="AG25" s="91">
        <v>9.9300000000000015</v>
      </c>
      <c r="AH25" s="91">
        <v>11.89</v>
      </c>
      <c r="AI25" s="91">
        <v>13.61</v>
      </c>
      <c r="AJ25" s="110"/>
      <c r="AK25" s="109"/>
      <c r="AL25" s="109"/>
      <c r="AM25" s="109"/>
      <c r="AN25" s="109"/>
      <c r="AO25" s="109"/>
      <c r="AP25" s="91">
        <v>12.75</v>
      </c>
      <c r="AQ25" s="91">
        <v>7.82</v>
      </c>
      <c r="AR25" s="91">
        <v>9.2900000000000009</v>
      </c>
      <c r="AS25" s="91">
        <v>12.200000000000001</v>
      </c>
      <c r="AT25" s="91">
        <v>13.46</v>
      </c>
      <c r="AU25" s="91">
        <v>14.350000000000001</v>
      </c>
      <c r="AV25" s="109"/>
      <c r="AW25" s="109"/>
      <c r="AX25" s="109"/>
      <c r="AY25" s="109"/>
      <c r="AZ25" s="109"/>
      <c r="BA25" s="109"/>
      <c r="BB25" s="91">
        <v>13.22</v>
      </c>
      <c r="BC25" s="109"/>
      <c r="BD25" s="35">
        <v>10.210000000000001</v>
      </c>
      <c r="BE25" s="91">
        <v>12.15</v>
      </c>
      <c r="BF25" s="26">
        <v>13.34</v>
      </c>
      <c r="BG25" s="109"/>
      <c r="BH25" s="109"/>
      <c r="BI25" s="109"/>
      <c r="BJ25" s="109"/>
      <c r="BK25" s="109"/>
      <c r="BL25" s="91">
        <v>11.24</v>
      </c>
      <c r="BM25" s="109"/>
      <c r="BN25" s="112">
        <f>'Total Datos'!BI17</f>
        <v>3.67</v>
      </c>
      <c r="BO25" s="112">
        <f>'Total Datos'!BJ17</f>
        <v>4.47</v>
      </c>
      <c r="BP25" s="112">
        <f>'Total Datos'!BK17</f>
        <v>5.76</v>
      </c>
      <c r="BQ25" s="112"/>
      <c r="BR25" s="112">
        <f>'Total Datos'!BM17</f>
        <v>10.67</v>
      </c>
      <c r="BS25" s="112">
        <f>'Total Datos'!BN17</f>
        <v>10.47</v>
      </c>
      <c r="BT25" s="112"/>
      <c r="BU25" s="112">
        <f>'Total Datos'!BP17</f>
        <v>14.370000000000001</v>
      </c>
      <c r="BV25" s="112">
        <f>'Total Datos'!BQ17</f>
        <v>8.26</v>
      </c>
      <c r="BW25" s="112">
        <f>'Total Datos'!BR17</f>
        <v>4.3099999999999996</v>
      </c>
      <c r="BX25" s="112">
        <f>'Total Datos'!BS17</f>
        <v>3.2</v>
      </c>
      <c r="BY25" s="112">
        <f>'Total Datos'!BT17</f>
        <v>2.6900000000000004</v>
      </c>
      <c r="BZ25" s="112"/>
      <c r="CA25" s="112">
        <f>'Total Datos'!BV17</f>
        <v>3.71</v>
      </c>
      <c r="CB25" s="112">
        <f>'Total Datos'!BW17</f>
        <v>1.21</v>
      </c>
      <c r="CC25" s="112">
        <f>'Total Datos'!BX17</f>
        <v>10.120000000000001</v>
      </c>
      <c r="CD25" s="112">
        <f>'Total Datos'!BY17</f>
        <v>11.67</v>
      </c>
      <c r="CE25" s="112"/>
      <c r="CF25" s="112"/>
      <c r="CG25" s="112"/>
      <c r="CH25" s="112"/>
      <c r="CI25" s="112">
        <f>'Total Datos'!CD17</f>
        <v>12.39</v>
      </c>
      <c r="CJ25" s="112"/>
      <c r="CK25" s="112">
        <f>'Total Datos'!CF17</f>
        <v>11.950000000000001</v>
      </c>
      <c r="CL25" s="112">
        <f>'Total Datos'!CG17</f>
        <v>0.57000000000000006</v>
      </c>
      <c r="CM25" s="112">
        <f>'Total Datos'!CH17</f>
        <v>3.7199999999999998</v>
      </c>
      <c r="CN25" s="112">
        <f>'Total Datos'!CI17</f>
        <v>6.3999999999999995</v>
      </c>
      <c r="CO25" s="112"/>
      <c r="CP25" s="112">
        <f>'Total Datos'!CK17</f>
        <v>11.870000000000001</v>
      </c>
      <c r="CQ25" s="112"/>
      <c r="CR25" s="112"/>
      <c r="CT25" s="112"/>
      <c r="CV25" s="112"/>
      <c r="CW25" s="112"/>
      <c r="CX25" s="112"/>
      <c r="CY25" s="112"/>
      <c r="CZ25" s="112"/>
      <c r="DA25" s="112"/>
      <c r="DB25" s="112"/>
      <c r="DI25" s="112"/>
      <c r="DJ25" s="112"/>
    </row>
    <row r="26" spans="1:168" x14ac:dyDescent="0.25">
      <c r="A26" s="105">
        <v>16</v>
      </c>
      <c r="B26" s="91" t="s">
        <v>58</v>
      </c>
      <c r="C26" s="105" t="s">
        <v>44</v>
      </c>
      <c r="D26" s="107">
        <v>226508</v>
      </c>
      <c r="E26" s="107">
        <v>370899</v>
      </c>
      <c r="F26" s="107">
        <v>153</v>
      </c>
      <c r="G26" s="107"/>
      <c r="H26" s="107">
        <v>0.6</v>
      </c>
      <c r="I26" s="107"/>
      <c r="J26" s="107"/>
      <c r="K26" s="107"/>
      <c r="L26" s="107"/>
      <c r="M26" s="107"/>
      <c r="N26" s="109"/>
      <c r="O26" s="91">
        <v>15.56</v>
      </c>
      <c r="P26" s="109"/>
      <c r="Q26" s="91">
        <v>15.280000000000001</v>
      </c>
      <c r="R26" s="91">
        <v>14.620000000000001</v>
      </c>
      <c r="S26" s="91">
        <v>14.72</v>
      </c>
      <c r="T26" s="91">
        <v>14.97</v>
      </c>
      <c r="U26" s="91">
        <v>15.26</v>
      </c>
      <c r="V26" s="91">
        <v>15.47</v>
      </c>
      <c r="W26" s="109"/>
      <c r="X26" s="109"/>
      <c r="Y26" s="109"/>
      <c r="Z26" s="91">
        <v>15.49</v>
      </c>
      <c r="AA26" s="91">
        <v>15.040000000000001</v>
      </c>
      <c r="AB26" s="91">
        <v>14.780000000000001</v>
      </c>
      <c r="AC26" s="91">
        <v>14.450000000000001</v>
      </c>
      <c r="AD26" s="91">
        <v>14.17</v>
      </c>
      <c r="AE26" s="91">
        <v>14.5</v>
      </c>
      <c r="AF26" s="91">
        <v>14.780000000000001</v>
      </c>
      <c r="AG26" s="91">
        <v>15.09</v>
      </c>
      <c r="AH26" s="91">
        <v>15.280000000000001</v>
      </c>
      <c r="AI26" s="91">
        <v>15.95</v>
      </c>
      <c r="AJ26" s="110"/>
      <c r="AK26" s="109"/>
      <c r="AL26" s="109"/>
      <c r="AM26" s="109"/>
      <c r="AN26" s="109"/>
      <c r="AO26" s="91">
        <v>14.43</v>
      </c>
      <c r="AP26" s="91">
        <v>13.75</v>
      </c>
      <c r="AQ26" s="91">
        <v>14.77</v>
      </c>
      <c r="AR26" s="91">
        <v>14.92</v>
      </c>
      <c r="AS26" s="91">
        <v>15.13</v>
      </c>
      <c r="AT26" s="91">
        <v>15.3</v>
      </c>
      <c r="AU26" s="109"/>
      <c r="AV26" s="109"/>
      <c r="AW26" s="109"/>
      <c r="AX26" s="109"/>
      <c r="AY26" s="109"/>
      <c r="AZ26" s="109"/>
      <c r="BA26" s="109"/>
      <c r="BB26" s="91">
        <v>15.69</v>
      </c>
      <c r="BC26" s="109"/>
      <c r="BD26" s="35">
        <v>15.61</v>
      </c>
      <c r="BE26" s="109"/>
      <c r="BF26" s="26">
        <v>15.4</v>
      </c>
      <c r="BG26" s="109"/>
      <c r="BH26" s="109"/>
      <c r="BI26" s="109"/>
      <c r="BJ26" s="109"/>
      <c r="BK26" s="109"/>
      <c r="BL26" s="91">
        <v>15.54</v>
      </c>
      <c r="BM26" s="109"/>
      <c r="BN26" s="112">
        <f>'Total Datos'!BI18</f>
        <v>14.530000000000001</v>
      </c>
      <c r="BO26" s="112">
        <f>'Total Datos'!BJ18</f>
        <v>14.71</v>
      </c>
      <c r="BP26" s="112">
        <f>'Total Datos'!BK18</f>
        <v>14.74</v>
      </c>
      <c r="BQ26" s="112"/>
      <c r="BR26" s="112">
        <f>'Total Datos'!BM18</f>
        <v>15.200000000000001</v>
      </c>
      <c r="BS26" s="112">
        <f>'Total Datos'!BN18</f>
        <v>15.38</v>
      </c>
      <c r="BT26" s="112"/>
      <c r="BU26" s="112">
        <f>'Total Datos'!BP18</f>
        <v>15.370000000000001</v>
      </c>
      <c r="BV26" s="112">
        <f>'Total Datos'!BQ18</f>
        <v>14.64</v>
      </c>
      <c r="BW26" s="112">
        <f>'Total Datos'!BR18</f>
        <v>14.88</v>
      </c>
      <c r="BX26" s="112">
        <f>'Total Datos'!BS18</f>
        <v>14.540000000000001</v>
      </c>
      <c r="BY26" s="112">
        <f>'Total Datos'!BT18</f>
        <v>14.15</v>
      </c>
      <c r="BZ26" s="112">
        <f>'Total Datos'!BU18</f>
        <v>13.33</v>
      </c>
      <c r="CA26" s="112">
        <f>'Total Datos'!BV18</f>
        <v>14.6</v>
      </c>
      <c r="CB26" s="112">
        <f>'Total Datos'!BW18</f>
        <v>14.9</v>
      </c>
      <c r="CC26" s="112">
        <f>'Total Datos'!BX18</f>
        <v>15.200000000000001</v>
      </c>
      <c r="CD26" s="112">
        <f>'Total Datos'!BY18</f>
        <v>15.32</v>
      </c>
      <c r="CE26" s="112">
        <f>'Total Datos'!BZ18</f>
        <v>15.709999999999999</v>
      </c>
      <c r="CF26" s="112"/>
      <c r="CG26" s="112"/>
      <c r="CH26" s="112"/>
      <c r="CI26" s="112">
        <f>'Total Datos'!CD18</f>
        <v>15.23</v>
      </c>
      <c r="CJ26" s="112"/>
      <c r="CK26" s="112">
        <f>'Total Datos'!CF18</f>
        <v>15.05</v>
      </c>
      <c r="CL26" s="112">
        <f>'Total Datos'!CG18</f>
        <v>14.1</v>
      </c>
      <c r="CM26" s="112"/>
      <c r="CN26" s="112">
        <f>'Total Datos'!CI18</f>
        <v>14.860000000000001</v>
      </c>
      <c r="CO26" s="112">
        <f>'Total Datos'!CJ18</f>
        <v>15.1</v>
      </c>
      <c r="CP26" s="112">
        <f>'Total Datos'!CK18</f>
        <v>15.24</v>
      </c>
      <c r="CQ26" s="112"/>
      <c r="CR26" s="112"/>
      <c r="CT26" s="112"/>
      <c r="CU26" s="112">
        <f>'Total Datos'!CP18</f>
        <v>14.22</v>
      </c>
      <c r="CV26" s="112">
        <f>'Total Datos'!CQ18</f>
        <v>15.110000000000001</v>
      </c>
      <c r="CW26" s="112">
        <f>'Total Datos'!CR18</f>
        <v>15.05</v>
      </c>
      <c r="CX26" s="112">
        <f>'Total Datos'!CS18</f>
        <v>14.42</v>
      </c>
      <c r="CY26" s="112">
        <f>'Total Datos'!CT18</f>
        <v>14.75</v>
      </c>
      <c r="CZ26" s="112">
        <f>'Total Datos'!CU18</f>
        <v>14.92</v>
      </c>
      <c r="DA26" s="112"/>
      <c r="DB26" s="112">
        <f>'Total Datos'!CW18</f>
        <v>14.32</v>
      </c>
      <c r="DG26" s="112">
        <f>'Total Datos'!DB18</f>
        <v>15.09</v>
      </c>
      <c r="DH26" s="112">
        <f>'Total Datos'!DC18</f>
        <v>14.92</v>
      </c>
      <c r="DI26" s="112">
        <f>'Total Datos'!DD18</f>
        <v>14.660000000000002</v>
      </c>
      <c r="DJ26" s="112">
        <f>'Total Datos'!DE18</f>
        <v>14.450000000000001</v>
      </c>
      <c r="DK26" s="112"/>
      <c r="DL26" s="112">
        <f>'Total Datos'!DG18</f>
        <v>14.52</v>
      </c>
      <c r="DM26" s="112">
        <f>'Total Datos'!DH18</f>
        <v>14.46</v>
      </c>
      <c r="DN26" s="112"/>
      <c r="DO26" s="112">
        <f>'Total Datos'!DJ18</f>
        <v>15.680000000000001</v>
      </c>
      <c r="DP26" s="112">
        <f>'Total Datos'!DK18</f>
        <v>15.35</v>
      </c>
      <c r="DQ26" s="112"/>
      <c r="DR26" s="112">
        <f>'Total Datos'!DM18</f>
        <v>15.4</v>
      </c>
      <c r="DS26" s="112">
        <f>'Total Datos'!DN18</f>
        <v>15.01</v>
      </c>
      <c r="DT26" s="112">
        <f>'Total Datos'!DO18</f>
        <v>14.8</v>
      </c>
      <c r="DU26" s="112">
        <f>'Total Datos'!DP18</f>
        <v>14.530000000000001</v>
      </c>
      <c r="DV26" s="112">
        <f>'Total Datos'!DQ18</f>
        <v>14.39</v>
      </c>
      <c r="DW26" s="112">
        <f>'Total Datos'!DR18</f>
        <v>14.64</v>
      </c>
      <c r="DX26" s="112">
        <f>'Total Datos'!DS18</f>
        <v>11.9</v>
      </c>
      <c r="DY26" s="112">
        <f>'Total Datos'!DT18</f>
        <v>15.410000000000002</v>
      </c>
      <c r="DZ26" s="112"/>
      <c r="EA26" s="112"/>
      <c r="EB26" s="112"/>
      <c r="EC26" s="112">
        <f>'Total Datos'!DX18</f>
        <v>15.1</v>
      </c>
      <c r="ED26" s="112">
        <f>'Total Datos'!DY18</f>
        <v>14.67</v>
      </c>
      <c r="EE26" s="112">
        <f>'Total Datos'!DZ18</f>
        <v>14.4</v>
      </c>
      <c r="EF26" s="112">
        <f>'Total Datos'!EA18</f>
        <v>14.57</v>
      </c>
      <c r="EG26" s="112">
        <f>'Total Datos'!EB18</f>
        <v>14.77</v>
      </c>
      <c r="EH26" s="112">
        <f>'Total Datos'!EC18</f>
        <v>14.47</v>
      </c>
      <c r="EI26" s="112"/>
      <c r="EJ26" s="112"/>
      <c r="EK26" s="112"/>
      <c r="EM26" s="112"/>
      <c r="EN26" s="112"/>
      <c r="EO26" s="112"/>
      <c r="EP26" s="112"/>
    </row>
    <row r="27" spans="1:168" x14ac:dyDescent="0.25">
      <c r="A27" s="105">
        <v>17</v>
      </c>
      <c r="B27" s="91" t="s">
        <v>59</v>
      </c>
      <c r="C27" s="105" t="s">
        <v>26</v>
      </c>
      <c r="D27" s="107">
        <v>226538</v>
      </c>
      <c r="E27" s="107">
        <v>370372</v>
      </c>
      <c r="F27" s="107">
        <v>163</v>
      </c>
      <c r="G27" s="107">
        <v>25</v>
      </c>
      <c r="H27" s="107">
        <v>0</v>
      </c>
      <c r="I27" s="107"/>
      <c r="J27" s="107"/>
      <c r="K27" s="107"/>
      <c r="L27" s="107"/>
      <c r="M27" s="107"/>
      <c r="N27" s="51">
        <v>6.4</v>
      </c>
      <c r="O27" s="91">
        <v>5.77</v>
      </c>
      <c r="P27" s="91">
        <v>5.9</v>
      </c>
      <c r="Q27" s="91">
        <v>5.7</v>
      </c>
      <c r="R27" s="91">
        <v>3.22</v>
      </c>
      <c r="S27" s="91">
        <v>2.5</v>
      </c>
      <c r="T27" s="91">
        <v>3.56</v>
      </c>
      <c r="U27" s="91">
        <v>5.34</v>
      </c>
      <c r="V27" s="91">
        <v>6.48</v>
      </c>
      <c r="W27" s="91">
        <v>7.02</v>
      </c>
      <c r="X27" s="91">
        <v>7.57</v>
      </c>
      <c r="Y27" s="91">
        <v>7.7</v>
      </c>
      <c r="Z27" s="91">
        <v>6.95</v>
      </c>
      <c r="AA27" s="91">
        <v>4.74</v>
      </c>
      <c r="AB27" s="91">
        <v>2.96</v>
      </c>
      <c r="AC27" s="91">
        <v>2.0499999999999998</v>
      </c>
      <c r="AD27" s="91">
        <v>1.06</v>
      </c>
      <c r="AE27" s="91">
        <v>1.6800000000000002</v>
      </c>
      <c r="AF27" s="91">
        <v>2.64</v>
      </c>
      <c r="AG27" s="91">
        <v>3.59</v>
      </c>
      <c r="AH27" s="91">
        <v>4.88</v>
      </c>
      <c r="AI27" s="91">
        <v>5.83</v>
      </c>
      <c r="AJ27" s="91">
        <v>7.63</v>
      </c>
      <c r="AK27" s="91">
        <v>7.04</v>
      </c>
      <c r="AL27" s="91">
        <v>7</v>
      </c>
      <c r="AM27" s="91">
        <v>7.1</v>
      </c>
      <c r="AN27" s="91">
        <v>7.5</v>
      </c>
      <c r="AO27" s="91">
        <v>5.41</v>
      </c>
      <c r="AP27" s="91">
        <v>4.12</v>
      </c>
      <c r="AQ27" s="91"/>
      <c r="AR27" s="91">
        <v>3.08</v>
      </c>
      <c r="AS27" s="91">
        <v>4.46</v>
      </c>
      <c r="AT27" s="91">
        <v>5.56</v>
      </c>
      <c r="AU27" s="91">
        <v>6.52</v>
      </c>
      <c r="AV27" s="91">
        <v>7.15</v>
      </c>
      <c r="AW27" s="91">
        <v>7.64</v>
      </c>
      <c r="AX27" s="91">
        <v>7.71</v>
      </c>
      <c r="AY27" s="91">
        <v>7.63</v>
      </c>
      <c r="AZ27" s="91">
        <v>6.96</v>
      </c>
      <c r="BA27" s="91">
        <v>6.13</v>
      </c>
      <c r="BB27" s="91">
        <v>4.71</v>
      </c>
      <c r="BC27" s="10">
        <v>3.72</v>
      </c>
      <c r="BD27" s="35">
        <v>3.57</v>
      </c>
      <c r="BE27" s="91">
        <v>4.8899999999999997</v>
      </c>
      <c r="BF27" s="26">
        <v>5.78</v>
      </c>
      <c r="BG27" s="91">
        <v>6.99</v>
      </c>
      <c r="BH27" s="92"/>
      <c r="BI27" s="51">
        <v>7.7</v>
      </c>
      <c r="BJ27" s="51">
        <v>7.3</v>
      </c>
      <c r="BK27" s="91">
        <v>4.3600000000000003</v>
      </c>
      <c r="BL27" s="91">
        <v>3.66</v>
      </c>
      <c r="BM27" s="91">
        <v>1.9500000000000002</v>
      </c>
      <c r="BN27" s="112">
        <f>'Total Datos'!BI19</f>
        <v>3.81</v>
      </c>
      <c r="BO27" s="112">
        <f>'Total Datos'!BJ19</f>
        <v>3.81</v>
      </c>
      <c r="BP27" s="112">
        <f>'Total Datos'!BK19</f>
        <v>1.6800000000000002</v>
      </c>
      <c r="BQ27" s="112"/>
      <c r="BR27" s="112">
        <f>'Total Datos'!BM19</f>
        <v>3.8</v>
      </c>
      <c r="BS27" s="112">
        <f>'Total Datos'!BN19</f>
        <v>5</v>
      </c>
      <c r="BT27" s="112">
        <f>'Total Datos'!BO19</f>
        <v>5.81</v>
      </c>
      <c r="BU27" s="112">
        <f>'Total Datos'!BP19</f>
        <v>5.8</v>
      </c>
      <c r="BV27" s="112">
        <f>'Total Datos'!BQ19</f>
        <v>2.37</v>
      </c>
      <c r="BW27" s="112">
        <f>'Total Datos'!BR19</f>
        <v>1.3</v>
      </c>
      <c r="BX27" s="112">
        <f>'Total Datos'!BS19</f>
        <v>1.2</v>
      </c>
      <c r="BY27" s="112">
        <f>'Total Datos'!BT19</f>
        <v>0.86</v>
      </c>
      <c r="BZ27" s="112">
        <f>'Total Datos'!BU19</f>
        <v>0.55000000000000004</v>
      </c>
      <c r="CA27" s="112">
        <f>'Total Datos'!BV19</f>
        <v>1.54</v>
      </c>
      <c r="CB27" s="112">
        <f>'Total Datos'!BW19</f>
        <v>2.2200000000000002</v>
      </c>
      <c r="CC27" s="112">
        <f>'Total Datos'!BX19</f>
        <v>3.89</v>
      </c>
      <c r="CD27" s="112">
        <f>'Total Datos'!BY19</f>
        <v>4.92</v>
      </c>
      <c r="CE27" s="112">
        <f>'Total Datos'!BZ19</f>
        <v>5.84</v>
      </c>
      <c r="CF27" s="112">
        <f>'Total Datos'!CA19</f>
        <v>6.39</v>
      </c>
      <c r="CG27" s="112">
        <f>'Total Datos'!CB19</f>
        <v>6.85</v>
      </c>
      <c r="CH27" s="112">
        <f>'Total Datos'!CC19</f>
        <v>6.62</v>
      </c>
      <c r="CI27" s="112">
        <f>'Total Datos'!CD19</f>
        <v>4.8600000000000003</v>
      </c>
      <c r="CJ27" s="112">
        <f>'Total Datos'!CE19</f>
        <v>4.16</v>
      </c>
      <c r="CK27" s="112">
        <f>'Total Datos'!CF19</f>
        <v>3.67</v>
      </c>
      <c r="CL27" s="112">
        <f>'Total Datos'!CG19</f>
        <v>0.55000000000000004</v>
      </c>
      <c r="CM27" s="112">
        <f>'Total Datos'!CH19</f>
        <v>1.28</v>
      </c>
      <c r="CN27" s="112">
        <f>'Total Datos'!CI19</f>
        <v>2.08</v>
      </c>
      <c r="CO27" s="112">
        <f>'Total Datos'!CJ19</f>
        <v>6.4</v>
      </c>
      <c r="CP27" s="112">
        <f>'Total Datos'!CK19</f>
        <v>4.7</v>
      </c>
      <c r="CQ27" s="112">
        <f>'Total Datos'!CL19</f>
        <v>5.89</v>
      </c>
      <c r="CR27" s="112">
        <f>'Total Datos'!CM19</f>
        <v>6.55</v>
      </c>
      <c r="CS27" s="112">
        <f>'Total Datos'!CN19</f>
        <v>6.72</v>
      </c>
      <c r="CT27" s="112">
        <f>'Total Datos'!CO19</f>
        <v>5.37</v>
      </c>
      <c r="CU27" s="112">
        <f>'Total Datos'!CP19</f>
        <v>4.63</v>
      </c>
      <c r="CV27" s="112">
        <f>'Total Datos'!CQ19</f>
        <v>3.07</v>
      </c>
      <c r="CW27" s="112">
        <f>'Total Datos'!CR19</f>
        <v>2.82</v>
      </c>
      <c r="CX27" s="112">
        <f>'Total Datos'!CS19</f>
        <v>0.89</v>
      </c>
      <c r="CY27" s="112">
        <f>'Total Datos'!CT19</f>
        <v>1.43</v>
      </c>
      <c r="CZ27" s="112">
        <f>'Total Datos'!CU19</f>
        <v>2.08</v>
      </c>
      <c r="DA27" s="112">
        <f>'Total Datos'!CV19</f>
        <v>3.53</v>
      </c>
      <c r="DB27" s="112">
        <f>'Total Datos'!CW19</f>
        <v>4.5</v>
      </c>
      <c r="DC27" s="112">
        <f>'Total Datos'!CX19</f>
        <v>5.47</v>
      </c>
      <c r="DE27">
        <v>6.84</v>
      </c>
      <c r="DF27" s="112">
        <f>'Total Datos'!DA19</f>
        <v>6.4</v>
      </c>
      <c r="DG27" s="112">
        <f>'Total Datos'!DB19</f>
        <v>4.18</v>
      </c>
      <c r="DH27" s="112">
        <f>'Total Datos'!DC19</f>
        <v>2.25</v>
      </c>
      <c r="DI27" s="112">
        <f>'Total Datos'!DD19</f>
        <v>1.2699999999999996</v>
      </c>
      <c r="DJ27" s="112">
        <f>'Total Datos'!DE19</f>
        <v>1.07</v>
      </c>
      <c r="DK27" s="112">
        <f>'Total Datos'!DF19</f>
        <v>0.7</v>
      </c>
      <c r="DL27" s="112">
        <f>'Total Datos'!DG19</f>
        <v>1.19</v>
      </c>
      <c r="DM27" s="112">
        <f>'Total Datos'!DH19</f>
        <v>2.63</v>
      </c>
      <c r="DN27" s="112">
        <f>'Total Datos'!DI19</f>
        <v>3.93</v>
      </c>
      <c r="DO27" s="112">
        <f>'Total Datos'!DJ19</f>
        <v>5.8</v>
      </c>
      <c r="DP27" s="112">
        <f>'Total Datos'!DK19</f>
        <v>5.37</v>
      </c>
      <c r="DQ27" s="112">
        <f>'Total Datos'!DL19</f>
        <v>6.02</v>
      </c>
      <c r="DR27" s="112">
        <f>'Total Datos'!DM19</f>
        <v>5.6</v>
      </c>
      <c r="DS27" s="112">
        <f>'Total Datos'!DN19</f>
        <v>3.97</v>
      </c>
      <c r="DT27" s="112">
        <f>'Total Datos'!DO19</f>
        <v>2.6</v>
      </c>
      <c r="DV27" s="112">
        <f>'Total Datos'!DQ19</f>
        <v>2.4500000000000002</v>
      </c>
      <c r="DW27" s="112">
        <f>'Total Datos'!DR19</f>
        <v>3.5</v>
      </c>
      <c r="DX27" s="112">
        <f>'Total Datos'!DS19</f>
        <v>2.38</v>
      </c>
      <c r="DZ27" s="112">
        <f>'Total Datos'!DU19</f>
        <v>4.9000000000000004</v>
      </c>
      <c r="EC27" s="112">
        <f>'Total Datos'!DX19</f>
        <v>4.28</v>
      </c>
      <c r="ED27" s="112">
        <f>'Total Datos'!DY19</f>
        <v>1.8</v>
      </c>
      <c r="EE27" s="112">
        <f>'Total Datos'!DZ19</f>
        <v>1.1000000000000001</v>
      </c>
      <c r="EF27" s="112">
        <f>'Total Datos'!EA19</f>
        <v>1.38</v>
      </c>
      <c r="EG27" s="112">
        <f>'Total Datos'!EB19</f>
        <v>2.67</v>
      </c>
      <c r="EH27" s="112">
        <f>'Total Datos'!EC19</f>
        <v>1.47</v>
      </c>
      <c r="EI27" s="112">
        <f>'Total Datos'!ED19</f>
        <v>1.29</v>
      </c>
      <c r="EJ27" s="112">
        <f>'Total Datos'!EE19</f>
        <v>1.87</v>
      </c>
      <c r="EK27" s="112">
        <f>'Total Datos'!EF19</f>
        <v>3.04</v>
      </c>
      <c r="EL27" s="112">
        <f>'Total Datos'!EG19</f>
        <v>4.0999999999999996</v>
      </c>
      <c r="EM27" s="112">
        <f>'Total Datos'!EH19</f>
        <v>4.82</v>
      </c>
      <c r="EN27" s="112">
        <f>'Total Datos'!EI19</f>
        <v>5.77</v>
      </c>
      <c r="EO27" s="112">
        <f>'Total Datos'!EJ19</f>
        <v>6.26</v>
      </c>
      <c r="EP27" s="112">
        <f>'Total Datos'!EK19</f>
        <v>6.43</v>
      </c>
      <c r="EQ27" s="112">
        <f>'Total Datos'!EL19</f>
        <v>5.42</v>
      </c>
      <c r="ER27" s="112">
        <f>'Total Datos'!EM19</f>
        <v>4.37</v>
      </c>
      <c r="ES27" s="112">
        <f>'Total Datos'!EN19</f>
        <v>2.85</v>
      </c>
      <c r="ET27" s="112">
        <f>'Total Datos'!EO19</f>
        <v>1.91</v>
      </c>
      <c r="EU27" s="112">
        <f>'Total Datos'!EP19</f>
        <v>1.1299999999999999</v>
      </c>
      <c r="EV27" s="112">
        <f>'Total Datos'!EQ19</f>
        <v>2.74</v>
      </c>
      <c r="EW27" s="112">
        <f>'Total Datos'!ER19</f>
        <v>3.04</v>
      </c>
      <c r="EX27" s="112">
        <f>'Total Datos'!ES19</f>
        <v>4.0599999999999996</v>
      </c>
      <c r="EY27" s="112">
        <f>'Total Datos'!ET19</f>
        <v>5.07</v>
      </c>
      <c r="EZ27" s="112">
        <f>'Total Datos'!EU19</f>
        <v>5.96</v>
      </c>
      <c r="FA27" s="112">
        <f>'Total Datos'!EV19</f>
        <v>6.49</v>
      </c>
      <c r="FB27" s="112">
        <f>'Total Datos'!EW19</f>
        <v>3.8</v>
      </c>
      <c r="FC27" s="112">
        <f>'Total Datos'!EX19</f>
        <v>3.31</v>
      </c>
      <c r="FD27" s="112">
        <f>'Total Datos'!EY19</f>
        <v>1.89</v>
      </c>
      <c r="FE27" s="112">
        <f>'Total Datos'!EZ19</f>
        <v>1.95</v>
      </c>
      <c r="FF27" s="112">
        <f>'Total Datos'!FA19</f>
        <v>1.74</v>
      </c>
      <c r="FG27" s="112">
        <f>'Total Datos'!FB19</f>
        <v>0.56000000000000005</v>
      </c>
      <c r="FH27" s="112">
        <f>'Total Datos'!FC19</f>
        <v>1.41</v>
      </c>
      <c r="FI27" s="112">
        <f>'Total Datos'!FD19</f>
        <v>3.04</v>
      </c>
      <c r="FJ27" s="112">
        <f>'Total Datos'!FE19</f>
        <v>4.0999999999999996</v>
      </c>
      <c r="FK27" s="112">
        <f>'Total Datos'!FF19</f>
        <v>5.03</v>
      </c>
      <c r="FL27" s="112">
        <f>'Total Datos'!FG19</f>
        <v>5.72</v>
      </c>
    </row>
    <row r="28" spans="1:168" x14ac:dyDescent="0.25">
      <c r="A28" s="105"/>
      <c r="B28" s="91" t="s">
        <v>59</v>
      </c>
      <c r="C28" s="105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5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10"/>
      <c r="BD28" s="35"/>
      <c r="BE28" s="91"/>
      <c r="BF28" s="26"/>
      <c r="BG28" s="91"/>
      <c r="BH28" s="92"/>
      <c r="BI28" s="51"/>
      <c r="BJ28" s="51"/>
      <c r="BK28" s="91"/>
      <c r="BL28" s="91"/>
      <c r="BM28" s="91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N28" s="112"/>
      <c r="CO28" s="112"/>
      <c r="CP28" s="112"/>
      <c r="CQ28" s="112"/>
      <c r="CR28" s="112"/>
      <c r="CS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>
        <f>'Total Datos'!CY19</f>
        <v>9.8800000000000008</v>
      </c>
      <c r="DU28" s="112">
        <f>'Total Datos'!DP19</f>
        <v>2.77</v>
      </c>
      <c r="DY28" s="112">
        <f>'Total Datos'!DT19</f>
        <v>6.65</v>
      </c>
      <c r="EA28" s="112">
        <f>'Total Datos'!DV19</f>
        <v>12.65</v>
      </c>
      <c r="EB28" s="112">
        <f>'Total Datos'!DW19</f>
        <v>9.66</v>
      </c>
    </row>
    <row r="29" spans="1:168" x14ac:dyDescent="0.25">
      <c r="A29" s="105">
        <v>18</v>
      </c>
      <c r="B29" s="91" t="s">
        <v>41</v>
      </c>
      <c r="C29" s="105" t="s">
        <v>26</v>
      </c>
      <c r="D29" s="107">
        <v>227916</v>
      </c>
      <c r="E29" s="107">
        <v>371351</v>
      </c>
      <c r="F29" s="107">
        <v>184</v>
      </c>
      <c r="G29" s="107"/>
      <c r="H29" s="107">
        <v>0.31</v>
      </c>
      <c r="I29" s="107"/>
      <c r="J29" s="107"/>
      <c r="K29" s="107"/>
      <c r="L29" s="107"/>
      <c r="M29" s="107"/>
      <c r="N29" s="92"/>
      <c r="O29" s="92"/>
      <c r="P29" s="92"/>
      <c r="Q29" s="92"/>
      <c r="R29" s="92"/>
      <c r="S29" s="92"/>
      <c r="T29" s="92"/>
      <c r="U29" s="92"/>
      <c r="V29" s="112"/>
      <c r="W29" s="91">
        <v>15.18</v>
      </c>
      <c r="X29" s="91">
        <v>15.27</v>
      </c>
      <c r="Y29" s="92">
        <v>17.740000000000002</v>
      </c>
      <c r="Z29" s="91">
        <v>16.290000000000003</v>
      </c>
      <c r="AA29" s="91">
        <v>14.4</v>
      </c>
      <c r="AB29" s="91">
        <v>11.049999999999999</v>
      </c>
      <c r="AC29" s="91">
        <v>10.74</v>
      </c>
      <c r="AD29" s="91">
        <v>10.36</v>
      </c>
      <c r="AE29" s="91">
        <v>10.479999999999999</v>
      </c>
      <c r="AF29" s="91">
        <v>10.74</v>
      </c>
      <c r="AG29" s="91">
        <v>11.54</v>
      </c>
      <c r="AH29" s="91">
        <v>13.08</v>
      </c>
      <c r="AI29" s="91">
        <v>14.47</v>
      </c>
      <c r="AJ29" s="91">
        <v>16.400000000000002</v>
      </c>
      <c r="AK29" s="91">
        <v>16.510000000000002</v>
      </c>
      <c r="AL29" s="91">
        <v>16.34</v>
      </c>
      <c r="AM29" s="91">
        <v>16.62</v>
      </c>
      <c r="AN29" s="91">
        <v>17.12</v>
      </c>
      <c r="AO29" s="91">
        <v>15.99</v>
      </c>
      <c r="AP29" s="91">
        <v>14.549999999999999</v>
      </c>
      <c r="AQ29" s="91">
        <v>12.39</v>
      </c>
      <c r="AR29" s="91">
        <v>11.219999999999999</v>
      </c>
      <c r="AS29" s="91">
        <v>12.709999999999999</v>
      </c>
      <c r="AT29" s="91">
        <v>13.69</v>
      </c>
      <c r="AU29" s="91">
        <v>14.469999999999999</v>
      </c>
      <c r="AV29" s="91">
        <v>15.41</v>
      </c>
      <c r="AW29" s="92">
        <v>17.32</v>
      </c>
      <c r="AX29" s="91">
        <v>21.700000000000003</v>
      </c>
      <c r="AY29" s="92">
        <v>17.86</v>
      </c>
      <c r="AZ29" s="91">
        <v>17.27</v>
      </c>
      <c r="BA29" s="91">
        <v>15.51</v>
      </c>
      <c r="BB29" s="92">
        <v>13.54</v>
      </c>
      <c r="BC29" s="10">
        <v>11.75</v>
      </c>
      <c r="BD29" s="117">
        <v>11.39</v>
      </c>
      <c r="BE29" s="91">
        <v>12.62</v>
      </c>
      <c r="BF29" s="26">
        <v>13.67</v>
      </c>
      <c r="BG29" s="91">
        <v>15</v>
      </c>
      <c r="BH29" s="92">
        <v>16.14</v>
      </c>
      <c r="BI29" s="92">
        <v>17.03</v>
      </c>
      <c r="BJ29" s="51">
        <v>16.649999999999999</v>
      </c>
      <c r="BK29" s="91">
        <v>12.83</v>
      </c>
      <c r="BL29" s="92">
        <v>11.4</v>
      </c>
      <c r="BM29" s="91">
        <v>11.09</v>
      </c>
      <c r="BN29" s="112"/>
      <c r="BO29" s="112">
        <f>'Total Datos'!BJ20</f>
        <v>10.61</v>
      </c>
      <c r="BP29" s="112">
        <f>'Total Datos'!BK20</f>
        <v>10.49</v>
      </c>
      <c r="BQ29" s="112"/>
      <c r="BR29" s="112">
        <f>'Total Datos'!BM20</f>
        <v>12.03</v>
      </c>
      <c r="BS29" s="112">
        <f>'Total Datos'!BN20</f>
        <v>13.49</v>
      </c>
      <c r="BT29" s="112"/>
      <c r="BU29" s="112"/>
      <c r="BV29" s="112">
        <f>'Total Datos'!BQ20</f>
        <v>11.7</v>
      </c>
      <c r="BW29" s="112"/>
      <c r="BX29" s="112">
        <f>'Total Datos'!BS20</f>
        <v>10.5</v>
      </c>
      <c r="BY29" s="112">
        <f>'Total Datos'!BT20</f>
        <v>10.35</v>
      </c>
      <c r="BZ29" s="112">
        <f>'Total Datos'!BU20</f>
        <v>10.02</v>
      </c>
      <c r="CA29" s="112">
        <f>'Total Datos'!BV20</f>
        <v>10.27</v>
      </c>
      <c r="CB29" s="112"/>
      <c r="CC29" s="112"/>
      <c r="CD29" s="112"/>
      <c r="CE29" s="112"/>
      <c r="CF29" s="112">
        <f>'Total Datos'!CA20</f>
        <v>15.16</v>
      </c>
      <c r="CG29" s="112"/>
      <c r="CH29" s="112">
        <f>'Total Datos'!CC20</f>
        <v>15.57</v>
      </c>
      <c r="CI29" s="112">
        <f>'Total Datos'!CD20</f>
        <v>12.87</v>
      </c>
      <c r="CJ29" s="112">
        <f>'Total Datos'!CE20</f>
        <v>11.33</v>
      </c>
      <c r="CK29" s="112">
        <f>'Total Datos'!CF20</f>
        <v>11.17</v>
      </c>
      <c r="CL29" s="112">
        <f>'Total Datos'!CG20</f>
        <v>10.09</v>
      </c>
      <c r="CN29" s="112">
        <f>'Total Datos'!CI20</f>
        <v>10.61</v>
      </c>
      <c r="CO29" s="112">
        <f>'Total Datos'!CJ20</f>
        <v>11.77</v>
      </c>
      <c r="CP29" s="112">
        <f>'Total Datos'!CK20</f>
        <v>12.87</v>
      </c>
      <c r="CQ29" s="112">
        <f>'Total Datos'!CL20</f>
        <v>13.94</v>
      </c>
      <c r="CR29" s="112">
        <f>'Total Datos'!CM20</f>
        <v>14.7</v>
      </c>
      <c r="CS29" s="112">
        <f>'Total Datos'!CN20</f>
        <v>15.34</v>
      </c>
      <c r="CU29" s="112">
        <f>'Total Datos'!CP20</f>
        <v>16.790000000000003</v>
      </c>
      <c r="CV29" s="112">
        <f>'Total Datos'!CQ20</f>
        <v>10.83</v>
      </c>
      <c r="CW29" s="112">
        <f>'Total Datos'!CR20</f>
        <v>7.7700000000000005</v>
      </c>
      <c r="CX29" s="112">
        <f>'Total Datos'!CS20</f>
        <v>10.129999999999999</v>
      </c>
      <c r="CY29" s="112">
        <f>'Total Datos'!CT20</f>
        <v>10.4</v>
      </c>
      <c r="CZ29" s="112">
        <f>'Total Datos'!CU20</f>
        <v>10.7</v>
      </c>
      <c r="DA29" s="112">
        <f>'Total Datos'!CV20</f>
        <v>11.76</v>
      </c>
      <c r="DB29" s="112">
        <f>'Total Datos'!CW20</f>
        <v>12.61</v>
      </c>
      <c r="DC29" s="112">
        <f>'Total Datos'!CX20</f>
        <v>13.52</v>
      </c>
      <c r="DD29" s="112">
        <f>'Total Datos'!CY20</f>
        <v>14.49</v>
      </c>
      <c r="DE29">
        <v>15.26</v>
      </c>
      <c r="DF29" s="112">
        <f>'Total Datos'!DA20</f>
        <v>14.77</v>
      </c>
      <c r="DG29" s="112">
        <f>'Total Datos'!DB20</f>
        <v>12.34</v>
      </c>
      <c r="DH29" s="112">
        <f>'Total Datos'!DC20</f>
        <v>10.879999999999999</v>
      </c>
      <c r="DI29" s="112">
        <f>'Total Datos'!DD20</f>
        <v>6.0400000000000018</v>
      </c>
      <c r="DJ29" s="112">
        <f>'Total Datos'!DE20</f>
        <v>10.309999999999999</v>
      </c>
      <c r="DK29" s="112">
        <f>'Total Datos'!DF20</f>
        <v>10.059999999999999</v>
      </c>
      <c r="DL29" s="112">
        <f>'Total Datos'!DG20</f>
        <v>9.9499999999999993</v>
      </c>
      <c r="DM29" s="112">
        <f>'Total Datos'!DH20</f>
        <v>10.77</v>
      </c>
      <c r="DN29" s="112">
        <f>'Total Datos'!DI20</f>
        <v>11.83</v>
      </c>
      <c r="DO29" s="112">
        <f>'Total Datos'!DJ20</f>
        <v>12.76</v>
      </c>
      <c r="DP29" s="112">
        <f>'Total Datos'!DK20</f>
        <v>13.32</v>
      </c>
      <c r="DQ29" s="112">
        <f>'Total Datos'!DL20</f>
        <v>13.53</v>
      </c>
      <c r="DR29" s="112">
        <f>'Total Datos'!DM20</f>
        <v>13.83</v>
      </c>
      <c r="DS29" s="112">
        <f>'Total Datos'!DN20</f>
        <v>11.299999999999999</v>
      </c>
      <c r="DT29" s="112">
        <f>'Total Datos'!DO20</f>
        <v>10.67</v>
      </c>
      <c r="DU29" s="112">
        <f>'Total Datos'!DP20</f>
        <v>10.37</v>
      </c>
      <c r="DV29" s="112">
        <f>'Total Datos'!DQ20</f>
        <v>10.28</v>
      </c>
      <c r="DW29" s="112">
        <f>'Total Datos'!DR20</f>
        <v>10.639999999999999</v>
      </c>
      <c r="DX29" s="112">
        <f>'Total Datos'!DS20</f>
        <v>10.549999999999999</v>
      </c>
      <c r="DY29" s="112">
        <f>'Total Datos'!DT20</f>
        <v>11.51</v>
      </c>
      <c r="DZ29" s="112">
        <f>'Total Datos'!DU20</f>
        <v>12.41</v>
      </c>
      <c r="EA29" s="112">
        <f>'Total Datos'!DV20</f>
        <v>14.27</v>
      </c>
      <c r="EB29" s="112">
        <f>'Total Datos'!DW20</f>
        <v>14.16</v>
      </c>
      <c r="EC29" s="112">
        <f>'Total Datos'!DX20</f>
        <v>13.09</v>
      </c>
      <c r="ED29" s="112">
        <f>'Total Datos'!DY20</f>
        <v>11.03</v>
      </c>
      <c r="EE29" s="112">
        <f>'Total Datos'!DZ20</f>
        <v>9.43</v>
      </c>
      <c r="EF29" s="112">
        <f>'Total Datos'!EA20</f>
        <v>10.379999999999999</v>
      </c>
      <c r="EG29" s="112">
        <f>'Total Datos'!EB20</f>
        <v>10.51</v>
      </c>
      <c r="EH29" s="112">
        <f>'Total Datos'!EC20</f>
        <v>10.11</v>
      </c>
      <c r="EI29" s="112">
        <f>'Total Datos'!ED20</f>
        <v>10.7</v>
      </c>
      <c r="EJ29" s="112">
        <f>'Total Datos'!EE20</f>
        <v>10.36</v>
      </c>
      <c r="EK29" s="112">
        <f>'Total Datos'!EF20</f>
        <v>11.11</v>
      </c>
      <c r="EL29" s="112">
        <f>'Total Datos'!EG20</f>
        <v>11.93</v>
      </c>
      <c r="EM29" s="112">
        <f>'Total Datos'!EH20</f>
        <v>12.69</v>
      </c>
      <c r="EN29" s="112">
        <f>'Total Datos'!EI20</f>
        <v>13.61</v>
      </c>
      <c r="EO29" s="112">
        <f>'Total Datos'!EJ20</f>
        <v>12.94</v>
      </c>
      <c r="EP29" s="112">
        <f>'Total Datos'!EK20</f>
        <v>14.45</v>
      </c>
      <c r="EQ29" s="112">
        <f>'Total Datos'!EL20</f>
        <v>13.36</v>
      </c>
      <c r="ER29" s="112">
        <f>'Total Datos'!EM20</f>
        <v>11.42</v>
      </c>
      <c r="ES29" s="112">
        <f>'Total Datos'!EN20</f>
        <v>10.91</v>
      </c>
      <c r="ET29" s="112">
        <f>'Total Datos'!EO20</f>
        <v>10.639999999999999</v>
      </c>
      <c r="EU29" s="112">
        <f>'Total Datos'!EP20</f>
        <v>10.29</v>
      </c>
      <c r="EV29" s="112">
        <f>'Total Datos'!EQ20</f>
        <v>10.36</v>
      </c>
      <c r="EW29" s="112">
        <f>'Total Datos'!ER20</f>
        <v>10.889999999999999</v>
      </c>
      <c r="EX29" s="112"/>
      <c r="EY29" s="112">
        <f>'Total Datos'!ET20</f>
        <v>12.6</v>
      </c>
      <c r="EZ29" s="112">
        <f>'Total Datos'!EU20</f>
        <v>13.61</v>
      </c>
      <c r="FA29" s="112">
        <f>'Total Datos'!EV20</f>
        <v>14.5</v>
      </c>
      <c r="FB29" s="112">
        <f>'Total Datos'!EW20</f>
        <v>13.03</v>
      </c>
      <c r="FC29" s="112">
        <f>'Total Datos'!EX20</f>
        <v>11.76</v>
      </c>
      <c r="FD29" s="112">
        <f>'Total Datos'!EY20</f>
        <v>10.62</v>
      </c>
      <c r="FE29" s="112">
        <f>'Total Datos'!EZ20</f>
        <v>10.549999999999999</v>
      </c>
      <c r="FF29" s="112">
        <f>'Total Datos'!FA20</f>
        <v>10.49</v>
      </c>
      <c r="FG29" s="112">
        <f>'Total Datos'!FB20</f>
        <v>10.1</v>
      </c>
      <c r="FH29" s="112">
        <f>'Total Datos'!FC20</f>
        <v>10.25</v>
      </c>
      <c r="FI29" s="112">
        <f>'Total Datos'!FD20</f>
        <v>11</v>
      </c>
      <c r="FJ29" s="112">
        <f>'Total Datos'!FE20</f>
        <v>11.84</v>
      </c>
      <c r="FL29" s="112">
        <f>'Total Datos'!FG20</f>
        <v>13.559999999999999</v>
      </c>
    </row>
    <row r="30" spans="1:168" x14ac:dyDescent="0.25">
      <c r="A30" s="105">
        <v>18</v>
      </c>
      <c r="B30" s="91" t="s">
        <v>41</v>
      </c>
      <c r="C30" s="105" t="s">
        <v>26</v>
      </c>
      <c r="D30" s="107">
        <v>227916</v>
      </c>
      <c r="E30" s="107">
        <v>371351</v>
      </c>
      <c r="F30" s="107">
        <v>184</v>
      </c>
      <c r="G30" s="107"/>
      <c r="H30" s="107">
        <v>0.31</v>
      </c>
      <c r="I30" s="107"/>
      <c r="J30" s="107"/>
      <c r="K30" s="107"/>
      <c r="L30" s="107"/>
      <c r="M30" s="107"/>
      <c r="N30" s="92">
        <v>27.52</v>
      </c>
      <c r="O30" s="92">
        <v>31.32</v>
      </c>
      <c r="P30" s="92">
        <v>30.52</v>
      </c>
      <c r="Q30" s="92">
        <v>29.93</v>
      </c>
      <c r="R30" s="92">
        <v>23.76</v>
      </c>
      <c r="S30" s="92">
        <v>19.690000000000001</v>
      </c>
      <c r="T30" s="92">
        <v>22.14</v>
      </c>
      <c r="U30" s="92">
        <v>31.69</v>
      </c>
      <c r="V30" s="91">
        <v>29.220000000000002</v>
      </c>
      <c r="W30" s="91"/>
      <c r="X30" s="91"/>
      <c r="Y30" s="92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2"/>
      <c r="AX30" s="91"/>
      <c r="AY30" s="92"/>
      <c r="AZ30" s="91"/>
      <c r="BA30" s="91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>
        <f>'Total Datos'!BI20</f>
        <v>10.49</v>
      </c>
      <c r="BO30" s="112"/>
      <c r="BP30" s="112"/>
      <c r="BQ30" s="112"/>
      <c r="BR30" s="112"/>
      <c r="BS30" s="112"/>
      <c r="BT30" s="112">
        <f>'Total Datos'!BO20</f>
        <v>14.44</v>
      </c>
      <c r="BU30" s="112">
        <f>'Total Datos'!BP20</f>
        <v>14.78</v>
      </c>
      <c r="BV30" s="112"/>
      <c r="BW30" s="112">
        <f>'Total Datos'!BR20</f>
        <v>10.78</v>
      </c>
      <c r="BX30" s="112"/>
      <c r="BY30" s="112"/>
      <c r="BZ30" s="112"/>
      <c r="CA30" s="112"/>
      <c r="CB30" s="112">
        <f>'Total Datos'!BW20</f>
        <v>10.719999999999999</v>
      </c>
      <c r="CC30" s="112">
        <f>'Total Datos'!BX20</f>
        <v>12.15</v>
      </c>
      <c r="CD30" s="112">
        <f>'Total Datos'!BY20</f>
        <v>13.19</v>
      </c>
      <c r="CE30" s="112">
        <f>'Total Datos'!BZ20</f>
        <v>14.04</v>
      </c>
      <c r="CG30" s="112">
        <f>'Total Datos'!CB20</f>
        <v>15.929999999999998</v>
      </c>
      <c r="CM30" s="112">
        <f>'Total Datos'!CH20</f>
        <v>10.29</v>
      </c>
      <c r="CR30" s="112"/>
      <c r="CT30" s="112">
        <f>'Total Datos'!CO20</f>
        <v>13.5</v>
      </c>
      <c r="EX30" s="112">
        <f>'Total Datos'!ES20</f>
        <v>11.799999999999999</v>
      </c>
      <c r="FK30" s="112">
        <f>'Total Datos'!FF20</f>
        <v>17.670000000000002</v>
      </c>
    </row>
    <row r="31" spans="1:168" x14ac:dyDescent="0.25">
      <c r="A31" s="105">
        <v>19</v>
      </c>
      <c r="B31" s="91" t="s">
        <v>60</v>
      </c>
      <c r="C31" s="105" t="s">
        <v>44</v>
      </c>
      <c r="D31" s="107">
        <v>227137</v>
      </c>
      <c r="E31" s="107">
        <v>372659</v>
      </c>
      <c r="F31" s="107">
        <v>175</v>
      </c>
      <c r="G31" s="107"/>
      <c r="H31" s="107">
        <v>0.43</v>
      </c>
      <c r="I31" s="107"/>
      <c r="J31" s="107"/>
      <c r="K31" s="107"/>
      <c r="L31" s="107"/>
      <c r="M31" s="107"/>
      <c r="N31" s="51">
        <v>8.76</v>
      </c>
      <c r="O31" s="92">
        <v>7.1800000000000006</v>
      </c>
      <c r="P31" s="91">
        <v>8.5</v>
      </c>
      <c r="Q31" s="91">
        <v>6.48</v>
      </c>
      <c r="R31" s="91">
        <v>4.2200000000000006</v>
      </c>
      <c r="S31" s="91">
        <v>7.03</v>
      </c>
      <c r="T31" s="91">
        <v>7.9700000000000006</v>
      </c>
      <c r="U31" s="91">
        <v>8.9500000000000011</v>
      </c>
      <c r="V31" s="91">
        <v>9.56</v>
      </c>
      <c r="W31" s="91">
        <v>9.82</v>
      </c>
      <c r="X31" s="91">
        <v>9.67</v>
      </c>
      <c r="Y31" s="91">
        <v>7.3100000000000005</v>
      </c>
      <c r="Z31" s="91">
        <v>5.12</v>
      </c>
      <c r="AA31" s="91">
        <v>5.4</v>
      </c>
      <c r="AB31" s="91">
        <v>6.8900000000000006</v>
      </c>
      <c r="AC31" s="91">
        <v>4.92</v>
      </c>
      <c r="AD31" s="91">
        <v>4.5200000000000005</v>
      </c>
      <c r="AE31" s="91">
        <v>6.44</v>
      </c>
      <c r="AF31" s="91">
        <v>7.7100000000000009</v>
      </c>
      <c r="AG31" s="91">
        <v>8.2900000000000009</v>
      </c>
      <c r="AH31" s="91">
        <v>8.84</v>
      </c>
      <c r="AI31" s="91">
        <v>9.82</v>
      </c>
      <c r="AJ31" s="91">
        <v>9.77</v>
      </c>
      <c r="AK31" s="91">
        <v>8.56</v>
      </c>
      <c r="AL31" s="91">
        <v>9.08</v>
      </c>
      <c r="AM31" s="91">
        <v>9.48</v>
      </c>
      <c r="AN31" s="91">
        <v>9.09</v>
      </c>
      <c r="AO31" s="91">
        <v>5.57</v>
      </c>
      <c r="AP31" s="91">
        <v>4.7200000000000006</v>
      </c>
      <c r="AQ31" s="91">
        <v>6.73</v>
      </c>
      <c r="AR31" s="91">
        <v>7.67</v>
      </c>
      <c r="AS31" s="91">
        <v>8.7200000000000006</v>
      </c>
      <c r="AT31" s="91">
        <v>9.25</v>
      </c>
      <c r="AU31" s="91">
        <v>9.76</v>
      </c>
      <c r="AV31" s="109"/>
      <c r="AW31" s="109"/>
      <c r="AX31" s="91">
        <v>9.09</v>
      </c>
      <c r="AY31" s="91">
        <v>8.8800000000000008</v>
      </c>
      <c r="AZ31" s="91">
        <v>5.96</v>
      </c>
      <c r="BA31" s="91">
        <v>7.25</v>
      </c>
      <c r="BB31" s="91">
        <v>6.01</v>
      </c>
      <c r="BC31" s="10">
        <v>6.99</v>
      </c>
      <c r="BD31" s="35">
        <v>7.82</v>
      </c>
      <c r="BE31" s="91">
        <v>8.68</v>
      </c>
      <c r="BF31" s="26">
        <v>9.2100000000000009</v>
      </c>
      <c r="BG31" s="91">
        <v>9.01</v>
      </c>
      <c r="BH31" s="109"/>
      <c r="BI31" s="109"/>
      <c r="BJ31" s="51">
        <v>7.11</v>
      </c>
      <c r="BK31" s="91">
        <v>7.44</v>
      </c>
      <c r="BL31" s="91">
        <v>7.02</v>
      </c>
      <c r="BM31" s="91">
        <v>5.55</v>
      </c>
      <c r="BN31" s="112">
        <f>'Total Datos'!BI21</f>
        <v>5.4</v>
      </c>
      <c r="BO31" s="112">
        <f>'Total Datos'!BJ21</f>
        <v>6.9</v>
      </c>
      <c r="BP31" s="112">
        <f>'Total Datos'!BK21</f>
        <v>6.3900000000000006</v>
      </c>
      <c r="BQ31" s="112"/>
      <c r="BR31" s="112">
        <f>'Total Datos'!BM21</f>
        <v>8.77</v>
      </c>
      <c r="BS31" s="112">
        <f>'Total Datos'!BN21</f>
        <v>9.43</v>
      </c>
      <c r="BT31" s="112">
        <f>'Total Datos'!BO21</f>
        <v>9.64</v>
      </c>
      <c r="BU31" s="112">
        <f>'Total Datos'!BP21</f>
        <v>6.63</v>
      </c>
      <c r="BV31" s="112">
        <f>'Total Datos'!BQ21</f>
        <v>3.5799999999999996</v>
      </c>
      <c r="BW31" s="112">
        <f>'Total Datos'!BR21</f>
        <v>5.92</v>
      </c>
      <c r="BX31" s="112">
        <f>'Total Datos'!BS21</f>
        <v>5.8500000000000005</v>
      </c>
      <c r="BY31" s="112">
        <f>'Total Datos'!BT21</f>
        <v>3.57</v>
      </c>
      <c r="BZ31" s="112">
        <f>'Total Datos'!BU21</f>
        <v>6.19</v>
      </c>
      <c r="CA31" s="112">
        <f>'Total Datos'!BV21</f>
        <v>6.7</v>
      </c>
      <c r="CB31" s="112">
        <f>'Total Datos'!BW21</f>
        <v>7.6400000000000006</v>
      </c>
      <c r="CC31" s="112">
        <f>'Total Datos'!BX21</f>
        <v>8.6300000000000008</v>
      </c>
      <c r="CD31" s="112">
        <f>'Total Datos'!BY21</f>
        <v>9.11</v>
      </c>
      <c r="CE31" s="112">
        <f>'Total Datos'!BZ21</f>
        <v>9.24</v>
      </c>
      <c r="CF31" s="112">
        <f>'Total Datos'!CA21</f>
        <v>9.67</v>
      </c>
      <c r="CG31" s="112">
        <f>'Total Datos'!CB21</f>
        <v>9.15</v>
      </c>
      <c r="CH31" s="112">
        <f>'Total Datos'!CC21</f>
        <v>6.8000000000000007</v>
      </c>
      <c r="CI31" s="112">
        <f>'Total Datos'!CD21</f>
        <v>6.88</v>
      </c>
      <c r="CJ31" s="112">
        <f>'Total Datos'!CE21</f>
        <v>7.4</v>
      </c>
      <c r="CK31" s="112">
        <f>'Total Datos'!CF21</f>
        <v>6.3500000000000005</v>
      </c>
      <c r="CL31" s="112">
        <f>'Total Datos'!CG21</f>
        <v>3.28</v>
      </c>
      <c r="CM31" s="112">
        <f>'Total Datos'!CH21</f>
        <v>6.38</v>
      </c>
      <c r="CN31" s="112">
        <f>'Total Datos'!CI21</f>
        <v>7.21</v>
      </c>
      <c r="CO31" s="112">
        <f>'Total Datos'!CJ21</f>
        <v>8.59</v>
      </c>
      <c r="CP31" s="112">
        <f>'Total Datos'!CK21</f>
        <v>9.02</v>
      </c>
      <c r="CQ31" s="112">
        <f>'Total Datos'!CL21</f>
        <v>9.93</v>
      </c>
      <c r="CR31" s="112"/>
      <c r="CS31" s="112">
        <f>'Total Datos'!CN21</f>
        <v>9</v>
      </c>
      <c r="CT31" s="112">
        <f>'Total Datos'!CO21</f>
        <v>7.38</v>
      </c>
      <c r="CU31" s="112">
        <f>'Total Datos'!CP21</f>
        <v>5.03</v>
      </c>
      <c r="CV31" s="112">
        <f>'Total Datos'!CQ21</f>
        <v>6.84</v>
      </c>
      <c r="CW31" s="112">
        <f>'Total Datos'!CR21</f>
        <v>6.9700000000000006</v>
      </c>
      <c r="CX31" s="112">
        <f>'Total Datos'!CS21</f>
        <v>3.4099999999999997</v>
      </c>
      <c r="CY31" s="112">
        <f>'Total Datos'!CT21</f>
        <v>6.7200000000000006</v>
      </c>
      <c r="CZ31" s="112">
        <f>'Total Datos'!CU21</f>
        <v>8.4600000000000009</v>
      </c>
      <c r="DA31" s="112">
        <f>'Total Datos'!CV21</f>
        <v>8.48</v>
      </c>
      <c r="DB31" s="112">
        <f>'Total Datos'!CW21</f>
        <v>8.94</v>
      </c>
      <c r="DC31" s="112">
        <f>'Total Datos'!CX21</f>
        <v>9.5300000000000011</v>
      </c>
      <c r="DD31" s="112">
        <f>'Total Datos'!CY21</f>
        <v>9.7900000000000009</v>
      </c>
      <c r="DE31">
        <v>9.36</v>
      </c>
      <c r="DF31" s="112">
        <f>'Total Datos'!DA21</f>
        <v>7.2700000000000005</v>
      </c>
      <c r="DG31" s="112">
        <f>'Total Datos'!DB21</f>
        <v>4.91</v>
      </c>
      <c r="DH31" s="112">
        <f>'Total Datos'!DC21</f>
        <v>5.5</v>
      </c>
      <c r="DI31" s="112">
        <f>'Total Datos'!DD21</f>
        <v>5.3900000000000006</v>
      </c>
      <c r="DJ31" s="112">
        <f>'Total Datos'!DE21</f>
        <v>4.91</v>
      </c>
      <c r="DK31" s="112">
        <f>'Total Datos'!DF21</f>
        <v>2.0099999999999998</v>
      </c>
      <c r="DL31" s="112">
        <f>'Total Datos'!DG21</f>
        <v>5.86</v>
      </c>
      <c r="DM31" s="112">
        <f>'Total Datos'!DH21</f>
        <v>7.93</v>
      </c>
      <c r="DN31" s="112">
        <f>'Total Datos'!DI21</f>
        <v>8.89</v>
      </c>
      <c r="DO31" s="112">
        <f>'Total Datos'!DJ21</f>
        <v>9.39</v>
      </c>
      <c r="DP31" s="112">
        <f>'Total Datos'!DK21</f>
        <v>7.5</v>
      </c>
      <c r="DQ31" s="112">
        <f>'Total Datos'!DL21</f>
        <v>9.4500000000000011</v>
      </c>
      <c r="DR31" s="112">
        <f>'Total Datos'!DM21</f>
        <v>5.17</v>
      </c>
      <c r="DS31" s="112">
        <f>'Total Datos'!DN21</f>
        <v>6.87</v>
      </c>
      <c r="DT31" s="112">
        <f>'Total Datos'!DO21</f>
        <v>4.46</v>
      </c>
      <c r="DU31" s="112">
        <f>'Total Datos'!DP21</f>
        <v>4.7600000000000007</v>
      </c>
      <c r="DV31" s="112">
        <f>'Total Datos'!DQ21</f>
        <v>4.6500000000000004</v>
      </c>
      <c r="DW31" s="112">
        <f>'Total Datos'!DR21</f>
        <v>6.62</v>
      </c>
      <c r="DX31" s="112">
        <f>'Total Datos'!DS21</f>
        <v>7.82</v>
      </c>
      <c r="DY31" s="112">
        <f>'Total Datos'!DT21</f>
        <v>9.11</v>
      </c>
      <c r="DZ31" s="112">
        <f>'Total Datos'!DU21</f>
        <v>9.4700000000000006</v>
      </c>
      <c r="EA31" s="112">
        <f>'Total Datos'!DV21</f>
        <v>9.9</v>
      </c>
      <c r="EB31" s="112">
        <f>'Total Datos'!DW21</f>
        <v>8.7900000000000009</v>
      </c>
      <c r="EC31" s="112">
        <f>'Total Datos'!DX21</f>
        <v>3.81</v>
      </c>
      <c r="ED31" s="112">
        <f>'Total Datos'!DY21</f>
        <v>3.85</v>
      </c>
      <c r="EE31" s="112">
        <f>'Total Datos'!DZ21</f>
        <v>4.0500000000000007</v>
      </c>
      <c r="EF31" s="112">
        <f>'Total Datos'!EA21</f>
        <v>5.6400000000000006</v>
      </c>
      <c r="EG31" s="112">
        <f>'Total Datos'!EB21</f>
        <v>5</v>
      </c>
      <c r="EH31" s="112">
        <f>'Total Datos'!EC21</f>
        <v>4.82</v>
      </c>
      <c r="EI31" s="112">
        <f>'Total Datos'!ED21</f>
        <v>5.3100000000000005</v>
      </c>
      <c r="EJ31" s="112">
        <f>'Total Datos'!EE21</f>
        <v>6.67</v>
      </c>
      <c r="EK31" s="112">
        <f>'Total Datos'!EF21</f>
        <v>8.25</v>
      </c>
      <c r="EL31" s="112">
        <f>'Total Datos'!EG21</f>
        <v>8.75</v>
      </c>
      <c r="EM31" s="112">
        <f>'Total Datos'!EH21</f>
        <v>9.08</v>
      </c>
      <c r="EN31" s="112">
        <f>'Total Datos'!EI21</f>
        <v>9.33</v>
      </c>
      <c r="EO31" s="112">
        <f>'Total Datos'!EJ21</f>
        <v>7.34</v>
      </c>
      <c r="EP31" s="112">
        <f>'Total Datos'!EK21</f>
        <v>5.37</v>
      </c>
      <c r="EQ31" s="112">
        <f>'Total Datos'!EL21</f>
        <v>3.8799999999999994</v>
      </c>
      <c r="ER31" s="112">
        <f>'Total Datos'!EM21</f>
        <v>6.17</v>
      </c>
      <c r="ES31" s="112">
        <f>'Total Datos'!EN21</f>
        <v>5.5500000000000007</v>
      </c>
      <c r="ET31" s="112">
        <f>'Total Datos'!EO21</f>
        <v>5.46</v>
      </c>
      <c r="EU31" s="112">
        <f>'Total Datos'!EP21</f>
        <v>4.79</v>
      </c>
      <c r="EV31" s="112">
        <f>'Total Datos'!EQ21</f>
        <v>6.96</v>
      </c>
      <c r="EW31" s="112">
        <f>'Total Datos'!ER21</f>
        <v>8.31</v>
      </c>
      <c r="EX31" s="112">
        <f>'Total Datos'!ES21</f>
        <v>8.91</v>
      </c>
      <c r="EY31" s="112">
        <f>'Total Datos'!ET21</f>
        <v>9.57</v>
      </c>
      <c r="EZ31" s="112">
        <f>'Total Datos'!EU21</f>
        <v>10.120000000000001</v>
      </c>
      <c r="FA31" s="112">
        <f>'Total Datos'!EV21</f>
        <v>10.050000000000001</v>
      </c>
      <c r="FB31" s="112">
        <f>'Total Datos'!EW21</f>
        <v>2.2999999999999998</v>
      </c>
      <c r="FC31" s="112">
        <f>'Total Datos'!EX21</f>
        <v>5.9300000000000006</v>
      </c>
      <c r="FD31" s="112">
        <f>'Total Datos'!EY21</f>
        <v>5.2700000000000005</v>
      </c>
      <c r="FE31" s="112">
        <f>'Total Datos'!EZ21</f>
        <v>4.6500000000000004</v>
      </c>
      <c r="FF31" s="112">
        <f>'Total Datos'!FA21</f>
        <v>5.24</v>
      </c>
      <c r="FG31" s="112">
        <f>'Total Datos'!FB21</f>
        <v>4.29</v>
      </c>
      <c r="FH31" s="112">
        <f>'Total Datos'!FC21</f>
        <v>6.66</v>
      </c>
      <c r="FI31" s="112">
        <f>'Total Datos'!FD21</f>
        <v>8.2100000000000009</v>
      </c>
      <c r="FJ31" s="112">
        <f>'Total Datos'!FE21</f>
        <v>8.69</v>
      </c>
      <c r="FK31" s="112">
        <f>'Total Datos'!FF21</f>
        <v>9.31</v>
      </c>
      <c r="FL31" s="112">
        <f>'Total Datos'!FG21</f>
        <v>9.92</v>
      </c>
    </row>
    <row r="32" spans="1:168" x14ac:dyDescent="0.25">
      <c r="A32" s="105">
        <v>20</v>
      </c>
      <c r="B32" s="91" t="s">
        <v>37</v>
      </c>
      <c r="C32" s="105" t="s">
        <v>26</v>
      </c>
      <c r="D32" s="107">
        <v>227239</v>
      </c>
      <c r="E32" s="107">
        <v>372760</v>
      </c>
      <c r="F32" s="107">
        <v>178</v>
      </c>
      <c r="G32" s="107">
        <v>28</v>
      </c>
      <c r="H32" s="91" t="s">
        <v>46</v>
      </c>
      <c r="I32" s="91"/>
      <c r="J32" s="91"/>
      <c r="K32" s="91"/>
      <c r="L32" s="91"/>
      <c r="M32" s="91"/>
      <c r="N32" s="51" t="s">
        <v>48</v>
      </c>
      <c r="O32" s="91" t="s">
        <v>48</v>
      </c>
      <c r="P32" s="91" t="s">
        <v>73</v>
      </c>
      <c r="Q32" s="91" t="s">
        <v>73</v>
      </c>
      <c r="R32" s="91" t="s">
        <v>73</v>
      </c>
      <c r="S32" s="91" t="s">
        <v>73</v>
      </c>
      <c r="T32" s="91" t="s">
        <v>73</v>
      </c>
      <c r="U32" s="91" t="s">
        <v>73</v>
      </c>
      <c r="V32" s="91" t="s">
        <v>88</v>
      </c>
      <c r="W32" s="91" t="s">
        <v>73</v>
      </c>
      <c r="X32" s="91" t="s">
        <v>73</v>
      </c>
      <c r="Y32" s="91" t="s">
        <v>73</v>
      </c>
      <c r="Z32" s="91" t="s">
        <v>73</v>
      </c>
      <c r="AA32" s="91" t="s">
        <v>73</v>
      </c>
      <c r="AB32" s="91" t="s">
        <v>73</v>
      </c>
      <c r="AC32" s="91" t="s">
        <v>73</v>
      </c>
      <c r="AD32" s="91" t="s">
        <v>73</v>
      </c>
      <c r="AE32" s="91" t="s">
        <v>73</v>
      </c>
      <c r="AF32" s="91" t="s">
        <v>73</v>
      </c>
      <c r="AG32" s="91" t="s">
        <v>73</v>
      </c>
      <c r="AH32" s="91" t="s">
        <v>73</v>
      </c>
      <c r="AI32" s="91" t="s">
        <v>73</v>
      </c>
      <c r="AJ32" s="91" t="s">
        <v>73</v>
      </c>
      <c r="AK32" s="91" t="s">
        <v>73</v>
      </c>
      <c r="AL32" s="91" t="s">
        <v>73</v>
      </c>
      <c r="AM32" s="91" t="s">
        <v>73</v>
      </c>
      <c r="AN32" s="91" t="s">
        <v>73</v>
      </c>
      <c r="AO32" s="91" t="s">
        <v>73</v>
      </c>
      <c r="AP32" s="91" t="s">
        <v>73</v>
      </c>
      <c r="AQ32" s="91" t="s">
        <v>73</v>
      </c>
      <c r="AR32" s="91" t="s">
        <v>73</v>
      </c>
      <c r="AS32" s="91" t="s">
        <v>73</v>
      </c>
      <c r="AT32" s="91" t="s">
        <v>73</v>
      </c>
      <c r="AU32" s="91" t="s">
        <v>73</v>
      </c>
      <c r="AV32" s="91" t="s">
        <v>73</v>
      </c>
      <c r="AW32" s="91" t="s">
        <v>130</v>
      </c>
      <c r="AX32" s="91" t="s">
        <v>73</v>
      </c>
      <c r="AY32" s="91" t="s">
        <v>73</v>
      </c>
      <c r="AZ32" s="91" t="s">
        <v>73</v>
      </c>
      <c r="BA32" s="91" t="s">
        <v>73</v>
      </c>
      <c r="BB32" s="91" t="s">
        <v>73</v>
      </c>
      <c r="BC32" s="10" t="s">
        <v>150</v>
      </c>
      <c r="BD32" s="91" t="s">
        <v>73</v>
      </c>
      <c r="BE32" s="91" t="s">
        <v>73</v>
      </c>
      <c r="BF32" s="26" t="s">
        <v>73</v>
      </c>
      <c r="BG32" s="91" t="s">
        <v>73</v>
      </c>
      <c r="BH32" s="91" t="s">
        <v>73</v>
      </c>
      <c r="BI32" s="51" t="s">
        <v>73</v>
      </c>
      <c r="BJ32" s="51" t="s">
        <v>73</v>
      </c>
      <c r="BK32" s="91" t="s">
        <v>73</v>
      </c>
      <c r="BL32" s="91" t="s">
        <v>73</v>
      </c>
      <c r="BM32" s="91" t="s">
        <v>73</v>
      </c>
      <c r="BN32" s="112" t="str">
        <f>'Total Datos'!BI22</f>
        <v>Sin linea de aire</v>
      </c>
      <c r="BO32" s="112" t="str">
        <f>'Total Datos'!BJ22</f>
        <v>Sin linea de aire</v>
      </c>
      <c r="BP32" s="112" t="str">
        <f>'Total Datos'!BK22</f>
        <v>Sin linea de aire</v>
      </c>
      <c r="BQ32" s="112"/>
      <c r="BR32" s="112" t="str">
        <f>'Total Datos'!BM22</f>
        <v>Sin linea de aire</v>
      </c>
      <c r="BS32" s="112" t="str">
        <f>'Total Datos'!BN22</f>
        <v>Sin linea de aire</v>
      </c>
      <c r="BT32" s="112" t="str">
        <f>'Total Datos'!BO22</f>
        <v>Sin linea de aire</v>
      </c>
      <c r="BU32" s="112" t="str">
        <f>'Total Datos'!BP22</f>
        <v>Sin linea de aire</v>
      </c>
      <c r="BV32" s="112" t="str">
        <f>'Total Datos'!BQ22</f>
        <v>Sin linea de aire</v>
      </c>
      <c r="BW32" s="112" t="str">
        <f>'Total Datos'!BR22</f>
        <v>Sin linea de aire</v>
      </c>
      <c r="BX32" s="112" t="str">
        <f>'Total Datos'!BS22</f>
        <v>Sin linea de aire</v>
      </c>
      <c r="BY32" s="112" t="str">
        <f>'Total Datos'!BT22</f>
        <v>Sin linea de aire</v>
      </c>
      <c r="BZ32" s="112" t="str">
        <f>'Total Datos'!BU22</f>
        <v>Sin linea de aire</v>
      </c>
      <c r="CA32" s="112" t="str">
        <f>'Total Datos'!BV22</f>
        <v>Sin linea de aire</v>
      </c>
      <c r="CB32" s="112" t="str">
        <f>'Total Datos'!BW22</f>
        <v>Sin linea de aire</v>
      </c>
      <c r="CC32" s="112" t="str">
        <f>'Total Datos'!BX22</f>
        <v>Sin linea de aire</v>
      </c>
      <c r="CD32" s="112" t="str">
        <f>'Total Datos'!BY22</f>
        <v>Sin linea de aire</v>
      </c>
      <c r="CE32" s="112" t="str">
        <f>'Total Datos'!BZ22</f>
        <v>Sin linea de aire</v>
      </c>
      <c r="CF32" s="112" t="str">
        <f>'Total Datos'!CA22</f>
        <v>Sin linea de aire</v>
      </c>
      <c r="CG32" s="112" t="str">
        <f>'Total Datos'!CB22</f>
        <v>Sin linea de aire</v>
      </c>
      <c r="CH32" s="112" t="str">
        <f>'Total Datos'!CC22</f>
        <v>Sin linea de aire</v>
      </c>
      <c r="CI32" s="112" t="str">
        <f>'Total Datos'!CD22</f>
        <v>Sin linea de aire</v>
      </c>
      <c r="CJ32" s="112" t="str">
        <f>'Total Datos'!CE22</f>
        <v>Sin linea de aire</v>
      </c>
      <c r="CK32" s="112" t="str">
        <f>'Total Datos'!CF22</f>
        <v>Sin linea de aire</v>
      </c>
      <c r="CL32" s="112" t="str">
        <f>'Total Datos'!CG22</f>
        <v>Sin linea de aire</v>
      </c>
      <c r="CM32" s="112" t="str">
        <f>'Total Datos'!CH22</f>
        <v>Sin linea de aire</v>
      </c>
      <c r="CN32" s="112" t="str">
        <f>'Total Datos'!CI22</f>
        <v>Sin linea de aire</v>
      </c>
      <c r="CO32" s="112" t="str">
        <f>'Total Datos'!CJ22</f>
        <v>Sin linea de aire</v>
      </c>
      <c r="CP32" s="112" t="str">
        <f>'Total Datos'!CK22</f>
        <v>Sin linea de aire</v>
      </c>
      <c r="CQ32" s="112" t="str">
        <f>'Total Datos'!CL22</f>
        <v>Sin linea de aire</v>
      </c>
      <c r="CR32" s="112" t="str">
        <f>'Total Datos'!CM22</f>
        <v>Sin linea de aire</v>
      </c>
      <c r="CS32" s="112" t="str">
        <f>'Total Datos'!CN22</f>
        <v>Sin linea de aire</v>
      </c>
      <c r="CT32" s="112" t="str">
        <f>'Total Datos'!CO22</f>
        <v>Sin linea de aire</v>
      </c>
      <c r="CU32" s="112" t="str">
        <f>'Total Datos'!CP22</f>
        <v>Sin linea de aire</v>
      </c>
      <c r="CV32" s="112" t="str">
        <f>'Total Datos'!CQ22</f>
        <v>Sin linea de aire</v>
      </c>
      <c r="CW32" s="112" t="str">
        <f>'Total Datos'!CR22</f>
        <v>Sin linea de aire</v>
      </c>
      <c r="CX32" s="112" t="str">
        <f>'Total Datos'!CS22</f>
        <v>Sin linea de aire</v>
      </c>
      <c r="CY32" s="112" t="str">
        <f>'Total Datos'!CT22</f>
        <v>Sin linea de aire</v>
      </c>
      <c r="CZ32" s="112" t="str">
        <f>'Total Datos'!CU22</f>
        <v>Sin linea de aire</v>
      </c>
      <c r="DA32" s="112" t="str">
        <f>'Total Datos'!CV22</f>
        <v>Sin linea de aire</v>
      </c>
      <c r="DB32" s="112" t="str">
        <f>'Total Datos'!CW22</f>
        <v>Sin linea de aire</v>
      </c>
      <c r="DC32" s="112" t="str">
        <f>'Total Datos'!CX22</f>
        <v>Sin linea de aire</v>
      </c>
      <c r="DD32" s="112" t="str">
        <f>'Total Datos'!CY22</f>
        <v>Sin linea de aire</v>
      </c>
      <c r="DG32" s="112" t="str">
        <f>'Total Datos'!DB22</f>
        <v>Sin linea de aire</v>
      </c>
      <c r="DH32" s="112" t="str">
        <f>'Total Datos'!DC22</f>
        <v>Sin linea de aire</v>
      </c>
      <c r="DI32" s="112" t="str">
        <f>'Total Datos'!DD22</f>
        <v>Sin linea de aire</v>
      </c>
      <c r="DJ32" s="112" t="str">
        <f>'Total Datos'!DE22</f>
        <v>Sin linea de aire</v>
      </c>
      <c r="DK32" s="112" t="str">
        <f>'Total Datos'!DF22</f>
        <v>Sin linea de aire</v>
      </c>
      <c r="DL32" s="112" t="str">
        <f>'Total Datos'!DG22</f>
        <v>Sin linea de aire</v>
      </c>
      <c r="DM32" s="112" t="str">
        <f>'Total Datos'!DH22</f>
        <v>Sin linea de aire</v>
      </c>
      <c r="DN32" s="112" t="str">
        <f>'Total Datos'!DI22</f>
        <v>Sin linea de aire</v>
      </c>
      <c r="DO32" s="112" t="str">
        <f>'Total Datos'!DJ22</f>
        <v>Sin linea de aire</v>
      </c>
      <c r="DP32" s="112" t="str">
        <f>'Total Datos'!DK22</f>
        <v>Sin linea de aire</v>
      </c>
      <c r="DQ32" s="112" t="str">
        <f>'Total Datos'!DL22</f>
        <v>Sin linea de aire</v>
      </c>
      <c r="DR32" s="112" t="str">
        <f>'Total Datos'!DM22</f>
        <v>Sin linea de aire</v>
      </c>
      <c r="DS32" s="112" t="str">
        <f>'Total Datos'!DN22</f>
        <v>Sin linea de aire</v>
      </c>
      <c r="DT32" s="112" t="str">
        <f>'Total Datos'!DO22</f>
        <v>Sin linea de aire</v>
      </c>
      <c r="DU32" s="112" t="str">
        <f>'Total Datos'!DP22</f>
        <v>Sin linea de aire</v>
      </c>
      <c r="DV32" s="112" t="str">
        <f>'Total Datos'!DQ22</f>
        <v>Sin linea de aire</v>
      </c>
      <c r="DW32" s="112" t="str">
        <f>'Total Datos'!DR22</f>
        <v>Sin linea de aire</v>
      </c>
      <c r="DX32" s="112" t="str">
        <f>'Total Datos'!DS22</f>
        <v>Sin linea de aire</v>
      </c>
      <c r="DY32" s="112" t="str">
        <f>'Total Datos'!DT22</f>
        <v>Sin linea de aire</v>
      </c>
      <c r="DZ32" s="112" t="str">
        <f>'Total Datos'!DU22</f>
        <v>Sin linea de aire</v>
      </c>
      <c r="EA32" s="112" t="str">
        <f>'Total Datos'!DV22</f>
        <v>Sin linea de aire</v>
      </c>
      <c r="EB32" s="112" t="str">
        <f>'Total Datos'!DW22</f>
        <v>Sin linea de aire</v>
      </c>
      <c r="EC32" s="112" t="str">
        <f>'Total Datos'!DX22</f>
        <v>Sin linea de aire</v>
      </c>
      <c r="ED32" s="112" t="str">
        <f>'Total Datos'!DY22</f>
        <v>Sin linea de aire</v>
      </c>
      <c r="EE32" s="112" t="str">
        <f>'Total Datos'!DZ22</f>
        <v>Sin linea de aire</v>
      </c>
      <c r="EF32" s="112" t="str">
        <f>'Total Datos'!EA22</f>
        <v>Sin linea de aire</v>
      </c>
      <c r="EG32" s="112" t="str">
        <f>'Total Datos'!EB22</f>
        <v>Sin linea de aire</v>
      </c>
      <c r="EH32" s="112" t="str">
        <f>'Total Datos'!EC22</f>
        <v>Sin linea de aire</v>
      </c>
      <c r="EI32" s="112" t="str">
        <f>'Total Datos'!ED22</f>
        <v>Sin linea de aire</v>
      </c>
      <c r="EJ32" s="112" t="str">
        <f>'Total Datos'!EE22</f>
        <v>Sin linea de aire</v>
      </c>
      <c r="EK32" s="112" t="str">
        <f>'Total Datos'!EF22</f>
        <v>Sin linea de aire</v>
      </c>
      <c r="EL32" s="112" t="str">
        <f>'Total Datos'!EG22</f>
        <v>Sin linea de aire</v>
      </c>
      <c r="EM32" s="112" t="str">
        <f>'Total Datos'!EH22</f>
        <v>Sin linea de aire</v>
      </c>
      <c r="EN32" s="112" t="str">
        <f>'Total Datos'!EI22</f>
        <v>Sin linea de aire</v>
      </c>
      <c r="EO32" s="112" t="str">
        <f>'Total Datos'!EJ22</f>
        <v>Sin linea de aire</v>
      </c>
      <c r="EP32" s="112" t="str">
        <f>'Total Datos'!EK22</f>
        <v>Sin linea de aire</v>
      </c>
      <c r="EQ32" s="112" t="str">
        <f>'Total Datos'!EL22</f>
        <v>Sin linea de aire</v>
      </c>
      <c r="ER32" s="112" t="str">
        <f>'Total Datos'!EM22</f>
        <v>Sin linea de aire</v>
      </c>
      <c r="ES32" s="112" t="str">
        <f>'Total Datos'!EN22</f>
        <v>Sin linea de aire</v>
      </c>
      <c r="ET32" s="112" t="str">
        <f>'Total Datos'!EO22</f>
        <v>Sin linea de aire</v>
      </c>
      <c r="EU32" s="112" t="str">
        <f>'Total Datos'!EP22</f>
        <v>Sin linea de aire</v>
      </c>
      <c r="EV32" s="112" t="str">
        <f>'Total Datos'!EQ22</f>
        <v>Sin linea de aire</v>
      </c>
      <c r="EW32" s="112" t="str">
        <f>'Total Datos'!ER22</f>
        <v>Sin linea de aire</v>
      </c>
      <c r="EX32" s="112" t="str">
        <f>'Total Datos'!ES22</f>
        <v>Sin linea de aire</v>
      </c>
      <c r="EY32" s="112" t="str">
        <f>'Total Datos'!ET22</f>
        <v>Sin linea de aire</v>
      </c>
      <c r="EZ32" s="112" t="str">
        <f>'Total Datos'!EU22</f>
        <v>Sin linea de aire</v>
      </c>
      <c r="FA32" s="112" t="str">
        <f>'Total Datos'!EV22</f>
        <v>Sin linea de aire</v>
      </c>
      <c r="FB32" s="112" t="str">
        <f>'Total Datos'!EW22</f>
        <v>Sin linea de aire</v>
      </c>
      <c r="FC32" s="112" t="str">
        <f>'Total Datos'!EX22</f>
        <v>Sin linea de aire</v>
      </c>
      <c r="FD32" s="112" t="str">
        <f>'Total Datos'!EY22</f>
        <v>Sin linea de aire</v>
      </c>
      <c r="FE32" s="112" t="str">
        <f>'Total Datos'!EZ22</f>
        <v>Sin linea de aire</v>
      </c>
      <c r="FF32" s="112" t="str">
        <f>'Total Datos'!FA22</f>
        <v>Sin linea de aire</v>
      </c>
      <c r="FG32" s="112" t="str">
        <f>'Total Datos'!FB22</f>
        <v>Sin linea de aire</v>
      </c>
      <c r="FH32" s="112" t="str">
        <f>'Total Datos'!FC22</f>
        <v>Sin linea de aire</v>
      </c>
      <c r="FI32" s="112" t="str">
        <f>'Total Datos'!FD22</f>
        <v>Sin linea de aire</v>
      </c>
      <c r="FJ32" s="112" t="str">
        <f>'Total Datos'!FE22</f>
        <v>Sin linea de aire</v>
      </c>
      <c r="FK32" s="112" t="str">
        <f>'Total Datos'!FF22</f>
        <v>Sin linea de aire</v>
      </c>
      <c r="FL32" s="112" t="str">
        <f>'Total Datos'!FG22</f>
        <v>Sin linea de aire</v>
      </c>
    </row>
    <row r="33" spans="1:168" x14ac:dyDescent="0.25">
      <c r="A33" s="105">
        <v>21</v>
      </c>
      <c r="B33" s="91" t="s">
        <v>61</v>
      </c>
      <c r="C33" s="105" t="s">
        <v>44</v>
      </c>
      <c r="D33" s="107">
        <v>228001</v>
      </c>
      <c r="E33" s="107">
        <v>374482</v>
      </c>
      <c r="F33" s="107">
        <v>163</v>
      </c>
      <c r="G33" s="107"/>
      <c r="H33" s="107">
        <v>0.79</v>
      </c>
      <c r="I33" s="107"/>
      <c r="J33" s="107"/>
      <c r="K33" s="107"/>
      <c r="L33" s="107"/>
      <c r="M33" s="107"/>
      <c r="N33" s="51">
        <v>3.9299999999999997</v>
      </c>
      <c r="O33" s="91">
        <v>3.59</v>
      </c>
      <c r="P33" s="91">
        <v>3.4400000000000004</v>
      </c>
      <c r="Q33" s="91">
        <v>2.71</v>
      </c>
      <c r="R33" s="91">
        <v>2.16</v>
      </c>
      <c r="S33" s="91">
        <v>3.11</v>
      </c>
      <c r="T33" s="91">
        <v>3.71</v>
      </c>
      <c r="U33" s="91">
        <v>4.2699999999999996</v>
      </c>
      <c r="V33" s="91">
        <v>4.96</v>
      </c>
      <c r="W33" s="91">
        <v>4.95</v>
      </c>
      <c r="X33" s="91">
        <v>5.21</v>
      </c>
      <c r="Y33" s="91">
        <v>4.41</v>
      </c>
      <c r="Z33" s="91">
        <v>2.79</v>
      </c>
      <c r="AA33" s="91">
        <v>2.7</v>
      </c>
      <c r="AB33" s="91">
        <v>2.89</v>
      </c>
      <c r="AC33" s="91">
        <v>2.2599999999999998</v>
      </c>
      <c r="AD33" s="91">
        <v>1.9699999999999998</v>
      </c>
      <c r="AE33" s="91">
        <v>2.83</v>
      </c>
      <c r="AF33" s="91">
        <v>3.33</v>
      </c>
      <c r="AG33" s="91">
        <v>3.7800000000000002</v>
      </c>
      <c r="AH33" s="91">
        <v>4.09</v>
      </c>
      <c r="AI33" s="91">
        <v>5.41</v>
      </c>
      <c r="AJ33" s="91">
        <v>6.04</v>
      </c>
      <c r="AK33" s="91">
        <v>4.57</v>
      </c>
      <c r="AL33" s="91">
        <v>4.0599999999999996</v>
      </c>
      <c r="AM33" s="91">
        <v>4.5599999999999996</v>
      </c>
      <c r="AN33" s="91">
        <v>4.21</v>
      </c>
      <c r="AO33" s="91">
        <v>2.06</v>
      </c>
      <c r="AP33" s="91">
        <v>2.0299999999999998</v>
      </c>
      <c r="AQ33" s="91">
        <v>3</v>
      </c>
      <c r="AR33" s="91">
        <v>3.3</v>
      </c>
      <c r="AS33" s="91">
        <v>3.91</v>
      </c>
      <c r="AT33" s="91">
        <v>4.41</v>
      </c>
      <c r="AU33" s="91">
        <v>4.93</v>
      </c>
      <c r="AV33" s="91">
        <v>5.21</v>
      </c>
      <c r="AW33" s="91">
        <v>7.53</v>
      </c>
      <c r="AX33" s="91">
        <v>10.46</v>
      </c>
      <c r="AY33" s="91">
        <v>5.12</v>
      </c>
      <c r="AZ33" s="91">
        <v>3.4799999999999995</v>
      </c>
      <c r="BA33" s="91">
        <v>3.3200000000000003</v>
      </c>
      <c r="BB33" s="91">
        <v>3.44</v>
      </c>
      <c r="BC33" s="10">
        <v>3.53</v>
      </c>
      <c r="BD33" s="35">
        <v>3.98</v>
      </c>
      <c r="BE33" s="91">
        <v>3.8899999999999997</v>
      </c>
      <c r="BF33" s="26">
        <v>4.51</v>
      </c>
      <c r="BG33" s="91">
        <v>5.05</v>
      </c>
      <c r="BH33" s="91">
        <v>5.47</v>
      </c>
      <c r="BI33" s="51">
        <v>4.63</v>
      </c>
      <c r="BJ33" s="51">
        <v>3.49</v>
      </c>
      <c r="BK33" s="91">
        <v>3.24</v>
      </c>
      <c r="BL33" s="91">
        <v>3.14</v>
      </c>
      <c r="BM33" s="91">
        <v>2.2000000000000002</v>
      </c>
      <c r="BN33" s="112">
        <f>'Total Datos'!BI23</f>
        <v>2.57</v>
      </c>
      <c r="BO33" s="112">
        <f>'Total Datos'!BJ23</f>
        <v>3.1</v>
      </c>
      <c r="BP33" s="112">
        <f>'Total Datos'!BK23</f>
        <v>3.1</v>
      </c>
      <c r="BQ33" s="112"/>
      <c r="BR33" s="112">
        <f>'Total Datos'!BM23</f>
        <v>3.9799999999999995</v>
      </c>
      <c r="BS33" s="112">
        <f>'Total Datos'!BN23</f>
        <v>4.67</v>
      </c>
      <c r="BT33" s="112">
        <f>'Total Datos'!BO23</f>
        <v>4.8499999999999996</v>
      </c>
      <c r="BU33" s="112"/>
      <c r="BV33" s="112">
        <f>'Total Datos'!BQ23</f>
        <v>2.17</v>
      </c>
      <c r="BW33" s="112">
        <f>'Total Datos'!BR23</f>
        <v>2.83</v>
      </c>
      <c r="BX33" s="112">
        <f>'Total Datos'!BS23</f>
        <v>2.79</v>
      </c>
      <c r="BY33" s="112">
        <f>'Total Datos'!BT23</f>
        <v>1.75</v>
      </c>
      <c r="BZ33" s="112">
        <f>'Total Datos'!BU23</f>
        <v>3.14</v>
      </c>
      <c r="CA33" s="112">
        <f>'Total Datos'!BV23</f>
        <v>3.09</v>
      </c>
      <c r="CB33" s="112">
        <f>'Total Datos'!BW23</f>
        <v>3.4899999999999993</v>
      </c>
      <c r="CC33" s="112">
        <f>'Total Datos'!BX23</f>
        <v>3.8200000000000003</v>
      </c>
      <c r="CD33" s="112">
        <f>'Total Datos'!BY23</f>
        <v>4.21</v>
      </c>
      <c r="CE33" s="112">
        <f>'Total Datos'!BZ23</f>
        <v>5.07</v>
      </c>
      <c r="CF33" s="112">
        <f>'Total Datos'!CA23</f>
        <v>5.18</v>
      </c>
      <c r="CG33" s="112"/>
      <c r="CH33" s="112">
        <f>'Total Datos'!CC23</f>
        <v>3.9799999999999995</v>
      </c>
      <c r="CI33" s="112">
        <f>'Total Datos'!CD23</f>
        <v>3.45</v>
      </c>
      <c r="CJ33" s="112">
        <f>'Total Datos'!CE23</f>
        <v>3.37</v>
      </c>
      <c r="CK33" s="112">
        <f>'Total Datos'!CF23</f>
        <v>3.05</v>
      </c>
      <c r="CL33" s="112">
        <f>'Total Datos'!CG23</f>
        <v>2.31</v>
      </c>
      <c r="CM33" s="112">
        <f>'Total Datos'!CH23</f>
        <v>3.12</v>
      </c>
      <c r="CN33" s="112">
        <f>'Total Datos'!CI23</f>
        <v>3.38</v>
      </c>
      <c r="CO33" s="112">
        <f>'Total Datos'!CJ23</f>
        <v>3.91</v>
      </c>
      <c r="CP33" s="112">
        <f>'Total Datos'!CK23</f>
        <v>4.4799999999999995</v>
      </c>
      <c r="CQ33" s="112">
        <f>'Total Datos'!CL23</f>
        <v>5.33</v>
      </c>
      <c r="CR33" s="112">
        <f>'Total Datos'!CM23</f>
        <v>5.71</v>
      </c>
      <c r="CS33" s="112">
        <f>'Total Datos'!CN23</f>
        <v>6.09</v>
      </c>
      <c r="CT33" s="112">
        <f>'Total Datos'!CO23</f>
        <v>4.32</v>
      </c>
      <c r="CU33" s="112">
        <f>'Total Datos'!CP23</f>
        <v>3.3899999999999997</v>
      </c>
      <c r="CV33" s="112">
        <f>'Total Datos'!CQ23</f>
        <v>4.1500000000000004</v>
      </c>
      <c r="CW33" s="112">
        <f>'Total Datos'!CR23</f>
        <v>3.2299999999999995</v>
      </c>
      <c r="CX33" s="112">
        <f>'Total Datos'!CS23</f>
        <v>2.15</v>
      </c>
      <c r="CY33" s="112">
        <f>'Total Datos'!CT23</f>
        <v>3.18</v>
      </c>
      <c r="CZ33" s="112">
        <f>'Total Datos'!CU23</f>
        <v>3.55</v>
      </c>
      <c r="DA33" s="112">
        <f>'Total Datos'!CV23</f>
        <v>4.04</v>
      </c>
      <c r="DB33" s="112">
        <f>'Total Datos'!CW23</f>
        <v>4.57</v>
      </c>
      <c r="DC33" s="112">
        <f>'Total Datos'!CX23</f>
        <v>5.19</v>
      </c>
      <c r="DD33" s="112">
        <f>'Total Datos'!CY23</f>
        <v>5.71</v>
      </c>
      <c r="DE33">
        <v>5.8</v>
      </c>
      <c r="DF33" s="112">
        <f>'Total Datos'!DA23</f>
        <v>4.2299999999999995</v>
      </c>
      <c r="DG33" s="112">
        <f>'Total Datos'!DB23</f>
        <v>2.94</v>
      </c>
      <c r="DH33" s="112">
        <f>'Total Datos'!DC23</f>
        <v>2.79</v>
      </c>
      <c r="DI33" s="112">
        <f>'Total Datos'!DD23</f>
        <v>2.6300000000000017</v>
      </c>
      <c r="DJ33" s="112">
        <f>'Total Datos'!DE23</f>
        <v>2.52</v>
      </c>
      <c r="DK33" s="112">
        <f>'Total Datos'!DF23</f>
        <v>1.4500000000000002</v>
      </c>
      <c r="DL33" s="112">
        <f>'Total Datos'!DG23</f>
        <v>2.8</v>
      </c>
      <c r="DM33" s="112">
        <f>'Total Datos'!DH23</f>
        <v>3.62</v>
      </c>
      <c r="DN33" s="112">
        <f>'Total Datos'!DI23</f>
        <v>4.05</v>
      </c>
      <c r="DO33" s="112">
        <f>'Total Datos'!DJ23</f>
        <v>4.6399999999999997</v>
      </c>
      <c r="DP33" s="112">
        <f>'Total Datos'!DK23</f>
        <v>3.8769999999999998</v>
      </c>
      <c r="DQ33" s="112">
        <f>'Total Datos'!DL23</f>
        <v>4.12</v>
      </c>
      <c r="DR33" s="112">
        <f>'Total Datos'!DM23</f>
        <v>2.79</v>
      </c>
      <c r="DS33" s="112">
        <f>'Total Datos'!DN23</f>
        <v>5.49</v>
      </c>
      <c r="DT33" s="112">
        <f>'Total Datos'!DO23</f>
        <v>2.5099999999999998</v>
      </c>
      <c r="DU33" s="112">
        <f>'Total Datos'!DP23</f>
        <v>2.4899999999999998</v>
      </c>
      <c r="DV33" s="112">
        <f>'Total Datos'!DQ23</f>
        <v>2.36</v>
      </c>
      <c r="DW33" s="112">
        <f>'Total Datos'!DR23</f>
        <v>3.04</v>
      </c>
      <c r="DX33" s="112">
        <f>'Total Datos'!DS23</f>
        <v>3.4799999999999995</v>
      </c>
      <c r="DY33" s="112">
        <f>'Total Datos'!DT23</f>
        <v>4.1399999999999997</v>
      </c>
      <c r="DZ33" s="112">
        <f>'Total Datos'!DU23</f>
        <v>4.4799999999999995</v>
      </c>
      <c r="EA33" s="112">
        <f>'Total Datos'!DV23</f>
        <v>5.96</v>
      </c>
      <c r="EB33" s="112">
        <f>'Total Datos'!DW23</f>
        <v>4.54</v>
      </c>
      <c r="EC33" s="112">
        <f>'Total Datos'!DX23</f>
        <v>3.11</v>
      </c>
      <c r="ED33" s="112">
        <f>'Total Datos'!DY23</f>
        <v>2.4500000000000002</v>
      </c>
      <c r="EE33" s="112">
        <f>'Total Datos'!DZ23</f>
        <v>2.2799999999999998</v>
      </c>
      <c r="EF33" s="112">
        <f>'Total Datos'!EA23</f>
        <v>2.77</v>
      </c>
      <c r="EG33" s="112">
        <f>'Total Datos'!EB23</f>
        <v>2.61</v>
      </c>
      <c r="EH33" s="112">
        <f>'Total Datos'!EC23</f>
        <v>2.31</v>
      </c>
      <c r="EI33" s="112">
        <f>'Total Datos'!ED23</f>
        <v>2.87</v>
      </c>
      <c r="EJ33" s="112">
        <f>'Total Datos'!EE23</f>
        <v>3.45</v>
      </c>
      <c r="EK33" s="112">
        <f>'Total Datos'!EF23</f>
        <v>3.76</v>
      </c>
      <c r="EL33" s="112">
        <f>'Total Datos'!EG23</f>
        <v>4.1500000000000004</v>
      </c>
      <c r="EM33" s="112">
        <f>'Total Datos'!EH23</f>
        <v>4.47</v>
      </c>
      <c r="EN33" s="112">
        <f>'Total Datos'!EI23</f>
        <v>5.05</v>
      </c>
      <c r="EO33" s="112">
        <f>'Total Datos'!EJ23</f>
        <v>4.9799999999999995</v>
      </c>
      <c r="EP33" s="112">
        <f>'Total Datos'!EK23</f>
        <v>3.51</v>
      </c>
      <c r="EQ33" s="112">
        <f>'Total Datos'!EL23</f>
        <v>2.87</v>
      </c>
      <c r="ER33" s="112">
        <f>'Total Datos'!EM23</f>
        <v>3.49</v>
      </c>
      <c r="ES33" s="112">
        <f>'Total Datos'!EN23</f>
        <v>2.94</v>
      </c>
      <c r="ET33" s="112">
        <f>'Total Datos'!EO23</f>
        <v>2.95</v>
      </c>
      <c r="EU33" s="112">
        <f>'Total Datos'!EP23</f>
        <v>2.42</v>
      </c>
      <c r="EV33" s="112">
        <f>'Total Datos'!EQ23</f>
        <v>3.26</v>
      </c>
      <c r="EW33" s="112">
        <f>'Total Datos'!ER23</f>
        <v>3.75</v>
      </c>
      <c r="EX33" s="112">
        <f>'Total Datos'!ES23</f>
        <v>4.17</v>
      </c>
      <c r="EY33" s="112">
        <f>'Total Datos'!ET23</f>
        <v>4.7299999999999995</v>
      </c>
      <c r="EZ33" s="112">
        <f>'Total Datos'!EU23</f>
        <v>5.51</v>
      </c>
      <c r="FA33" s="112">
        <f>'Total Datos'!EV23</f>
        <v>5.59</v>
      </c>
      <c r="FB33" s="112">
        <f>'Total Datos'!EW23</f>
        <v>3.5700000000000003</v>
      </c>
      <c r="FC33" s="112">
        <f>'Total Datos'!EX23</f>
        <v>3.07</v>
      </c>
      <c r="FD33" s="112">
        <f>'Total Datos'!EY23</f>
        <v>2.59</v>
      </c>
      <c r="FE33" s="112">
        <f>'Total Datos'!EZ23</f>
        <v>2.79</v>
      </c>
      <c r="FF33" s="112">
        <f>'Total Datos'!FA23</f>
        <v>2.61</v>
      </c>
      <c r="FG33" s="112">
        <f>'Total Datos'!FB23</f>
        <v>2.63</v>
      </c>
      <c r="FH33" s="112">
        <f>'Total Datos'!FC23</f>
        <v>3.29</v>
      </c>
      <c r="FI33" s="112">
        <f>'Total Datos'!FD23</f>
        <v>3.8</v>
      </c>
      <c r="FJ33" s="112">
        <f>'Total Datos'!FE23</f>
        <v>4.1100000000000003</v>
      </c>
      <c r="FK33" s="112">
        <f>'Total Datos'!FF23</f>
        <v>4.6500000000000004</v>
      </c>
      <c r="FL33" s="112">
        <f>'Total Datos'!FG23</f>
        <v>5.09</v>
      </c>
    </row>
    <row r="34" spans="1:168" x14ac:dyDescent="0.25">
      <c r="A34" s="105">
        <v>22</v>
      </c>
      <c r="B34" s="91" t="s">
        <v>39</v>
      </c>
      <c r="C34" s="105" t="s">
        <v>26</v>
      </c>
      <c r="D34" s="107">
        <v>227968</v>
      </c>
      <c r="E34" s="107">
        <v>374756</v>
      </c>
      <c r="F34" s="107">
        <v>178</v>
      </c>
      <c r="G34" s="107"/>
      <c r="H34" s="107">
        <v>0.95</v>
      </c>
      <c r="I34" s="107"/>
      <c r="J34" s="107"/>
      <c r="K34" s="107"/>
      <c r="L34" s="107"/>
      <c r="M34" s="107"/>
      <c r="Z34" s="110"/>
      <c r="BT34" s="112">
        <f>'Total Datos'!BO24</f>
        <v>5.08</v>
      </c>
      <c r="BU34" s="112"/>
      <c r="CE34" s="112">
        <f>'Total Datos'!BZ24</f>
        <v>4.91</v>
      </c>
      <c r="CF34" s="112">
        <f>'Total Datos'!CA24</f>
        <v>5.35</v>
      </c>
      <c r="CH34" s="112"/>
      <c r="CI34" s="112">
        <f>'Total Datos'!CD24</f>
        <v>3.6899999999999995</v>
      </c>
      <c r="CJ34" s="112">
        <f>'Total Datos'!CE24</f>
        <v>3.5699999999999994</v>
      </c>
      <c r="CK34" s="112">
        <f>'Total Datos'!CF24</f>
        <v>3.2199999999999998</v>
      </c>
      <c r="CL34" s="112">
        <f>'Total Datos'!CG24</f>
        <v>2.2700000000000005</v>
      </c>
      <c r="CN34" s="112">
        <f>'Total Datos'!CI24</f>
        <v>3.7299999999999995</v>
      </c>
      <c r="CS34" s="112">
        <f>'Total Datos'!CN24</f>
        <v>6.08</v>
      </c>
      <c r="CW34" s="112">
        <f>'Total Datos'!CR24</f>
        <v>0.39000000000000012</v>
      </c>
      <c r="CX34" s="112">
        <f>'Total Datos'!CS24</f>
        <v>2.2300000000000004</v>
      </c>
      <c r="CY34" s="112">
        <f>'Total Datos'!CT24</f>
        <v>5.99</v>
      </c>
      <c r="CZ34" s="112">
        <f>'Total Datos'!CU24</f>
        <v>3.5199999999999996</v>
      </c>
      <c r="DA34" s="112">
        <f>'Total Datos'!CV24</f>
        <v>4.08</v>
      </c>
      <c r="DC34" s="112">
        <f>'Total Datos'!CX24</f>
        <v>6.21</v>
      </c>
      <c r="DD34" s="112">
        <f>'Total Datos'!CY24</f>
        <v>6.01</v>
      </c>
      <c r="DE34">
        <v>6.57</v>
      </c>
      <c r="DF34" s="112">
        <f>'Total Datos'!DA24</f>
        <v>4.7</v>
      </c>
      <c r="DG34" s="112">
        <f>'Total Datos'!DB24</f>
        <v>6.39</v>
      </c>
      <c r="DH34" s="112">
        <f>'Total Datos'!DC24</f>
        <v>6.2299999999999995</v>
      </c>
      <c r="DI34" s="112"/>
      <c r="DJ34" s="112"/>
      <c r="DK34" s="112">
        <f>'Total Datos'!DF24</f>
        <v>1.59</v>
      </c>
      <c r="DL34" s="112">
        <f>'Total Datos'!DG24</f>
        <v>6.24</v>
      </c>
      <c r="DM34" s="112">
        <f>'Total Datos'!DH24</f>
        <v>7.8299999999999992</v>
      </c>
      <c r="DN34" s="112">
        <f>'Total Datos'!DI24</f>
        <v>8.4</v>
      </c>
      <c r="DW34" s="112">
        <f>'Total Datos'!DR24</f>
        <v>3.76</v>
      </c>
      <c r="DX34" s="112">
        <f>'Total Datos'!DS24</f>
        <v>4.0599999999999996</v>
      </c>
      <c r="DY34" s="112">
        <f>'Total Datos'!DT24</f>
        <v>4.4799999999999995</v>
      </c>
      <c r="DZ34" s="112">
        <f>'Total Datos'!DU24</f>
        <v>4.8999999999999995</v>
      </c>
      <c r="EA34" s="112">
        <f>'Total Datos'!DV24</f>
        <v>5.51</v>
      </c>
      <c r="EB34" s="112"/>
      <c r="EC34" s="112"/>
      <c r="EH34" s="112">
        <f>'Total Datos'!EC24</f>
        <v>2.8899999999999997</v>
      </c>
      <c r="EI34" s="112">
        <f>'Total Datos'!ED24</f>
        <v>2.79</v>
      </c>
      <c r="EJ34" s="112">
        <f>'Total Datos'!EE24</f>
        <v>3.2800000000000002</v>
      </c>
      <c r="EX34" s="112">
        <f>'Total Datos'!ES24</f>
        <v>4.8</v>
      </c>
      <c r="FA34" s="112"/>
      <c r="FC34" s="112">
        <f>'Total Datos'!EX24</f>
        <v>2.96</v>
      </c>
      <c r="FD34" s="112">
        <f>'Total Datos'!EY24</f>
        <v>3.3599999999999994</v>
      </c>
      <c r="FE34" s="112">
        <f>'Total Datos'!EZ24</f>
        <v>2.41</v>
      </c>
      <c r="FH34" s="112">
        <f>'Total Datos'!FC24</f>
        <v>3.9399999999999995</v>
      </c>
    </row>
    <row r="35" spans="1:168" x14ac:dyDescent="0.25">
      <c r="A35" s="105"/>
      <c r="B35" s="91" t="s">
        <v>39</v>
      </c>
      <c r="C35" s="105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92">
        <v>6.78</v>
      </c>
      <c r="O35" s="92">
        <v>6.74</v>
      </c>
      <c r="P35" s="92">
        <v>6.9799999999999995</v>
      </c>
      <c r="Q35" s="92">
        <v>5.53</v>
      </c>
      <c r="R35" s="92">
        <v>4.72</v>
      </c>
      <c r="S35" s="92">
        <v>5.59</v>
      </c>
      <c r="T35" s="92">
        <v>6.26</v>
      </c>
      <c r="U35" s="92">
        <v>7.13</v>
      </c>
      <c r="V35" s="92">
        <v>7.39</v>
      </c>
      <c r="W35" s="92">
        <v>7.9799999999999995</v>
      </c>
      <c r="X35" s="92">
        <v>8.65</v>
      </c>
      <c r="Y35" s="92">
        <v>7.8500000000000005</v>
      </c>
      <c r="Z35" s="110"/>
      <c r="AA35" s="92">
        <v>5.35</v>
      </c>
      <c r="AB35" s="92">
        <v>5.89</v>
      </c>
      <c r="AC35" s="92">
        <v>5.2</v>
      </c>
      <c r="AD35" s="92">
        <v>4.95</v>
      </c>
      <c r="AE35" s="92">
        <v>5.67</v>
      </c>
      <c r="AF35" s="92">
        <v>6.45</v>
      </c>
      <c r="AG35" s="92">
        <v>6.96</v>
      </c>
      <c r="AH35" s="92">
        <v>7.4999999999999991</v>
      </c>
      <c r="AI35" s="92">
        <v>8.84</v>
      </c>
      <c r="AJ35" s="92">
        <v>9.75</v>
      </c>
      <c r="AK35" s="92">
        <v>8.120000000000001</v>
      </c>
      <c r="AL35" s="92">
        <v>7.0699999999999994</v>
      </c>
      <c r="AM35" s="92">
        <v>8.120000000000001</v>
      </c>
      <c r="AN35" s="92">
        <v>5.05</v>
      </c>
      <c r="AO35" s="92">
        <v>5.41</v>
      </c>
      <c r="AP35" s="92">
        <v>4.8099999999999996</v>
      </c>
      <c r="AQ35" s="92">
        <v>6.18</v>
      </c>
      <c r="AR35" s="92">
        <v>6.52</v>
      </c>
      <c r="AS35" s="92">
        <v>7.37</v>
      </c>
      <c r="AT35" s="92">
        <v>7.81</v>
      </c>
      <c r="AU35" s="92">
        <v>7.62</v>
      </c>
      <c r="AV35" s="92">
        <v>9.15</v>
      </c>
      <c r="AW35" s="92">
        <v>12.15</v>
      </c>
      <c r="AX35" s="92">
        <v>9.42</v>
      </c>
      <c r="AY35" s="92">
        <v>9.67</v>
      </c>
      <c r="AZ35" s="92">
        <v>7.2600000000000007</v>
      </c>
      <c r="BA35" s="92">
        <v>7.39</v>
      </c>
      <c r="BB35" s="92">
        <v>7.66</v>
      </c>
      <c r="BC35" s="115">
        <v>7.7</v>
      </c>
      <c r="BD35" s="117">
        <v>7.99</v>
      </c>
      <c r="BE35" s="118">
        <v>8.0400000000000009</v>
      </c>
      <c r="BF35" s="117">
        <v>8.59</v>
      </c>
      <c r="BG35" s="92">
        <v>10.41</v>
      </c>
      <c r="BH35" s="92">
        <v>10.930000000000001</v>
      </c>
      <c r="BI35" s="92">
        <v>10.020000000000001</v>
      </c>
      <c r="BJ35" s="92">
        <v>7.9899999999999993</v>
      </c>
      <c r="BK35" s="92">
        <v>7.21</v>
      </c>
      <c r="BL35" s="92">
        <v>7.28</v>
      </c>
      <c r="BM35" s="92">
        <v>6.06</v>
      </c>
      <c r="BN35" s="112">
        <f>'Total Datos'!BI24</f>
        <v>6.77</v>
      </c>
      <c r="BO35" s="112">
        <f>'Total Datos'!BJ24</f>
        <v>7.4300000000000006</v>
      </c>
      <c r="BP35" s="112">
        <f>'Total Datos'!BK24</f>
        <v>7.3299999999999992</v>
      </c>
      <c r="BQ35" s="112"/>
      <c r="BR35" s="112">
        <f>'Total Datos'!BM24</f>
        <v>8.9500000000000011</v>
      </c>
      <c r="BS35" s="112">
        <f>'Total Datos'!BN24</f>
        <v>10.120000000000001</v>
      </c>
      <c r="BT35" s="112"/>
      <c r="BU35" s="112"/>
      <c r="BV35" s="112">
        <f>'Total Datos'!BQ24</f>
        <v>5.77</v>
      </c>
      <c r="BW35" s="112"/>
      <c r="BX35" s="112">
        <f>'Total Datos'!BS24</f>
        <v>7.2299999999999995</v>
      </c>
      <c r="BY35" s="112">
        <f>'Total Datos'!BT24</f>
        <v>5.7299999999999995</v>
      </c>
      <c r="BZ35" s="112">
        <f>'Total Datos'!BU24</f>
        <v>7.2</v>
      </c>
      <c r="CA35" s="112">
        <f>'Total Datos'!BV24</f>
        <v>7.55</v>
      </c>
      <c r="CB35" s="112">
        <f>'Total Datos'!BW24</f>
        <v>8.16</v>
      </c>
      <c r="CC35" s="112">
        <f>'Total Datos'!BX24</f>
        <v>8.870000000000001</v>
      </c>
      <c r="CD35" s="112">
        <f>'Total Datos'!BY24</f>
        <v>9.67</v>
      </c>
      <c r="CE35" s="112"/>
      <c r="CF35" s="112"/>
      <c r="CG35" s="112">
        <f>'Total Datos'!CB24</f>
        <v>10.8</v>
      </c>
      <c r="CH35" s="112"/>
      <c r="CI35" s="112"/>
      <c r="CJ35" s="112"/>
      <c r="CK35" s="112"/>
      <c r="CL35" s="112"/>
      <c r="CM35" s="112">
        <f>'Total Datos'!CH24</f>
        <v>6.45</v>
      </c>
      <c r="CO35" s="112">
        <f>'Total Datos'!CJ24</f>
        <v>7.3500000000000005</v>
      </c>
      <c r="CP35" s="112">
        <f>'Total Datos'!CK24</f>
        <v>7.8500000000000005</v>
      </c>
      <c r="CQ35" s="112">
        <f>'Total Datos'!CL24</f>
        <v>8.7800000000000011</v>
      </c>
      <c r="CR35" s="112">
        <f>'Total Datos'!CM24</f>
        <v>9.39</v>
      </c>
      <c r="CT35" s="112">
        <f>'Total Datos'!CO24</f>
        <v>7.95</v>
      </c>
      <c r="CV35" s="112">
        <f>'Total Datos'!CQ24</f>
        <v>6.46</v>
      </c>
      <c r="DB35" s="112">
        <f>'Total Datos'!CW24</f>
        <v>7.45</v>
      </c>
      <c r="DI35" s="112">
        <f>'Total Datos'!DD24</f>
        <v>5.9200000000000008</v>
      </c>
      <c r="DJ35" s="112"/>
      <c r="DO35" s="112">
        <f>'Total Datos'!DJ24</f>
        <v>10.24</v>
      </c>
      <c r="DP35" s="112">
        <f>'Total Datos'!DK24</f>
        <v>9.4700000000000006</v>
      </c>
      <c r="DQ35" s="112">
        <f>'Total Datos'!DL24</f>
        <v>9.9400000000000013</v>
      </c>
      <c r="DR35" s="112">
        <f>'Total Datos'!DM24</f>
        <v>7.22</v>
      </c>
      <c r="DS35" s="112">
        <f>'Total Datos'!DN24</f>
        <v>7.72</v>
      </c>
      <c r="DT35" s="112">
        <f>'Total Datos'!DO24</f>
        <v>6.87</v>
      </c>
      <c r="DU35" s="112">
        <f>'Total Datos'!DP24</f>
        <v>6.75</v>
      </c>
      <c r="DV35" s="112">
        <f>'Total Datos'!DQ24</f>
        <v>7.839999999999999</v>
      </c>
      <c r="ED35" s="112">
        <f>'Total Datos'!DY24</f>
        <v>5.28</v>
      </c>
      <c r="EE35" s="112">
        <f>'Total Datos'!DZ24</f>
        <v>5.37</v>
      </c>
      <c r="EF35" s="112">
        <f>'Total Datos'!EA24</f>
        <v>5.93</v>
      </c>
      <c r="EG35" s="112">
        <f>'Total Datos'!EB24</f>
        <v>6.21</v>
      </c>
      <c r="EK35" s="112">
        <f>'Total Datos'!EF24</f>
        <v>8.2800000000000011</v>
      </c>
      <c r="EL35" s="112">
        <f>'Total Datos'!EG24</f>
        <v>6.96</v>
      </c>
      <c r="EM35" s="112">
        <f>'Total Datos'!EH24</f>
        <v>7.53</v>
      </c>
      <c r="EN35" s="112">
        <f>'Total Datos'!EI24</f>
        <v>9.0400000000000009</v>
      </c>
      <c r="EO35" s="112">
        <f>'Total Datos'!EJ24</f>
        <v>8.23</v>
      </c>
      <c r="EP35" s="112">
        <f>'Total Datos'!EK24</f>
        <v>6.87</v>
      </c>
      <c r="EQ35" s="112">
        <f>'Total Datos'!EL24</f>
        <v>5.37</v>
      </c>
      <c r="ER35" s="112">
        <f>'Total Datos'!EM24</f>
        <v>6.2299999999999995</v>
      </c>
      <c r="ES35" s="112">
        <f>'Total Datos'!EN24</f>
        <v>5.68</v>
      </c>
      <c r="ET35" s="112">
        <f>'Total Datos'!EO24</f>
        <v>6.3</v>
      </c>
      <c r="EU35" s="112">
        <f>'Total Datos'!EP24</f>
        <v>5.75</v>
      </c>
      <c r="EV35" s="112">
        <f>'Total Datos'!EQ24</f>
        <v>6.55</v>
      </c>
      <c r="EW35" s="112">
        <f>'Total Datos'!ER24</f>
        <v>7.2499999999999991</v>
      </c>
      <c r="EY35" s="112">
        <f>'Total Datos'!ET24</f>
        <v>8.5300000000000011</v>
      </c>
      <c r="EZ35" s="112">
        <f>'Total Datos'!EU24</f>
        <v>9.42</v>
      </c>
      <c r="FA35" s="112"/>
      <c r="FB35" s="112">
        <f>'Total Datos'!EW24</f>
        <v>6.97</v>
      </c>
      <c r="FF35" s="112">
        <f>'Total Datos'!FA24</f>
        <v>5.3</v>
      </c>
      <c r="FG35" s="112">
        <f>'Total Datos'!FB24</f>
        <v>5.21</v>
      </c>
      <c r="FI35" s="112">
        <f>'Total Datos'!FD24</f>
        <v>7.03</v>
      </c>
      <c r="FJ35" s="112">
        <f>'Total Datos'!FE24</f>
        <v>8.66</v>
      </c>
      <c r="FK35" s="112">
        <f>'Total Datos'!FF24</f>
        <v>8.2600000000000016</v>
      </c>
      <c r="FL35" s="112">
        <f>'Total Datos'!FG24</f>
        <v>7.7299999999999995</v>
      </c>
    </row>
    <row r="36" spans="1:168" x14ac:dyDescent="0.25">
      <c r="A36" s="105">
        <v>23</v>
      </c>
      <c r="B36" s="91" t="s">
        <v>49</v>
      </c>
      <c r="C36" s="105" t="s">
        <v>44</v>
      </c>
      <c r="D36" s="107">
        <v>230129</v>
      </c>
      <c r="E36" s="107">
        <v>373872</v>
      </c>
      <c r="F36" s="51">
        <v>183</v>
      </c>
      <c r="G36" s="107"/>
      <c r="H36" s="107">
        <v>0.51</v>
      </c>
      <c r="I36" s="107"/>
      <c r="J36" s="107"/>
      <c r="K36" s="107"/>
      <c r="L36" s="107"/>
      <c r="M36" s="107"/>
      <c r="N36" s="51"/>
      <c r="O36" s="91">
        <v>7.25</v>
      </c>
      <c r="P36" s="91">
        <v>7.09</v>
      </c>
      <c r="Q36" s="91">
        <v>5.07</v>
      </c>
      <c r="R36" s="91">
        <v>3.8200000000000003</v>
      </c>
      <c r="S36" s="91">
        <v>4.01</v>
      </c>
      <c r="T36" s="91">
        <v>5.2200000000000006</v>
      </c>
      <c r="U36" s="91">
        <v>7.9700000000000006</v>
      </c>
      <c r="V36" s="91">
        <v>9.0500000000000007</v>
      </c>
      <c r="W36" s="91">
        <v>8.92</v>
      </c>
      <c r="X36" s="91">
        <v>9.0500000000000007</v>
      </c>
      <c r="Y36" s="91">
        <v>9.11</v>
      </c>
      <c r="Z36" s="91">
        <v>8.02</v>
      </c>
      <c r="AA36" s="91">
        <v>7.04</v>
      </c>
      <c r="AB36" s="91">
        <v>5.51</v>
      </c>
      <c r="AC36" s="91">
        <v>3.91</v>
      </c>
      <c r="AD36" s="91">
        <v>2.8</v>
      </c>
      <c r="AE36" s="91">
        <v>3.0999999999999996</v>
      </c>
      <c r="AF36" s="91">
        <v>4.4800000000000004</v>
      </c>
      <c r="AG36" s="91">
        <v>5.63</v>
      </c>
      <c r="AH36" s="91">
        <v>6.86</v>
      </c>
      <c r="AI36" s="91">
        <v>7.73</v>
      </c>
      <c r="AJ36" s="91">
        <v>6.31</v>
      </c>
      <c r="AK36" s="91">
        <v>8.9700000000000006</v>
      </c>
      <c r="AL36" s="91">
        <v>9</v>
      </c>
      <c r="AM36" s="91">
        <v>9.1999999999999993</v>
      </c>
      <c r="AN36" s="91">
        <v>9.65</v>
      </c>
      <c r="AO36" s="91">
        <v>6.52</v>
      </c>
      <c r="AP36" s="91">
        <v>5.33</v>
      </c>
      <c r="AQ36" s="91">
        <v>9.5399999999999991</v>
      </c>
      <c r="AR36" s="91">
        <v>4.76</v>
      </c>
      <c r="AS36" s="91">
        <v>6.84</v>
      </c>
      <c r="AT36" s="91">
        <v>7.89</v>
      </c>
      <c r="AU36" s="91">
        <v>8.2100000000000009</v>
      </c>
      <c r="AV36" s="91">
        <v>8.7100000000000009</v>
      </c>
      <c r="AW36" s="91">
        <v>10.68</v>
      </c>
      <c r="AX36" s="91">
        <v>8.870000000000001</v>
      </c>
      <c r="AY36" s="91">
        <v>9.57</v>
      </c>
      <c r="AZ36" s="91">
        <v>9.16</v>
      </c>
      <c r="BA36" s="91">
        <v>8.59</v>
      </c>
      <c r="BB36" s="91">
        <v>7.69</v>
      </c>
      <c r="BC36" s="10">
        <v>6.74</v>
      </c>
      <c r="BD36" s="35">
        <v>6.52</v>
      </c>
      <c r="BE36" s="91">
        <v>8.33</v>
      </c>
      <c r="BF36" s="26">
        <v>9.39</v>
      </c>
      <c r="BG36" s="91">
        <v>9.7200000000000006</v>
      </c>
      <c r="BH36" s="91">
        <v>9.82</v>
      </c>
      <c r="BI36" s="51">
        <v>9.75</v>
      </c>
      <c r="BJ36" s="51">
        <v>7.99</v>
      </c>
      <c r="BK36" s="91">
        <v>6.8900000000000006</v>
      </c>
      <c r="BL36" s="91">
        <v>6.61</v>
      </c>
      <c r="BM36" s="91">
        <v>4.1000000000000005</v>
      </c>
      <c r="BN36" s="112">
        <f>'Total Datos'!BI25</f>
        <v>2.9699999999999998</v>
      </c>
      <c r="BO36" s="112">
        <f>'Total Datos'!BJ25</f>
        <v>3.2300000000000004</v>
      </c>
      <c r="BP36" s="112">
        <f>'Total Datos'!BK25</f>
        <v>3.2300000000000004</v>
      </c>
      <c r="BQ36" s="112"/>
      <c r="BR36" s="112">
        <f>'Total Datos'!BM25</f>
        <v>6.01</v>
      </c>
      <c r="BS36" s="112">
        <f>'Total Datos'!BN25</f>
        <v>7.59</v>
      </c>
      <c r="BT36" s="112">
        <f>'Total Datos'!BO25</f>
        <v>8.1</v>
      </c>
      <c r="BU36" s="112">
        <f>'Total Datos'!BP25</f>
        <v>7.09</v>
      </c>
      <c r="BV36" s="112">
        <f>'Total Datos'!BQ25</f>
        <v>2.3899999999999997</v>
      </c>
      <c r="BW36" s="112">
        <f>'Total Datos'!BR25</f>
        <v>3.1399999999999997</v>
      </c>
      <c r="BX36" s="112">
        <f>'Total Datos'!BS25</f>
        <v>3.09</v>
      </c>
      <c r="BY36" s="112">
        <f>'Total Datos'!BT25</f>
        <v>2.09</v>
      </c>
      <c r="BZ36" s="112">
        <f>'Total Datos'!BU25</f>
        <v>2.0199999999999996</v>
      </c>
      <c r="CA36" s="112">
        <f>'Total Datos'!BV25</f>
        <v>3</v>
      </c>
      <c r="CB36" s="112">
        <f>'Total Datos'!BW25</f>
        <v>3.8200000000000003</v>
      </c>
      <c r="CC36" s="112">
        <f>'Total Datos'!BX25</f>
        <v>5.73</v>
      </c>
      <c r="CD36" s="112">
        <f>'Total Datos'!BY25</f>
        <v>7.25</v>
      </c>
      <c r="CE36" s="112">
        <f>'Total Datos'!BZ25</f>
        <v>8.9500000000000011</v>
      </c>
      <c r="CF36" s="112">
        <f>'Total Datos'!CA25</f>
        <v>8.4</v>
      </c>
      <c r="CG36" s="112">
        <f>'Total Datos'!CB25</f>
        <v>8.73</v>
      </c>
      <c r="CH36" s="112">
        <f>'Total Datos'!CC25</f>
        <v>7.98</v>
      </c>
      <c r="CI36" s="112">
        <f>'Total Datos'!CD25</f>
        <v>6.5500000000000007</v>
      </c>
      <c r="CJ36" s="112">
        <f>'Total Datos'!CE25</f>
        <v>6.3800000000000008</v>
      </c>
      <c r="CK36" s="112">
        <f>'Total Datos'!CF25</f>
        <v>5.4</v>
      </c>
      <c r="CL36" s="112">
        <f>'Total Datos'!CG25</f>
        <v>1.83</v>
      </c>
      <c r="CM36" s="112">
        <f>'Total Datos'!CH25</f>
        <v>3.13</v>
      </c>
      <c r="CN36" s="112">
        <f>'Total Datos'!CI25</f>
        <v>3.8800000000000003</v>
      </c>
      <c r="CO36" s="112">
        <f>'Total Datos'!CJ25</f>
        <v>5.44</v>
      </c>
      <c r="CP36" s="112">
        <f>'Total Datos'!CK25</f>
        <v>6.82</v>
      </c>
      <c r="CQ36" s="112">
        <f>'Total Datos'!CL25</f>
        <v>8.1999999999999993</v>
      </c>
      <c r="CR36" s="112">
        <f>'Total Datos'!CM25</f>
        <v>8.66</v>
      </c>
      <c r="CS36" s="112">
        <f>'Total Datos'!CN25</f>
        <v>8.879999999999999</v>
      </c>
      <c r="CT36" s="112">
        <f>'Total Datos'!CO25</f>
        <v>7.62</v>
      </c>
      <c r="CU36" s="112">
        <f>'Total Datos'!CP25</f>
        <v>6.48</v>
      </c>
      <c r="CV36" s="112">
        <f>'Total Datos'!CQ25</f>
        <v>5.86</v>
      </c>
      <c r="CW36" s="112">
        <f>'Total Datos'!CR25</f>
        <v>5.32</v>
      </c>
      <c r="CX36" s="112">
        <f>'Total Datos'!CS25</f>
        <v>2.1799999999999997</v>
      </c>
      <c r="CY36" s="112">
        <f>'Total Datos'!CT25</f>
        <v>3.2800000000000002</v>
      </c>
      <c r="CZ36" s="112">
        <f>'Total Datos'!CU25</f>
        <v>4.1100000000000003</v>
      </c>
      <c r="DA36" s="112">
        <f>'Total Datos'!CV25</f>
        <v>5.8500000000000005</v>
      </c>
      <c r="DB36" s="112">
        <f>'Total Datos'!CW25</f>
        <v>7.3199999999999994</v>
      </c>
      <c r="DC36" s="112">
        <f>'Total Datos'!CX25</f>
        <v>8.61</v>
      </c>
      <c r="DD36" s="112">
        <f>'Total Datos'!CY25</f>
        <v>8.76</v>
      </c>
      <c r="DE36">
        <v>8.9700000000000006</v>
      </c>
      <c r="DF36" s="112">
        <f>'Total Datos'!DA25</f>
        <v>8.2099999999999991</v>
      </c>
      <c r="DG36" s="112">
        <f>'Total Datos'!DB25</f>
        <v>5.7</v>
      </c>
      <c r="DH36" s="112">
        <f>'Total Datos'!DC25</f>
        <v>3.79</v>
      </c>
      <c r="DI36" s="112">
        <f>'Total Datos'!DD25</f>
        <v>3.6900000000000004</v>
      </c>
      <c r="DJ36" s="112">
        <f>'Total Datos'!DE25</f>
        <v>2.4299999999999997</v>
      </c>
      <c r="DK36" s="112">
        <f>'Total Datos'!DF25</f>
        <v>2.7</v>
      </c>
      <c r="DL36" s="112">
        <f>'Total Datos'!DG25</f>
        <v>2.6900000000000004</v>
      </c>
      <c r="DM36" s="112">
        <f>'Total Datos'!DH25</f>
        <v>4.5100000000000007</v>
      </c>
      <c r="DN36" s="112">
        <f>'Total Datos'!DI25</f>
        <v>6.34</v>
      </c>
      <c r="DO36" s="112">
        <f>'Total Datos'!DJ25</f>
        <v>7.660000000000001</v>
      </c>
      <c r="DP36" s="112">
        <f>'Total Datos'!DK25</f>
        <v>7.3</v>
      </c>
      <c r="DQ36" s="112">
        <f>'Total Datos'!DL25</f>
        <v>7.410000000000001</v>
      </c>
      <c r="DR36" s="112">
        <f>'Total Datos'!DM25</f>
        <v>5.63</v>
      </c>
      <c r="DS36" s="112">
        <f>'Total Datos'!DN25</f>
        <v>4</v>
      </c>
      <c r="DT36" s="112">
        <f>'Total Datos'!DO25</f>
        <v>3.3</v>
      </c>
      <c r="DU36" s="112">
        <f>'Total Datos'!DP25</f>
        <v>2.58</v>
      </c>
      <c r="DV36" s="112">
        <f>'Total Datos'!DQ25</f>
        <v>2.4800000000000004</v>
      </c>
      <c r="DW36" s="112">
        <f>'Total Datos'!DR25</f>
        <v>3.2300000000000004</v>
      </c>
      <c r="DX36" s="112">
        <f>'Total Datos'!DS25</f>
        <v>4.1500000000000004</v>
      </c>
      <c r="DY36" s="112">
        <f>'Total Datos'!DT25</f>
        <v>5.4</v>
      </c>
      <c r="DZ36" s="112">
        <f>'Total Datos'!DU25</f>
        <v>6.41</v>
      </c>
      <c r="EA36" s="112">
        <f>'Total Datos'!DV25</f>
        <v>8.6</v>
      </c>
      <c r="EB36" s="112">
        <f>'Total Datos'!DW25</f>
        <v>8.08</v>
      </c>
      <c r="EC36" s="112">
        <f>'Total Datos'!DX25</f>
        <v>5.38</v>
      </c>
      <c r="ED36" s="112">
        <f>'Total Datos'!DY25</f>
        <v>2.58</v>
      </c>
      <c r="EE36" s="112">
        <f>'Total Datos'!DZ25</f>
        <v>1.78</v>
      </c>
      <c r="EF36" s="112">
        <f>'Total Datos'!EA25</f>
        <v>2.63</v>
      </c>
      <c r="EG36" s="112">
        <f>'Total Datos'!EB25</f>
        <v>2.75</v>
      </c>
      <c r="EH36" s="112">
        <f>'Total Datos'!EC25</f>
        <v>2.2800000000000002</v>
      </c>
      <c r="EI36" s="112">
        <f>'Total Datos'!ED25</f>
        <v>2.5</v>
      </c>
      <c r="EJ36" s="112">
        <f>'Total Datos'!EE25</f>
        <v>3.5200000000000005</v>
      </c>
      <c r="EK36" s="112">
        <f>'Total Datos'!EF25</f>
        <v>4.95</v>
      </c>
      <c r="EL36" s="112">
        <f>'Total Datos'!EG25</f>
        <v>6.0200000000000005</v>
      </c>
      <c r="EM36" s="112">
        <f>'Total Datos'!EH25</f>
        <v>7.2600000000000007</v>
      </c>
      <c r="EN36" s="112">
        <f>'Total Datos'!EI25</f>
        <v>4.7600000000000007</v>
      </c>
      <c r="EO36" s="112">
        <f>'Total Datos'!EJ25</f>
        <v>8.18</v>
      </c>
      <c r="EP36" s="112">
        <f>'Total Datos'!EK25</f>
        <v>6.21</v>
      </c>
      <c r="EQ36" s="112">
        <f>'Total Datos'!EL25</f>
        <v>4.6800000000000006</v>
      </c>
      <c r="ER36" s="112">
        <f>'Total Datos'!EM25</f>
        <v>4.9000000000000004</v>
      </c>
      <c r="ES36" s="112">
        <f>'Total Datos'!EN25</f>
        <v>3.7600000000000007</v>
      </c>
      <c r="ET36" s="112">
        <f>'Total Datos'!EO25</f>
        <v>3.6400000000000006</v>
      </c>
      <c r="EU36" s="112">
        <f>'Total Datos'!EP25</f>
        <v>2.99</v>
      </c>
      <c r="EV36" s="112">
        <f>'Total Datos'!EQ25</f>
        <v>3.62</v>
      </c>
      <c r="EW36" s="112">
        <f>'Total Datos'!ER25</f>
        <v>4.9300000000000006</v>
      </c>
      <c r="EX36" s="112">
        <f>'Total Datos'!ES25</f>
        <v>6.09</v>
      </c>
      <c r="EY36" s="112">
        <f>'Total Datos'!ET25</f>
        <v>7.05</v>
      </c>
      <c r="EZ36" s="112">
        <f>'Total Datos'!EU25</f>
        <v>7.8500000000000005</v>
      </c>
      <c r="FA36" s="112">
        <f>'Total Datos'!EV25</f>
        <v>8.3099999999999987</v>
      </c>
      <c r="FB36" s="112">
        <f>'Total Datos'!EW25</f>
        <v>4.2</v>
      </c>
      <c r="FC36" s="112">
        <f>'Total Datos'!EX25</f>
        <v>4.0200000000000005</v>
      </c>
      <c r="FD36" s="112">
        <f>'Total Datos'!EY25</f>
        <v>2.9800000000000004</v>
      </c>
      <c r="FE36" s="112">
        <f>'Total Datos'!EZ25</f>
        <v>2.4299999999999997</v>
      </c>
      <c r="FF36" s="112">
        <f>'Total Datos'!FA25</f>
        <v>2.54</v>
      </c>
      <c r="FG36" s="112">
        <f>'Total Datos'!FB25</f>
        <v>1.95</v>
      </c>
      <c r="FH36" s="112">
        <f>'Total Datos'!FC25</f>
        <v>3.2199999999999998</v>
      </c>
      <c r="FI36" s="112">
        <f>'Total Datos'!FD25</f>
        <v>4.63</v>
      </c>
      <c r="FJ36" s="112">
        <f>'Total Datos'!FE25</f>
        <v>5.66</v>
      </c>
      <c r="FK36" s="112">
        <f>'Total Datos'!FF25</f>
        <v>6.9</v>
      </c>
      <c r="FL36" s="112">
        <f>'Total Datos'!FG25</f>
        <v>7.4900000000000011</v>
      </c>
    </row>
    <row r="37" spans="1:168" x14ac:dyDescent="0.25">
      <c r="A37" s="105">
        <v>24</v>
      </c>
      <c r="B37" s="91" t="s">
        <v>50</v>
      </c>
      <c r="C37" s="105" t="s">
        <v>26</v>
      </c>
      <c r="D37" s="107">
        <v>226896</v>
      </c>
      <c r="E37" s="107">
        <v>371931</v>
      </c>
      <c r="F37" s="107">
        <v>154</v>
      </c>
      <c r="G37" s="107">
        <v>32</v>
      </c>
      <c r="H37" s="107">
        <v>0</v>
      </c>
      <c r="I37" s="107"/>
      <c r="J37" s="107"/>
      <c r="K37" s="107"/>
      <c r="L37" s="107"/>
      <c r="M37" s="107"/>
      <c r="N37" s="51"/>
      <c r="O37" s="91">
        <v>10.130000000000001</v>
      </c>
      <c r="P37" s="91">
        <v>10.29</v>
      </c>
      <c r="Q37" s="91">
        <v>9.66</v>
      </c>
      <c r="R37" s="91">
        <v>9.27</v>
      </c>
      <c r="S37" s="91">
        <v>9.4600000000000009</v>
      </c>
      <c r="T37" s="91">
        <v>8.4499999999999993</v>
      </c>
      <c r="U37" s="91">
        <v>10.119999999999999</v>
      </c>
      <c r="V37" s="91">
        <v>10.36</v>
      </c>
      <c r="W37" s="91">
        <v>10.51</v>
      </c>
      <c r="X37" s="91">
        <v>10.67</v>
      </c>
      <c r="Y37" s="91">
        <v>10.46</v>
      </c>
      <c r="Z37" s="110"/>
      <c r="AA37" s="110"/>
      <c r="AB37" s="110"/>
      <c r="AC37" s="110"/>
      <c r="AD37" s="91">
        <v>9.1300000000000008</v>
      </c>
      <c r="AE37" s="91">
        <v>9.4600000000000009</v>
      </c>
      <c r="AF37" s="91">
        <v>9.82</v>
      </c>
      <c r="AG37" s="91">
        <v>9.9600000000000009</v>
      </c>
      <c r="AH37" s="91">
        <v>10.18</v>
      </c>
      <c r="AI37" s="91">
        <v>10.35</v>
      </c>
      <c r="AJ37" s="91">
        <v>11.56</v>
      </c>
      <c r="AK37" s="91">
        <v>10.32</v>
      </c>
      <c r="AL37" s="91">
        <v>10.63</v>
      </c>
      <c r="AM37" s="91">
        <v>10.57</v>
      </c>
      <c r="AN37" s="91">
        <v>10.67</v>
      </c>
      <c r="AO37" s="91">
        <v>6.4</v>
      </c>
      <c r="AP37" s="91">
        <v>9.3800000000000008</v>
      </c>
      <c r="AQ37" s="91">
        <v>4.7</v>
      </c>
      <c r="AR37" s="91">
        <v>9.7200000000000006</v>
      </c>
      <c r="AS37" s="91">
        <v>10.119999999999999</v>
      </c>
      <c r="AT37" s="91">
        <v>10.33</v>
      </c>
      <c r="AU37" s="91">
        <v>10.56</v>
      </c>
      <c r="AV37" s="91">
        <v>10.8</v>
      </c>
      <c r="AW37" s="91">
        <v>11.99</v>
      </c>
      <c r="AX37" s="91">
        <v>10.74</v>
      </c>
      <c r="AY37" s="91">
        <v>10.59</v>
      </c>
      <c r="AZ37" s="91">
        <v>10.02</v>
      </c>
      <c r="BA37" s="91">
        <v>9.9</v>
      </c>
      <c r="BB37" s="91">
        <v>9.6</v>
      </c>
      <c r="BC37" s="10">
        <v>9.58</v>
      </c>
      <c r="BD37" s="35">
        <v>9.7100000000000009</v>
      </c>
      <c r="BE37" s="91">
        <v>10.16</v>
      </c>
      <c r="BF37" s="26">
        <v>10.4</v>
      </c>
      <c r="BG37" s="91">
        <v>11.1</v>
      </c>
      <c r="BH37" s="91">
        <v>10.93</v>
      </c>
      <c r="BI37" s="51">
        <v>10.76</v>
      </c>
      <c r="BJ37" s="51">
        <v>10.4</v>
      </c>
      <c r="BK37" s="91">
        <v>9.85</v>
      </c>
      <c r="BL37" s="91">
        <v>9.68</v>
      </c>
      <c r="BM37" s="91">
        <v>9.36</v>
      </c>
      <c r="BN37" s="112">
        <f>'Total Datos'!BI26</f>
        <v>9.34</v>
      </c>
      <c r="BO37" s="112">
        <f>'Total Datos'!BJ26</f>
        <v>9.98</v>
      </c>
      <c r="BP37" s="112">
        <f>'Total Datos'!BK26</f>
        <v>9.5399999999999991</v>
      </c>
      <c r="BQ37" s="112"/>
      <c r="BR37" s="112">
        <f>'Total Datos'!BM26</f>
        <v>10.14</v>
      </c>
      <c r="BS37" s="112">
        <f>'Total Datos'!BN26</f>
        <v>10.5</v>
      </c>
      <c r="BT37" s="112">
        <f>'Total Datos'!BO26</f>
        <v>10.49</v>
      </c>
      <c r="BU37" s="112">
        <f>'Total Datos'!BP26</f>
        <v>10.9</v>
      </c>
      <c r="BV37" s="112">
        <f>'Total Datos'!BQ26</f>
        <v>9.2899999999999991</v>
      </c>
      <c r="BW37" s="112">
        <f>'Total Datos'!BR26</f>
        <v>9.4700000000000006</v>
      </c>
      <c r="BX37" s="112">
        <f>'Total Datos'!BS26</f>
        <v>9.42</v>
      </c>
      <c r="BY37" s="112">
        <f>'Total Datos'!BT26</f>
        <v>8.7799999999999994</v>
      </c>
      <c r="BZ37" s="112">
        <f>'Total Datos'!BU26</f>
        <v>6.2</v>
      </c>
      <c r="CA37" s="112">
        <f>'Total Datos'!BV26</f>
        <v>9.5</v>
      </c>
      <c r="CB37" s="112">
        <f>'Total Datos'!BW26</f>
        <v>9.6499999999999986</v>
      </c>
      <c r="CC37" s="112">
        <f>'Total Datos'!BX26</f>
        <v>9.98</v>
      </c>
      <c r="CD37" s="112">
        <f>'Total Datos'!BY26</f>
        <v>11.06</v>
      </c>
      <c r="CE37" s="112">
        <f>'Total Datos'!BZ26</f>
        <v>10.64</v>
      </c>
      <c r="CF37" s="112">
        <f>'Total Datos'!CA26</f>
        <v>10.65</v>
      </c>
      <c r="CG37" s="112">
        <f>'Total Datos'!CB26</f>
        <v>10.93</v>
      </c>
      <c r="CH37" s="112">
        <f>'Total Datos'!CC26</f>
        <v>10.35</v>
      </c>
      <c r="CI37" s="112">
        <f>'Total Datos'!CD26</f>
        <v>9.8699999999999992</v>
      </c>
      <c r="CJ37" s="112">
        <f>'Total Datos'!CE26</f>
        <v>9.8699999999999992</v>
      </c>
      <c r="CK37" s="112">
        <f>'Total Datos'!CF26</f>
        <v>9.5500000000000007</v>
      </c>
      <c r="CL37" s="112">
        <f>'Total Datos'!CG26</f>
        <v>9.23</v>
      </c>
      <c r="CM37" s="112">
        <f>'Total Datos'!CH26</f>
        <v>9.5</v>
      </c>
      <c r="CN37" s="112">
        <f>'Total Datos'!CI26</f>
        <v>9.7200000000000006</v>
      </c>
      <c r="CO37" s="112">
        <f>'Total Datos'!CJ26</f>
        <v>14.62</v>
      </c>
      <c r="CP37" s="112">
        <f>'Total Datos'!CK26</f>
        <v>10.25</v>
      </c>
      <c r="CQ37" s="112">
        <f>'Total Datos'!CL26</f>
        <v>10.6</v>
      </c>
      <c r="CR37" s="112">
        <f>'Total Datos'!CM26</f>
        <v>10.75</v>
      </c>
      <c r="CS37" s="112">
        <f>'Total Datos'!CN26</f>
        <v>10.66</v>
      </c>
      <c r="CT37" s="112">
        <f>'Total Datos'!CO26</f>
        <v>10.24</v>
      </c>
      <c r="CU37" s="112">
        <f>'Total Datos'!CP26</f>
        <v>9.67</v>
      </c>
      <c r="CV37" s="112">
        <f>'Total Datos'!CQ26</f>
        <v>9.9600000000000009</v>
      </c>
      <c r="CW37" s="112">
        <f>'Total Datos'!CR26</f>
        <v>9.66</v>
      </c>
      <c r="CX37" s="112">
        <f>'Total Datos'!CS26</f>
        <v>8.99</v>
      </c>
      <c r="CY37" s="112">
        <f>'Total Datos'!CT26</f>
        <v>9.61</v>
      </c>
      <c r="CZ37" s="112">
        <f>'Total Datos'!CU26</f>
        <v>9.67</v>
      </c>
      <c r="DA37" s="112">
        <f>'Total Datos'!CV26</f>
        <v>9.0299999999999994</v>
      </c>
      <c r="DB37" s="112"/>
      <c r="DC37" s="112"/>
      <c r="DD37" s="112"/>
      <c r="DF37" s="112">
        <f>'Total Datos'!DA26</f>
        <v>10.47</v>
      </c>
      <c r="DG37" s="112">
        <f>'Total Datos'!DB26</f>
        <v>9.61</v>
      </c>
      <c r="DH37" s="112">
        <f>'Total Datos'!DC26</f>
        <v>9.4499999999999993</v>
      </c>
      <c r="DI37" s="112">
        <f>'Total Datos'!DD26</f>
        <v>9.4600000000000009</v>
      </c>
      <c r="DJ37" s="112">
        <f>'Total Datos'!DE26</f>
        <v>8.18</v>
      </c>
      <c r="DK37" s="112">
        <f>'Total Datos'!DF26</f>
        <v>8.6300000000000008</v>
      </c>
      <c r="DL37" s="112">
        <f>'Total Datos'!DG26</f>
        <v>9.25</v>
      </c>
      <c r="DM37" s="112">
        <f>'Total Datos'!DH26</f>
        <v>9.8000000000000007</v>
      </c>
      <c r="DN37" s="112">
        <f>'Total Datos'!DI26</f>
        <v>10.07</v>
      </c>
      <c r="DO37" s="112">
        <f>'Total Datos'!DJ26</f>
        <v>10.3</v>
      </c>
      <c r="DP37" s="112">
        <f>'Total Datos'!DK26</f>
        <v>10.24</v>
      </c>
      <c r="DQ37" s="112">
        <f>'Total Datos'!DL26</f>
        <v>10.49</v>
      </c>
      <c r="DR37" s="112">
        <f>'Total Datos'!DM26</f>
        <v>9.9499999999999993</v>
      </c>
      <c r="DS37" s="112">
        <f>'Total Datos'!DN26</f>
        <v>9.6300000000000008</v>
      </c>
      <c r="DT37" s="112">
        <f>'Total Datos'!DO26</f>
        <v>9.2799999999999994</v>
      </c>
      <c r="DU37" s="112">
        <f>'Total Datos'!DP26</f>
        <v>9.2200000000000006</v>
      </c>
      <c r="DV37" s="112">
        <f>'Total Datos'!DQ26</f>
        <v>9.02</v>
      </c>
      <c r="DW37" s="112">
        <f>'Total Datos'!DR26</f>
        <v>9.5299999999999994</v>
      </c>
      <c r="DX37" s="112">
        <f>'Total Datos'!DS26</f>
        <v>9.67</v>
      </c>
      <c r="DY37" s="112">
        <f>'Total Datos'!DT26</f>
        <v>10.6</v>
      </c>
      <c r="DZ37" s="112">
        <f>'Total Datos'!DU26</f>
        <v>10.14</v>
      </c>
      <c r="EA37" s="112">
        <f>'Total Datos'!DV26</f>
        <v>11.45</v>
      </c>
      <c r="EB37" s="112">
        <f>'Total Datos'!DW26</f>
        <v>10.57</v>
      </c>
      <c r="EC37" s="112">
        <f>'Total Datos'!DX26</f>
        <v>9.6300000000000008</v>
      </c>
      <c r="ED37" s="112">
        <f>'Total Datos'!DY26</f>
        <v>9.15</v>
      </c>
      <c r="EE37" s="112">
        <f>'Total Datos'!DZ26</f>
        <v>9.1</v>
      </c>
      <c r="EF37" s="112">
        <f>'Total Datos'!EA26</f>
        <v>9.2799999999999994</v>
      </c>
      <c r="EG37" s="112">
        <f>'Total Datos'!EB26</f>
        <v>9.1</v>
      </c>
      <c r="EH37" s="112">
        <f>'Total Datos'!EC26</f>
        <v>9.09</v>
      </c>
      <c r="EI37" s="112">
        <f>'Total Datos'!ED26</f>
        <v>9.11</v>
      </c>
      <c r="EJ37" s="112">
        <f>'Total Datos'!EE26</f>
        <v>9.49</v>
      </c>
      <c r="EK37" s="112">
        <f>'Total Datos'!EF26</f>
        <v>9.8699999999999992</v>
      </c>
      <c r="EL37" s="112">
        <f>'Total Datos'!EG26</f>
        <v>10.119999999999999</v>
      </c>
      <c r="EM37" s="112"/>
      <c r="EN37" s="112">
        <f>'Total Datos'!EI26</f>
        <v>10.47</v>
      </c>
      <c r="EO37" s="112">
        <f>'Total Datos'!EJ26</f>
        <v>10.58</v>
      </c>
      <c r="EP37" s="112">
        <f>'Total Datos'!EK26</f>
        <v>10.07</v>
      </c>
      <c r="EQ37" s="112"/>
      <c r="ER37" s="112">
        <f>'Total Datos'!EM26</f>
        <v>9.8000000000000007</v>
      </c>
      <c r="ES37" s="112">
        <f>'Total Datos'!EN26</f>
        <v>9.39</v>
      </c>
      <c r="ET37" s="112">
        <f>'Total Datos'!EO26</f>
        <v>9.57</v>
      </c>
      <c r="EU37" s="112">
        <f>'Total Datos'!EP26</f>
        <v>9.0500000000000007</v>
      </c>
      <c r="EV37" s="112">
        <f>'Total Datos'!EQ26</f>
        <v>9.74</v>
      </c>
      <c r="EW37" s="112">
        <f>'Total Datos'!ER26</f>
        <v>9.8800000000000008</v>
      </c>
      <c r="EX37" s="112">
        <f>'Total Datos'!ES26</f>
        <v>10.11</v>
      </c>
      <c r="EY37" s="112">
        <f>'Total Datos'!ET26</f>
        <v>10.34</v>
      </c>
      <c r="EZ37" s="112">
        <f>'Total Datos'!EU26</f>
        <v>10.67</v>
      </c>
      <c r="FA37" s="112">
        <f>'Total Datos'!EV26</f>
        <v>10.75</v>
      </c>
      <c r="FB37" s="112">
        <f>'Total Datos'!EW26</f>
        <v>9.5500000000000007</v>
      </c>
      <c r="FC37" s="112">
        <f>'Total Datos'!EX26</f>
        <v>9.7200000000000006</v>
      </c>
      <c r="FD37" s="112">
        <f>'Total Datos'!EY26</f>
        <v>9.4600000000000009</v>
      </c>
      <c r="FE37" s="112">
        <f>'Total Datos'!EZ26</f>
        <v>9.32</v>
      </c>
      <c r="FF37" s="112"/>
      <c r="FG37" s="112">
        <f>'Total Datos'!FB26</f>
        <v>9.27</v>
      </c>
      <c r="FH37" s="112">
        <f>'Total Datos'!FC26</f>
        <v>9.57</v>
      </c>
      <c r="FI37" s="112">
        <f>'Total Datos'!FD26</f>
        <v>9.8800000000000008</v>
      </c>
      <c r="FJ37" s="112">
        <f>'Total Datos'!FE26</f>
        <v>9.02</v>
      </c>
      <c r="FK37" s="112">
        <f>'Total Datos'!FF26</f>
        <v>10.34</v>
      </c>
      <c r="FL37" s="112">
        <f>'Total Datos'!FG26</f>
        <v>10.53</v>
      </c>
    </row>
    <row r="38" spans="1:168" x14ac:dyDescent="0.25">
      <c r="A38" s="105">
        <v>25</v>
      </c>
      <c r="B38" s="91" t="s">
        <v>51</v>
      </c>
      <c r="C38" s="105" t="s">
        <v>44</v>
      </c>
      <c r="D38" s="107">
        <v>226897</v>
      </c>
      <c r="E38" s="107">
        <v>371914</v>
      </c>
      <c r="F38" s="107">
        <v>153</v>
      </c>
      <c r="G38" s="107">
        <v>11</v>
      </c>
      <c r="H38" s="107">
        <v>0.51</v>
      </c>
      <c r="I38" s="107"/>
      <c r="J38" s="107"/>
      <c r="K38" s="107"/>
      <c r="L38" s="107"/>
      <c r="M38" s="107"/>
      <c r="N38" s="51"/>
      <c r="O38" s="91">
        <v>7.49</v>
      </c>
      <c r="P38" s="91">
        <v>9.2900000000000009</v>
      </c>
      <c r="Q38" s="91">
        <v>6.99</v>
      </c>
      <c r="R38" s="91">
        <v>6.1000000000000005</v>
      </c>
      <c r="S38" s="91">
        <v>7.99</v>
      </c>
      <c r="T38" s="91">
        <v>8.9600000000000009</v>
      </c>
      <c r="U38" s="91">
        <v>9.5500000000000007</v>
      </c>
      <c r="V38" s="91">
        <v>9.870000000000001</v>
      </c>
      <c r="W38" s="91">
        <v>9.9700000000000006</v>
      </c>
      <c r="X38" s="91">
        <v>9.86</v>
      </c>
      <c r="Y38" s="91">
        <v>8.11</v>
      </c>
      <c r="Z38" s="91">
        <v>7.17</v>
      </c>
      <c r="AA38" s="91">
        <v>7.21</v>
      </c>
      <c r="AB38" s="91">
        <v>7.15</v>
      </c>
      <c r="AC38" s="91">
        <v>6.2700000000000005</v>
      </c>
      <c r="AD38" s="91">
        <v>5.79</v>
      </c>
      <c r="AE38" s="91">
        <v>6.85</v>
      </c>
      <c r="AF38" s="91">
        <v>8.39</v>
      </c>
      <c r="AG38" s="91">
        <v>9.26</v>
      </c>
      <c r="AH38" s="91">
        <v>9.65</v>
      </c>
      <c r="AI38" s="91">
        <v>10.31</v>
      </c>
      <c r="AJ38" s="91">
        <v>11.09</v>
      </c>
      <c r="AK38" s="91">
        <v>8.15</v>
      </c>
      <c r="AL38" s="91">
        <v>9.84</v>
      </c>
      <c r="AM38" s="91">
        <v>10.06</v>
      </c>
      <c r="AN38" s="91">
        <v>9.93</v>
      </c>
      <c r="AO38" s="91">
        <v>5.41</v>
      </c>
      <c r="AP38" s="91">
        <v>5.38</v>
      </c>
      <c r="AQ38" s="91">
        <v>7.14</v>
      </c>
      <c r="AR38" s="91">
        <v>8.2900000000000009</v>
      </c>
      <c r="AS38" s="91">
        <v>9.5299999999999994</v>
      </c>
      <c r="AT38" s="91">
        <v>9.76</v>
      </c>
      <c r="AU38" s="91">
        <v>10</v>
      </c>
      <c r="AV38" s="109"/>
      <c r="AW38" s="109"/>
      <c r="AX38" s="109"/>
      <c r="AY38" s="91">
        <v>10.26</v>
      </c>
      <c r="AZ38" s="91">
        <v>5.8</v>
      </c>
      <c r="BA38" s="91">
        <v>8.2900000000000009</v>
      </c>
      <c r="BB38" s="91">
        <v>7.22</v>
      </c>
      <c r="BC38" s="10">
        <v>6.7</v>
      </c>
      <c r="BD38" s="35">
        <v>8.77</v>
      </c>
      <c r="BE38" s="91">
        <v>9.5400000000000009</v>
      </c>
      <c r="BF38" s="26">
        <v>9.84</v>
      </c>
      <c r="BG38" s="91">
        <v>10.18</v>
      </c>
      <c r="BH38" s="109"/>
      <c r="BI38" s="109"/>
      <c r="BJ38" s="109"/>
      <c r="BK38" s="109"/>
      <c r="BL38" s="109"/>
      <c r="BM38" s="109"/>
      <c r="BN38" s="112">
        <f>'Total Datos'!BI27</f>
        <v>6.87</v>
      </c>
      <c r="BO38" s="112">
        <f>'Total Datos'!BJ27</f>
        <v>7.7100000000000009</v>
      </c>
      <c r="BP38" s="112">
        <f>'Total Datos'!BK27</f>
        <v>7.08</v>
      </c>
      <c r="BQ38" s="112"/>
      <c r="BR38" s="112">
        <f>'Total Datos'!BM27</f>
        <v>9.4600000000000009</v>
      </c>
      <c r="BS38" s="112">
        <f>'Total Datos'!BN27</f>
        <v>9.8000000000000007</v>
      </c>
      <c r="BT38" s="112">
        <f>'Total Datos'!BO27</f>
        <v>9.9600000000000009</v>
      </c>
      <c r="BU38" s="112">
        <f>'Total Datos'!BP27</f>
        <v>8.02</v>
      </c>
      <c r="BV38" s="112">
        <f>'Total Datos'!BQ27</f>
        <v>6.24</v>
      </c>
      <c r="BW38" s="112">
        <f>'Total Datos'!BR27</f>
        <v>6.87</v>
      </c>
      <c r="BX38" s="112">
        <f>'Total Datos'!BS27</f>
        <v>6.99</v>
      </c>
      <c r="BY38" s="112">
        <f>'Total Datos'!BT27</f>
        <v>5.55</v>
      </c>
      <c r="BZ38" s="112">
        <f>'Total Datos'!BU27</f>
        <v>6.58</v>
      </c>
      <c r="CA38" s="112">
        <f>'Total Datos'!BV27</f>
        <v>7.620000000000001</v>
      </c>
      <c r="CB38" s="112">
        <f>'Total Datos'!BW27</f>
        <v>8.4700000000000006</v>
      </c>
      <c r="CC38" s="112">
        <f>'Total Datos'!BX27</f>
        <v>9.33</v>
      </c>
      <c r="CD38" s="112">
        <f>'Total Datos'!BY27</f>
        <v>4.59</v>
      </c>
      <c r="CE38" s="112">
        <f>'Total Datos'!BZ27</f>
        <v>9.85</v>
      </c>
      <c r="CF38" s="112">
        <f>'Total Datos'!CA27</f>
        <v>10.029999999999999</v>
      </c>
      <c r="CG38" s="112"/>
      <c r="CH38" s="112">
        <f>'Total Datos'!CC27</f>
        <v>7.73</v>
      </c>
      <c r="CI38" s="112">
        <f>'Total Datos'!CD27</f>
        <v>8.39</v>
      </c>
      <c r="CJ38" s="112">
        <f>'Total Datos'!CE27</f>
        <v>8.24</v>
      </c>
      <c r="CK38" s="112">
        <f>'Total Datos'!CF27</f>
        <v>7.09</v>
      </c>
      <c r="CL38" s="112">
        <f>'Total Datos'!CG27</f>
        <v>6.38</v>
      </c>
      <c r="CM38" s="112">
        <f>'Total Datos'!CH27</f>
        <v>7.6899999999999995</v>
      </c>
      <c r="CN38" s="112">
        <f>'Total Datos'!CI27</f>
        <v>8.5299999999999994</v>
      </c>
      <c r="CO38" s="112">
        <f>'Total Datos'!CJ27</f>
        <v>9.32</v>
      </c>
      <c r="CP38" s="112">
        <f>'Total Datos'!CK27</f>
        <v>10.33</v>
      </c>
      <c r="CQ38" s="112">
        <f>'Total Datos'!CL27</f>
        <v>9.9700000000000006</v>
      </c>
      <c r="CR38" s="112"/>
      <c r="CS38" s="112">
        <f>'Total Datos'!CN27</f>
        <v>10.02</v>
      </c>
      <c r="CT38" s="112">
        <f>'Total Datos'!CO27</f>
        <v>9.19</v>
      </c>
      <c r="CU38" s="112">
        <f>'Total Datos'!CP27</f>
        <v>6.9700000000000006</v>
      </c>
      <c r="CV38" s="112">
        <f>'Total Datos'!CQ27</f>
        <v>7.77</v>
      </c>
      <c r="CW38" s="112">
        <f>'Total Datos'!CR27</f>
        <v>8.0299999999999994</v>
      </c>
      <c r="CX38" s="112">
        <f>'Total Datos'!CS27</f>
        <v>6.36</v>
      </c>
      <c r="CY38" s="112">
        <f>'Total Datos'!CT27</f>
        <v>7.9399999999999995</v>
      </c>
      <c r="CZ38" s="112">
        <f>'Total Datos'!CU27</f>
        <v>8.76</v>
      </c>
      <c r="DA38" s="112">
        <f>'Total Datos'!CV27</f>
        <v>9.41</v>
      </c>
      <c r="DB38" s="112">
        <f>'Total Datos'!CW27</f>
        <v>9.67</v>
      </c>
      <c r="DC38" s="112">
        <f>'Total Datos'!CX27</f>
        <v>9.8800000000000008</v>
      </c>
      <c r="DD38" s="112"/>
      <c r="DG38" s="112">
        <f>'Total Datos'!DB27</f>
        <v>6.99</v>
      </c>
      <c r="DH38" s="112">
        <f>'Total Datos'!DC27</f>
        <v>7.37</v>
      </c>
      <c r="DI38" s="112">
        <f>'Total Datos'!DD27</f>
        <v>7.51</v>
      </c>
      <c r="DJ38" s="112">
        <f>'Total Datos'!DE27</f>
        <v>6.6800000000000006</v>
      </c>
      <c r="DK38" s="112">
        <f>'Total Datos'!DF27</f>
        <v>5.3100000000000005</v>
      </c>
      <c r="DL38" s="112">
        <f>'Total Datos'!DG27</f>
        <v>7.37</v>
      </c>
      <c r="DM38" s="112">
        <f>'Total Datos'!DH27</f>
        <v>9.0299999999999994</v>
      </c>
      <c r="DN38" s="112">
        <f>'Total Datos'!DI27</f>
        <v>9.51</v>
      </c>
      <c r="DO38" s="112">
        <f>'Total Datos'!DJ27</f>
        <v>9.66</v>
      </c>
      <c r="DP38" s="112">
        <f>'Total Datos'!DK27</f>
        <v>9.49</v>
      </c>
      <c r="DQ38" s="112">
        <f>'Total Datos'!DL27</f>
        <v>9.8800000000000008</v>
      </c>
      <c r="DR38" s="112">
        <f>'Total Datos'!DM27</f>
        <v>7.75</v>
      </c>
      <c r="DS38" s="112">
        <f>'Total Datos'!DN27</f>
        <v>7.9600000000000009</v>
      </c>
      <c r="DT38" s="112">
        <f>'Total Datos'!DO27</f>
        <v>6.34</v>
      </c>
      <c r="DU38" s="112">
        <f>'Total Datos'!DP27</f>
        <v>6.49</v>
      </c>
      <c r="DV38" s="112">
        <f>'Total Datos'!DQ27</f>
        <v>6.2</v>
      </c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</row>
    <row r="39" spans="1:168" x14ac:dyDescent="0.25">
      <c r="A39" s="105">
        <v>26</v>
      </c>
      <c r="B39" s="91" t="s">
        <v>62</v>
      </c>
      <c r="C39" s="105" t="s">
        <v>26</v>
      </c>
      <c r="D39" s="107">
        <v>230865</v>
      </c>
      <c r="E39" s="107">
        <v>374057</v>
      </c>
      <c r="F39" s="107">
        <v>188</v>
      </c>
      <c r="G39" s="91" t="s">
        <v>46</v>
      </c>
      <c r="H39" s="107">
        <v>0.16</v>
      </c>
      <c r="I39" s="107"/>
      <c r="J39" s="107"/>
      <c r="K39" s="107"/>
      <c r="L39" s="107"/>
      <c r="M39" s="107"/>
      <c r="N39" s="51"/>
      <c r="O39" s="91">
        <v>5.78</v>
      </c>
      <c r="P39" s="91">
        <v>6.05</v>
      </c>
      <c r="Q39" s="91">
        <v>4.03</v>
      </c>
      <c r="R39" s="91">
        <v>2.59</v>
      </c>
      <c r="S39" s="91">
        <v>2.1599999999999997</v>
      </c>
      <c r="V39" s="91">
        <v>5.04</v>
      </c>
      <c r="W39" s="91">
        <v>5.38</v>
      </c>
      <c r="X39" s="91">
        <v>6.14</v>
      </c>
      <c r="Y39" s="91">
        <v>6.9399999999999995</v>
      </c>
      <c r="Z39" s="91">
        <v>6.92</v>
      </c>
      <c r="AA39" s="91">
        <v>6.96</v>
      </c>
      <c r="AB39" s="91">
        <v>5.07</v>
      </c>
      <c r="AC39" s="91">
        <v>2.86</v>
      </c>
      <c r="AD39" s="91">
        <v>1.4000000000000001</v>
      </c>
      <c r="AE39" s="91">
        <v>1.75</v>
      </c>
      <c r="AF39" s="91">
        <v>1.9400000000000002</v>
      </c>
      <c r="AG39" s="91">
        <v>2.67</v>
      </c>
      <c r="AH39" s="91">
        <v>3.51</v>
      </c>
      <c r="AI39" s="91">
        <v>4.42</v>
      </c>
      <c r="AJ39" s="91">
        <v>3.04</v>
      </c>
      <c r="AK39" s="109"/>
      <c r="AL39" s="91">
        <v>6.34</v>
      </c>
      <c r="AM39" s="91">
        <v>6.8599999999999994</v>
      </c>
      <c r="AN39" s="91">
        <v>7.879999999999999</v>
      </c>
      <c r="AO39" s="91">
        <v>6.63</v>
      </c>
      <c r="AP39" s="91">
        <v>3.9699999999999998</v>
      </c>
      <c r="AQ39" s="91">
        <v>2.27</v>
      </c>
      <c r="AU39" s="91">
        <v>5.09</v>
      </c>
      <c r="AV39" s="91">
        <v>5.6099999999999994</v>
      </c>
      <c r="AW39" s="91">
        <v>7.68</v>
      </c>
      <c r="AX39" s="91">
        <v>6.12</v>
      </c>
      <c r="AY39" s="91">
        <v>7.59</v>
      </c>
      <c r="AZ39" s="91">
        <v>8.0399999999999991</v>
      </c>
      <c r="BA39" s="110"/>
      <c r="BB39" s="91">
        <v>7.75</v>
      </c>
      <c r="BC39" s="10">
        <v>5.64</v>
      </c>
      <c r="BE39" s="91">
        <v>6.89</v>
      </c>
      <c r="BG39" s="91">
        <v>5.89</v>
      </c>
      <c r="BH39" s="91">
        <v>6.3</v>
      </c>
      <c r="BI39" s="51">
        <v>6.38</v>
      </c>
      <c r="BJ39" s="51">
        <v>5.51</v>
      </c>
      <c r="BK39" s="91">
        <v>4.43</v>
      </c>
      <c r="BL39" s="91">
        <v>4.29</v>
      </c>
      <c r="BM39" s="91">
        <v>1.89</v>
      </c>
      <c r="BN39" s="112">
        <f>'Total Datos'!BI28</f>
        <v>1.29</v>
      </c>
      <c r="BO39" s="112">
        <f>'Total Datos'!BJ28</f>
        <v>1.7000000000000002</v>
      </c>
      <c r="BP39" s="112">
        <f>'Total Datos'!BK28</f>
        <v>1.57</v>
      </c>
      <c r="BQ39" s="112"/>
      <c r="BR39" s="112">
        <f>'Total Datos'!BM28</f>
        <v>4.7</v>
      </c>
      <c r="BT39" s="112">
        <f>'Total Datos'!BO28</f>
        <v>5.53</v>
      </c>
      <c r="BU39" s="112">
        <f>'Total Datos'!BP28</f>
        <v>3.76</v>
      </c>
      <c r="BV39" s="112">
        <f>'Total Datos'!BQ28</f>
        <v>1.25</v>
      </c>
      <c r="BW39" s="112">
        <f>'Total Datos'!BR28</f>
        <v>1.4400000000000002</v>
      </c>
      <c r="BX39" s="112">
        <f>'Total Datos'!BS28</f>
        <v>1.4500000000000002</v>
      </c>
      <c r="BY39" s="112">
        <f>'Total Datos'!BT28</f>
        <v>1.1400000000000001</v>
      </c>
      <c r="BZ39" s="112">
        <f>'Total Datos'!BU28</f>
        <v>1.3</v>
      </c>
      <c r="CA39" s="112">
        <f>'Total Datos'!BV28</f>
        <v>1.5</v>
      </c>
      <c r="CB39" s="112">
        <f>'Total Datos'!BW28</f>
        <v>1.9599999999999993</v>
      </c>
      <c r="CF39" s="112">
        <f>'Total Datos'!CA28</f>
        <v>5.9399999999999995</v>
      </c>
      <c r="CG39" s="112">
        <f>'Total Datos'!CB28</f>
        <v>6.26</v>
      </c>
      <c r="CH39" s="112">
        <f>'Total Datos'!CC28</f>
        <v>5.41</v>
      </c>
      <c r="CI39" s="112">
        <f>'Total Datos'!CD28</f>
        <v>4.54</v>
      </c>
      <c r="CJ39" s="112">
        <f>'Total Datos'!CE28</f>
        <v>6.2299999999999995</v>
      </c>
      <c r="CK39" s="112">
        <f>'Total Datos'!CF28</f>
        <v>3.1799999999999997</v>
      </c>
      <c r="CL39" s="112">
        <f>'Total Datos'!CG28</f>
        <v>1.23</v>
      </c>
      <c r="CM39" s="112">
        <f>'Total Datos'!CH28</f>
        <v>1.54</v>
      </c>
      <c r="CN39" s="112">
        <f>'Total Datos'!CI28</f>
        <v>2.5999999999999996</v>
      </c>
      <c r="CR39" s="112">
        <f>'Total Datos'!CM28</f>
        <v>5.93</v>
      </c>
      <c r="CS39" s="112">
        <f>'Total Datos'!CN28</f>
        <v>6.12</v>
      </c>
      <c r="CT39" s="112">
        <f>'Total Datos'!CO28</f>
        <v>5.43</v>
      </c>
      <c r="CU39" s="112">
        <f>'Total Datos'!CP28</f>
        <v>4.96</v>
      </c>
      <c r="CV39" s="112">
        <f>'Total Datos'!CQ28</f>
        <v>4.16</v>
      </c>
      <c r="CW39" s="112"/>
      <c r="CX39" s="112">
        <f>'Total Datos'!CS28</f>
        <v>1.1600000000000001</v>
      </c>
      <c r="CY39" s="112">
        <f>'Total Datos'!CT28</f>
        <v>1.6800000000000002</v>
      </c>
      <c r="CZ39" s="112">
        <f>'Total Datos'!CU28</f>
        <v>2.06</v>
      </c>
      <c r="DD39" s="112">
        <f>'Total Datos'!CY28</f>
        <v>5.8599999999999994</v>
      </c>
      <c r="DE39">
        <v>6.36</v>
      </c>
      <c r="DF39" s="112">
        <f>'Total Datos'!DA28</f>
        <v>6.52</v>
      </c>
      <c r="DG39" s="112">
        <f>'Total Datos'!DB28</f>
        <v>4.01</v>
      </c>
      <c r="DH39" s="112">
        <f>'Total Datos'!DC28</f>
        <v>1.9800000000000002</v>
      </c>
      <c r="DI39" s="112">
        <f>'Total Datos'!DD28</f>
        <v>4.0399999999999991</v>
      </c>
      <c r="DJ39" s="112">
        <f>'Total Datos'!DE28</f>
        <v>1.6</v>
      </c>
      <c r="DK39" s="112"/>
      <c r="DL39" s="112">
        <f>'Total Datos'!DG28</f>
        <v>1.7000000000000002</v>
      </c>
      <c r="DM39" s="112">
        <f>'Total Datos'!DH28</f>
        <v>8.77</v>
      </c>
      <c r="DN39" s="112">
        <f>'Total Datos'!DI28</f>
        <v>11.379999999999999</v>
      </c>
      <c r="DO39" s="112">
        <f>'Total Datos'!DJ28</f>
        <v>8.84</v>
      </c>
      <c r="DP39" s="112">
        <f>'Total Datos'!DK28</f>
        <v>4.12</v>
      </c>
      <c r="DQ39" s="112">
        <f>'Total Datos'!DL28</f>
        <v>4.75</v>
      </c>
      <c r="DR39" s="112">
        <f>'Total Datos'!DM28</f>
        <v>3.44</v>
      </c>
      <c r="DS39" s="112">
        <f>'Total Datos'!DN28</f>
        <v>6.26</v>
      </c>
      <c r="DT39" s="112">
        <f>'Total Datos'!DO28</f>
        <v>1.51</v>
      </c>
      <c r="DU39" s="112">
        <f>'Total Datos'!DP28</f>
        <v>1.4000000000000001</v>
      </c>
      <c r="DV39" s="112">
        <f>'Total Datos'!DQ28</f>
        <v>1.1700000000000002</v>
      </c>
      <c r="DW39" s="112">
        <f>'Total Datos'!DR28</f>
        <v>1.59</v>
      </c>
      <c r="DX39" s="112">
        <f>'Total Datos'!DS28</f>
        <v>6.08</v>
      </c>
      <c r="DY39" s="112">
        <f>'Total Datos'!DT28</f>
        <v>3.48</v>
      </c>
      <c r="EB39" s="112">
        <f>'Total Datos'!DW28</f>
        <v>5.54</v>
      </c>
      <c r="EC39" s="112">
        <f>'Total Datos'!DX28</f>
        <v>3.31</v>
      </c>
      <c r="ED39" s="112">
        <f>'Total Datos'!DY28</f>
        <v>1.1900000000000002</v>
      </c>
      <c r="EE39" s="112">
        <f>'Total Datos'!DZ28</f>
        <v>1.1600000000000001</v>
      </c>
      <c r="EF39" s="112">
        <f>'Total Datos'!EA28</f>
        <v>1.4100000000000001</v>
      </c>
      <c r="EG39" s="112">
        <f>'Total Datos'!EB28</f>
        <v>1.49</v>
      </c>
      <c r="EH39" s="112">
        <f>'Total Datos'!EC28</f>
        <v>1.24</v>
      </c>
      <c r="EI39" s="112">
        <f>'Total Datos'!ED28</f>
        <v>1.58</v>
      </c>
      <c r="EN39" s="112">
        <f>'Total Datos'!EI28</f>
        <v>5.28</v>
      </c>
      <c r="EO39" s="112">
        <f>'Total Datos'!EJ28</f>
        <v>5.79</v>
      </c>
      <c r="EP39" s="112">
        <f>'Total Datos'!EK28</f>
        <v>4.46</v>
      </c>
      <c r="EQ39" s="112">
        <f>'Total Datos'!EL28</f>
        <v>3.1399999999999997</v>
      </c>
      <c r="ER39" s="112">
        <f>'Total Datos'!EM28</f>
        <v>3.06</v>
      </c>
      <c r="ES39" s="112">
        <f>'Total Datos'!EN28</f>
        <v>1.97</v>
      </c>
      <c r="ET39" s="112">
        <f>'Total Datos'!EO28</f>
        <v>1.82</v>
      </c>
      <c r="EU39" s="112">
        <f>'Total Datos'!EP28</f>
        <v>1.56</v>
      </c>
      <c r="EV39" s="112">
        <f>'Total Datos'!EQ28</f>
        <v>1.99</v>
      </c>
      <c r="FA39" s="112">
        <f>'Total Datos'!EV28</f>
        <v>7.6099999999999994</v>
      </c>
      <c r="FB39" s="112">
        <f>'Total Datos'!EW28</f>
        <v>1.91</v>
      </c>
      <c r="FC39" s="112">
        <f>'Total Datos'!EX28</f>
        <v>1.9000000000000001</v>
      </c>
      <c r="FD39" s="112">
        <f>'Total Datos'!EY28</f>
        <v>1.58</v>
      </c>
      <c r="FE39" s="112">
        <f>'Total Datos'!EZ28</f>
        <v>1.07</v>
      </c>
      <c r="FF39" s="112">
        <f>'Total Datos'!FA28</f>
        <v>1.4500000000000002</v>
      </c>
      <c r="FG39" s="112">
        <f>'Total Datos'!FB28</f>
        <v>1.3900000000000001</v>
      </c>
    </row>
    <row r="40" spans="1:168" x14ac:dyDescent="0.25">
      <c r="A40" s="105"/>
      <c r="B40" s="91" t="s">
        <v>62</v>
      </c>
      <c r="C40" s="105"/>
      <c r="D40" s="107"/>
      <c r="E40" s="107"/>
      <c r="F40" s="107"/>
      <c r="G40" s="91"/>
      <c r="H40" s="107"/>
      <c r="I40" s="107"/>
      <c r="J40" s="107"/>
      <c r="K40" s="107"/>
      <c r="L40" s="107"/>
      <c r="M40" s="107"/>
      <c r="N40" s="51"/>
      <c r="O40" s="91"/>
      <c r="P40" s="91"/>
      <c r="Q40" s="91"/>
      <c r="R40" s="91"/>
      <c r="S40" s="91"/>
      <c r="T40" s="92">
        <v>9.24</v>
      </c>
      <c r="U40" s="92">
        <v>10.08</v>
      </c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109"/>
      <c r="AL40" s="91"/>
      <c r="AM40" s="91"/>
      <c r="AN40" s="91"/>
      <c r="AO40" s="91"/>
      <c r="AP40" s="91"/>
      <c r="AQ40" s="91"/>
      <c r="AR40" s="92">
        <v>9.02</v>
      </c>
      <c r="AS40" s="92">
        <v>7.3999999999999995</v>
      </c>
      <c r="AT40" s="92">
        <v>12.32</v>
      </c>
      <c r="AU40" s="91"/>
      <c r="AV40" s="91"/>
      <c r="AW40" s="91"/>
      <c r="AX40" s="91"/>
      <c r="AY40" s="91"/>
      <c r="AZ40" s="91"/>
      <c r="BA40" s="110"/>
      <c r="BB40" s="91"/>
      <c r="BC40" s="10"/>
      <c r="BD40" s="117">
        <v>10.67</v>
      </c>
      <c r="BE40" s="91"/>
      <c r="BF40" s="117">
        <v>11.72</v>
      </c>
      <c r="BG40" s="91"/>
      <c r="BH40" s="91"/>
      <c r="BI40" s="51"/>
      <c r="BJ40" s="51"/>
      <c r="BK40" s="91"/>
      <c r="BL40" s="91"/>
      <c r="BM40" s="91"/>
      <c r="BN40" s="112"/>
      <c r="BO40" s="112"/>
      <c r="BP40" s="112"/>
      <c r="BQ40" s="112"/>
      <c r="BR40" s="112"/>
      <c r="BS40" s="112">
        <f>'Total Datos'!BN28</f>
        <v>13.25</v>
      </c>
      <c r="BT40" s="112"/>
      <c r="BU40" s="112"/>
      <c r="BV40" s="112"/>
      <c r="BW40" s="112"/>
      <c r="BX40" s="112"/>
      <c r="BY40" s="112"/>
      <c r="BZ40" s="112"/>
      <c r="CA40" s="112"/>
      <c r="CB40" s="112"/>
      <c r="CC40" s="112">
        <f>'Total Datos'!BX28</f>
        <v>17.55</v>
      </c>
      <c r="CD40" s="112">
        <f>'Total Datos'!BY28</f>
        <v>10.1</v>
      </c>
      <c r="CE40" s="112">
        <f>'Total Datos'!BZ28</f>
        <v>10.72</v>
      </c>
      <c r="CF40" s="112"/>
      <c r="CG40" s="112"/>
      <c r="CH40" s="112"/>
      <c r="CI40" s="112"/>
      <c r="CJ40" s="112"/>
      <c r="CK40" s="112"/>
      <c r="CL40" s="112"/>
      <c r="CM40" s="112"/>
      <c r="CN40" s="112"/>
      <c r="CO40" s="112">
        <f>'Total Datos'!CJ28</f>
        <v>11.6</v>
      </c>
      <c r="CP40" s="112">
        <f>'Total Datos'!CK28</f>
        <v>10.27</v>
      </c>
      <c r="CQ40" s="112">
        <f>'Total Datos'!CL28</f>
        <v>10.48</v>
      </c>
      <c r="DA40" s="112">
        <f>'Total Datos'!CV28</f>
        <v>7.56</v>
      </c>
      <c r="DB40" s="112">
        <f>'Total Datos'!CW28</f>
        <v>11.6</v>
      </c>
      <c r="DC40" s="112">
        <f>'Total Datos'!CX28</f>
        <v>16.18</v>
      </c>
      <c r="DZ40" s="112">
        <f>'Total Datos'!DU28</f>
        <v>16.88</v>
      </c>
      <c r="EA40" s="112">
        <f>'Total Datos'!DV28</f>
        <v>12.06</v>
      </c>
      <c r="EJ40" s="112">
        <f>'Total Datos'!EE28</f>
        <v>10.79</v>
      </c>
      <c r="EK40" s="112">
        <f>'Total Datos'!EF28</f>
        <v>7.62</v>
      </c>
      <c r="EL40" s="112">
        <f>'Total Datos'!EG28</f>
        <v>11.47</v>
      </c>
      <c r="EM40" s="112">
        <f>'Total Datos'!EH28</f>
        <v>11.74</v>
      </c>
      <c r="EW40" s="112">
        <f>'Total Datos'!ER28</f>
        <v>5.91</v>
      </c>
      <c r="EX40" s="112">
        <f>'Total Datos'!ES28</f>
        <v>5.01</v>
      </c>
      <c r="EY40" s="112">
        <f>'Total Datos'!ET28</f>
        <v>11.66</v>
      </c>
      <c r="EZ40" s="112">
        <f>'Total Datos'!EU28</f>
        <v>7.1099999999999994</v>
      </c>
      <c r="FH40" s="112">
        <f>'Total Datos'!FC28</f>
        <v>4.16</v>
      </c>
      <c r="FI40" s="112">
        <f>'Total Datos'!FD28</f>
        <v>4.99</v>
      </c>
      <c r="FJ40" s="112">
        <f>'Total Datos'!FE28</f>
        <v>8</v>
      </c>
      <c r="FK40" s="112">
        <f>'Total Datos'!FF28</f>
        <v>7.93</v>
      </c>
      <c r="FL40" s="112">
        <f>'Total Datos'!FG28</f>
        <v>6.58</v>
      </c>
    </row>
    <row r="41" spans="1:168" x14ac:dyDescent="0.25">
      <c r="A41" s="105">
        <v>27</v>
      </c>
      <c r="B41" s="91" t="s">
        <v>63</v>
      </c>
      <c r="C41" s="105" t="s">
        <v>44</v>
      </c>
      <c r="D41" s="91">
        <v>233304</v>
      </c>
      <c r="E41" s="107">
        <v>377094</v>
      </c>
      <c r="F41" s="107">
        <v>152</v>
      </c>
      <c r="G41" s="107">
        <v>10</v>
      </c>
      <c r="H41" s="107">
        <v>0.47</v>
      </c>
      <c r="I41" s="107"/>
      <c r="J41" s="107"/>
      <c r="K41" s="107"/>
      <c r="L41" s="107"/>
      <c r="M41" s="107"/>
      <c r="N41" s="51"/>
      <c r="O41" s="91">
        <v>7.71</v>
      </c>
      <c r="P41" s="91">
        <v>7.7500000000000009</v>
      </c>
      <c r="Q41" s="91">
        <v>6.66</v>
      </c>
      <c r="R41" s="91">
        <v>5.6000000000000005</v>
      </c>
      <c r="S41" s="91">
        <v>5.13</v>
      </c>
      <c r="T41" s="91">
        <v>5.6000000000000005</v>
      </c>
      <c r="U41" s="91">
        <v>6.41</v>
      </c>
      <c r="V41" s="91">
        <v>7.28</v>
      </c>
      <c r="W41" s="91">
        <v>7.4</v>
      </c>
      <c r="X41" s="91">
        <v>7.910000000000001</v>
      </c>
      <c r="Y41" s="91">
        <v>8.2099999999999991</v>
      </c>
      <c r="Z41" s="91">
        <v>8.2999999999999989</v>
      </c>
      <c r="AA41" s="91">
        <v>8.02</v>
      </c>
      <c r="AB41" s="91">
        <v>6.8500000000000005</v>
      </c>
      <c r="AC41" s="91">
        <v>5.66</v>
      </c>
      <c r="AD41" s="91">
        <v>4.13</v>
      </c>
      <c r="AE41" s="91">
        <v>4.41</v>
      </c>
      <c r="AF41" s="91">
        <v>5.28</v>
      </c>
      <c r="AG41" s="91">
        <v>5.9</v>
      </c>
      <c r="AH41" s="91">
        <v>6.71</v>
      </c>
      <c r="AI41" s="91">
        <v>7.67</v>
      </c>
      <c r="AJ41" s="91">
        <v>7.63</v>
      </c>
      <c r="AK41" s="91">
        <v>8.1199999999999992</v>
      </c>
      <c r="AL41" s="91">
        <v>8.6199999999999992</v>
      </c>
      <c r="AM41" s="91">
        <v>8.5599999999999987</v>
      </c>
      <c r="AN41" s="91">
        <v>8.9499999999999993</v>
      </c>
      <c r="AO41" s="91">
        <v>6.45</v>
      </c>
      <c r="AP41" s="91">
        <v>7.19</v>
      </c>
      <c r="AQ41" s="91">
        <v>5.87</v>
      </c>
      <c r="AR41" s="91">
        <v>6.04</v>
      </c>
      <c r="AS41" s="91">
        <v>6.73</v>
      </c>
      <c r="AT41" s="91">
        <v>7.6499999999999995</v>
      </c>
      <c r="AU41" s="91">
        <v>7.86</v>
      </c>
      <c r="AV41" s="91">
        <v>8.0699999999999985</v>
      </c>
      <c r="AW41" s="91">
        <v>10.039999999999999</v>
      </c>
      <c r="AX41" s="91">
        <v>8.69</v>
      </c>
      <c r="AY41" s="91">
        <v>9.34</v>
      </c>
      <c r="AZ41" s="109"/>
      <c r="BA41" s="109"/>
      <c r="BB41" s="91">
        <v>8.85</v>
      </c>
      <c r="BC41" s="10">
        <v>7.81</v>
      </c>
      <c r="BD41" s="35">
        <v>7.05</v>
      </c>
      <c r="BE41" s="91">
        <v>6.7600000000000007</v>
      </c>
      <c r="BF41" s="26">
        <v>7.6800000000000006</v>
      </c>
      <c r="BG41" s="91">
        <v>7.7299999999999995</v>
      </c>
      <c r="BH41" s="91">
        <v>8.25</v>
      </c>
      <c r="BI41" s="51">
        <v>4.67</v>
      </c>
      <c r="BJ41" s="51">
        <v>7.15</v>
      </c>
      <c r="BK41" s="91">
        <v>6.5100000000000007</v>
      </c>
      <c r="BL41" s="91">
        <v>6.17</v>
      </c>
      <c r="BM41" s="91">
        <v>4.71</v>
      </c>
      <c r="BN41" s="112">
        <f>'Total Datos'!BI29</f>
        <v>3.84</v>
      </c>
      <c r="BO41" s="112">
        <f>'Total Datos'!BJ29</f>
        <v>4.1800000000000006</v>
      </c>
      <c r="BP41" s="112">
        <f>'Total Datos'!BK29</f>
        <v>4.62</v>
      </c>
      <c r="BQ41" s="112"/>
      <c r="BR41" s="112">
        <f>'Total Datos'!BM29</f>
        <v>6.09</v>
      </c>
      <c r="BS41" s="112">
        <f>'Total Datos'!BN29</f>
        <v>6.79</v>
      </c>
      <c r="BT41" s="112">
        <f>'Total Datos'!BO29</f>
        <v>6.3100000000000005</v>
      </c>
      <c r="BU41" s="112">
        <f>'Total Datos'!BP29</f>
        <v>8.2199999999999989</v>
      </c>
      <c r="BV41" s="112">
        <f>'Total Datos'!BQ29</f>
        <v>6.03</v>
      </c>
      <c r="BW41" s="112">
        <f>'Total Datos'!BR29</f>
        <v>4.91</v>
      </c>
      <c r="BX41" s="112">
        <f>'Total Datos'!BS29</f>
        <v>5</v>
      </c>
      <c r="BY41" s="112">
        <f>'Total Datos'!BT29</f>
        <v>3.75</v>
      </c>
      <c r="BZ41" s="112">
        <f>'Total Datos'!BU29</f>
        <v>3.2700000000000005</v>
      </c>
      <c r="CA41" s="112">
        <f>'Total Datos'!BV29</f>
        <v>3.7</v>
      </c>
      <c r="CB41" s="112">
        <f>'Total Datos'!BW29</f>
        <v>4.29</v>
      </c>
      <c r="CC41" s="112">
        <f>'Total Datos'!BX29</f>
        <v>5.5100000000000007</v>
      </c>
      <c r="CD41" s="112">
        <f>'Total Datos'!BY29</f>
        <v>6.12</v>
      </c>
      <c r="CE41" s="112">
        <f>'Total Datos'!BZ29</f>
        <v>7.4300000000000006</v>
      </c>
      <c r="CF41" s="112">
        <f>'Total Datos'!CA29</f>
        <v>7.81</v>
      </c>
      <c r="CG41" s="112">
        <f>'Total Datos'!CB29</f>
        <v>7.830000000000001</v>
      </c>
      <c r="CH41" s="112">
        <f>'Total Datos'!CC29</f>
        <v>8</v>
      </c>
      <c r="CI41" s="112">
        <f>'Total Datos'!CD29</f>
        <v>7.49</v>
      </c>
      <c r="CJ41" s="112">
        <f>'Total Datos'!CE29</f>
        <v>7.4300000000000006</v>
      </c>
      <c r="CK41" s="112">
        <f>'Total Datos'!CF29</f>
        <v>6.95</v>
      </c>
      <c r="CL41" s="112">
        <f>'Total Datos'!CG29</f>
        <v>3.63</v>
      </c>
      <c r="CM41" s="112"/>
      <c r="CN41" s="112"/>
      <c r="CO41" s="112"/>
      <c r="CP41" s="112">
        <f>'Total Datos'!CK29</f>
        <v>8.2799999999999994</v>
      </c>
      <c r="CQ41" s="112"/>
      <c r="CR41" s="112"/>
      <c r="CS41" s="112">
        <f>'Total Datos'!CN29</f>
        <v>8.0299999999999994</v>
      </c>
      <c r="CT41" s="112">
        <f>'Total Datos'!CO29</f>
        <v>7.97</v>
      </c>
      <c r="CU41" s="112">
        <f>'Total Datos'!CP29</f>
        <v>7.8400000000000007</v>
      </c>
      <c r="CV41" s="112">
        <f>'Total Datos'!CQ29</f>
        <v>7.62</v>
      </c>
      <c r="CW41" s="112">
        <f>'Total Datos'!CR29</f>
        <v>7.23</v>
      </c>
      <c r="CX41" s="112">
        <f>'Total Datos'!CS29</f>
        <v>3.9700000000000006</v>
      </c>
      <c r="CY41" s="112">
        <f>'Total Datos'!CT29</f>
        <v>4.4700000000000006</v>
      </c>
      <c r="CZ41" s="112">
        <f>'Total Datos'!CU29</f>
        <v>5.33</v>
      </c>
      <c r="DA41" s="112">
        <f>'Total Datos'!CV29</f>
        <v>6.32</v>
      </c>
      <c r="DB41" s="112">
        <f>'Total Datos'!CW29</f>
        <v>7.15</v>
      </c>
      <c r="DC41" s="112">
        <f>'Total Datos'!CX29</f>
        <v>7.09</v>
      </c>
      <c r="DD41" s="112">
        <f>'Total Datos'!CY29</f>
        <v>7.7</v>
      </c>
      <c r="DE41">
        <v>8.1199999999999992</v>
      </c>
      <c r="DF41" s="112">
        <f>'Total Datos'!DA29</f>
        <v>8.19</v>
      </c>
      <c r="DG41" s="112"/>
    </row>
    <row r="42" spans="1:168" x14ac:dyDescent="0.25">
      <c r="A42" s="105">
        <v>28</v>
      </c>
      <c r="B42" s="91" t="s">
        <v>52</v>
      </c>
      <c r="C42" s="105" t="s">
        <v>26</v>
      </c>
      <c r="D42" s="107">
        <v>233542</v>
      </c>
      <c r="E42" s="107">
        <v>376630</v>
      </c>
      <c r="F42" s="107">
        <v>165</v>
      </c>
      <c r="G42" s="107">
        <v>54</v>
      </c>
      <c r="H42" s="107">
        <v>0.27</v>
      </c>
      <c r="I42" s="107"/>
      <c r="J42" s="107"/>
      <c r="K42" s="107"/>
      <c r="L42" s="107"/>
      <c r="M42" s="107"/>
      <c r="N42" s="51"/>
      <c r="O42" s="91">
        <v>17.260000000000002</v>
      </c>
      <c r="P42" s="91">
        <v>17.21</v>
      </c>
      <c r="Q42" s="91">
        <v>15.89</v>
      </c>
      <c r="R42" s="110"/>
      <c r="S42" s="91">
        <v>14.6</v>
      </c>
      <c r="T42" s="91">
        <v>15.06</v>
      </c>
      <c r="U42" s="91">
        <v>15.969999999999999</v>
      </c>
      <c r="V42" s="91">
        <v>16.61</v>
      </c>
      <c r="W42" s="91">
        <v>16.990000000000002</v>
      </c>
      <c r="X42" s="91">
        <v>17.55</v>
      </c>
      <c r="Y42" s="91">
        <v>17.88</v>
      </c>
      <c r="Z42" s="91">
        <v>17.91</v>
      </c>
      <c r="AA42" s="91">
        <v>12.67</v>
      </c>
      <c r="AB42" s="91">
        <v>15.98</v>
      </c>
      <c r="AC42" s="91">
        <v>14.9</v>
      </c>
      <c r="AD42" s="91">
        <v>10.15</v>
      </c>
      <c r="AE42" s="91">
        <v>13.96</v>
      </c>
      <c r="AF42" s="91">
        <v>14.65</v>
      </c>
      <c r="AG42" s="91">
        <v>15.47</v>
      </c>
      <c r="AH42" s="91">
        <v>16.150000000000002</v>
      </c>
      <c r="AI42" s="91">
        <v>17.100000000000001</v>
      </c>
      <c r="AJ42" s="91">
        <v>17.350000000000001</v>
      </c>
      <c r="AK42" s="91">
        <v>17.79</v>
      </c>
      <c r="AL42" s="91">
        <v>18.059999999999999</v>
      </c>
      <c r="AM42" s="91">
        <v>18.309999999999999</v>
      </c>
      <c r="AN42" s="91">
        <v>18.63</v>
      </c>
      <c r="AO42" s="91">
        <v>16.68</v>
      </c>
      <c r="AP42" s="91">
        <v>16.29</v>
      </c>
      <c r="AQ42" s="91">
        <v>15.13</v>
      </c>
      <c r="AR42" s="91">
        <v>15.43</v>
      </c>
      <c r="AS42" s="91">
        <v>16.23</v>
      </c>
      <c r="AT42" s="91">
        <v>17.36</v>
      </c>
      <c r="AU42" s="91">
        <v>17.25</v>
      </c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10"/>
      <c r="BJ42" s="110"/>
      <c r="BK42" s="110"/>
      <c r="BL42" s="110"/>
      <c r="BM42" s="110"/>
      <c r="BN42" s="112" t="str">
        <f>'Total Datos'!BI30</f>
        <v xml:space="preserve">Sin Permiso </v>
      </c>
      <c r="BO42" s="112" t="str">
        <f>'Total Datos'!BJ30</f>
        <v xml:space="preserve">Sin Permiso </v>
      </c>
      <c r="BP42" s="112" t="str">
        <f>'Total Datos'!BK30</f>
        <v xml:space="preserve">Sin Permiso </v>
      </c>
      <c r="BQ42" s="112"/>
      <c r="BR42" s="112" t="str">
        <f>'Total Datos'!BM30</f>
        <v xml:space="preserve">Sin Permiso </v>
      </c>
      <c r="BS42" s="112" t="str">
        <f>'Total Datos'!BN30</f>
        <v xml:space="preserve">Sin Permiso </v>
      </c>
      <c r="BT42" s="112" t="str">
        <f>'Total Datos'!BO30</f>
        <v xml:space="preserve">Sin Permiso </v>
      </c>
      <c r="BU42" s="112" t="str">
        <f>'Total Datos'!BP30</f>
        <v xml:space="preserve">Sin Permiso </v>
      </c>
      <c r="BV42" s="112" t="str">
        <f>'Total Datos'!BQ30</f>
        <v xml:space="preserve">Sin Permiso </v>
      </c>
      <c r="BW42" s="112" t="str">
        <f>'Total Datos'!BR30</f>
        <v xml:space="preserve">Sin Permiso </v>
      </c>
      <c r="BX42" s="112" t="str">
        <f>'Total Datos'!BS30</f>
        <v xml:space="preserve">Sin Permiso </v>
      </c>
      <c r="BY42" s="112" t="str">
        <f>'Total Datos'!BT30</f>
        <v xml:space="preserve">Sin Permiso </v>
      </c>
      <c r="BZ42" s="112" t="str">
        <f>'Total Datos'!BU30</f>
        <v xml:space="preserve">Sin Permiso </v>
      </c>
      <c r="CA42" s="112" t="str">
        <f>'Total Datos'!BV30</f>
        <v xml:space="preserve">Sin Permiso </v>
      </c>
      <c r="CB42" s="112" t="str">
        <f>'Total Datos'!BW30</f>
        <v xml:space="preserve">Sin Permiso </v>
      </c>
      <c r="CC42" s="112" t="str">
        <f>'Total Datos'!BX30</f>
        <v xml:space="preserve">Sin Permiso </v>
      </c>
      <c r="CD42" s="112" t="str">
        <f>'Total Datos'!BY30</f>
        <v xml:space="preserve">Sin Permiso </v>
      </c>
      <c r="CE42" s="112" t="str">
        <f>'Total Datos'!BZ30</f>
        <v xml:space="preserve">Sin Permiso </v>
      </c>
      <c r="CF42" s="112" t="str">
        <f>'Total Datos'!CA30</f>
        <v xml:space="preserve">Sin Permiso </v>
      </c>
      <c r="CG42" s="112" t="str">
        <f>'Total Datos'!CB30</f>
        <v xml:space="preserve">Sin Permiso </v>
      </c>
      <c r="CH42" s="112" t="str">
        <f>'Total Datos'!CC30</f>
        <v xml:space="preserve">Sin Permiso </v>
      </c>
      <c r="CI42" s="112" t="str">
        <f>'Total Datos'!CD30</f>
        <v xml:space="preserve">Sin Permiso </v>
      </c>
      <c r="CJ42" s="112" t="str">
        <f>'Total Datos'!CE30</f>
        <v xml:space="preserve">Sin Permiso </v>
      </c>
      <c r="CK42" s="112" t="str">
        <f>'Total Datos'!CF30</f>
        <v xml:space="preserve">Sin Permiso </v>
      </c>
      <c r="CL42" s="112" t="str">
        <f>'Total Datos'!CG30</f>
        <v xml:space="preserve">Sin Permiso </v>
      </c>
      <c r="CM42" s="112" t="str">
        <f>'Total Datos'!CH30</f>
        <v xml:space="preserve">Sin Permiso </v>
      </c>
      <c r="CN42" s="112" t="str">
        <f>'Total Datos'!CI30</f>
        <v xml:space="preserve">Sin Permiso </v>
      </c>
      <c r="CO42" s="112" t="str">
        <f>'Total Datos'!CJ30</f>
        <v xml:space="preserve">Sin Permiso </v>
      </c>
      <c r="CP42" s="112" t="str">
        <f>'Total Datos'!CK30</f>
        <v xml:space="preserve">Sin Permiso </v>
      </c>
      <c r="CQ42" s="112" t="str">
        <f>'Total Datos'!CL30</f>
        <v xml:space="preserve">Sin Permiso </v>
      </c>
      <c r="CR42" s="112" t="str">
        <f>'Total Datos'!CM30</f>
        <v xml:space="preserve">Sin Permiso </v>
      </c>
      <c r="CS42" s="112" t="str">
        <f>'Total Datos'!CN30</f>
        <v xml:space="preserve">Sin Permiso </v>
      </c>
      <c r="CT42" s="112" t="str">
        <f>'Total Datos'!CO30</f>
        <v xml:space="preserve">Sin Permiso </v>
      </c>
      <c r="CU42" s="112" t="str">
        <f>'Total Datos'!CP30</f>
        <v xml:space="preserve">Sin Permiso </v>
      </c>
      <c r="CV42" s="112" t="str">
        <f>'Total Datos'!CQ30</f>
        <v xml:space="preserve">Sin Permiso </v>
      </c>
      <c r="CW42" s="112" t="str">
        <f>'Total Datos'!CR30</f>
        <v xml:space="preserve">Sin Permiso </v>
      </c>
      <c r="CX42" s="112" t="str">
        <f>'Total Datos'!CS30</f>
        <v xml:space="preserve">Sin Permiso </v>
      </c>
      <c r="CY42" s="112" t="str">
        <f>'Total Datos'!CT30</f>
        <v xml:space="preserve">Sin Permiso </v>
      </c>
      <c r="CZ42" s="112" t="str">
        <f>'Total Datos'!CU30</f>
        <v xml:space="preserve">Sin Permiso </v>
      </c>
      <c r="DA42" s="112" t="str">
        <f>'Total Datos'!CV30</f>
        <v xml:space="preserve">Sin Permiso </v>
      </c>
      <c r="DB42" s="112" t="str">
        <f>'Total Datos'!CW30</f>
        <v xml:space="preserve">Sin Permiso </v>
      </c>
      <c r="DC42" s="112" t="str">
        <f>'Total Datos'!CX30</f>
        <v xml:space="preserve">Sin Permiso </v>
      </c>
      <c r="DD42" s="112" t="str">
        <f>'Total Datos'!CY30</f>
        <v xml:space="preserve">Sin Permiso </v>
      </c>
      <c r="DE42" s="112" t="str">
        <f>'Total Datos'!CZ30</f>
        <v xml:space="preserve">Sin Permiso </v>
      </c>
      <c r="DF42" s="112" t="str">
        <f>'Total Datos'!DA30</f>
        <v xml:space="preserve">Sin Permiso </v>
      </c>
      <c r="DG42" s="112" t="str">
        <f>'Total Datos'!DB30</f>
        <v xml:space="preserve">Sin Permiso </v>
      </c>
      <c r="DH42" s="112" t="str">
        <f>'Total Datos'!DC30</f>
        <v xml:space="preserve">Sin Permiso </v>
      </c>
      <c r="DI42" s="112" t="str">
        <f>'Total Datos'!DD30</f>
        <v xml:space="preserve">Sin Permiso </v>
      </c>
      <c r="DJ42" s="112" t="str">
        <f>'Total Datos'!DE30</f>
        <v xml:space="preserve">Sin Permiso </v>
      </c>
      <c r="DK42" s="112" t="str">
        <f>'Total Datos'!DF30</f>
        <v xml:space="preserve">Sin Permiso </v>
      </c>
      <c r="DL42" s="112" t="str">
        <f>'Total Datos'!DG30</f>
        <v xml:space="preserve">Sin Permiso </v>
      </c>
      <c r="DM42" s="112" t="str">
        <f>'Total Datos'!DH30</f>
        <v xml:space="preserve">Sin Permiso </v>
      </c>
      <c r="DN42" s="112" t="str">
        <f>'Total Datos'!DI30</f>
        <v xml:space="preserve">Sin Permiso </v>
      </c>
      <c r="DO42" s="112" t="str">
        <f>'Total Datos'!DJ30</f>
        <v xml:space="preserve">Sin Permiso </v>
      </c>
      <c r="DP42" s="112" t="str">
        <f>'Total Datos'!DK30</f>
        <v xml:space="preserve">Sin Permiso </v>
      </c>
      <c r="DQ42" s="112" t="str">
        <f>'Total Datos'!DL30</f>
        <v xml:space="preserve">Sin Permiso </v>
      </c>
      <c r="DR42" s="112" t="str">
        <f>'Total Datos'!DM30</f>
        <v xml:space="preserve">Sin Permiso </v>
      </c>
      <c r="DS42" s="112" t="str">
        <f>'Total Datos'!DN30</f>
        <v xml:space="preserve">Sin Permiso </v>
      </c>
      <c r="DT42" s="112" t="str">
        <f>'Total Datos'!DO30</f>
        <v xml:space="preserve">Sin Permiso </v>
      </c>
      <c r="DU42" s="112" t="str">
        <f>'Total Datos'!DP30</f>
        <v xml:space="preserve">Sin Permiso </v>
      </c>
      <c r="DV42" s="112" t="str">
        <f>'Total Datos'!DQ30</f>
        <v xml:space="preserve">Sin Permiso </v>
      </c>
      <c r="DW42" s="112" t="str">
        <f>'Total Datos'!DR30</f>
        <v xml:space="preserve">Sin Permiso </v>
      </c>
      <c r="DX42" s="112" t="str">
        <f>'Total Datos'!DS30</f>
        <v xml:space="preserve">Sin Permiso </v>
      </c>
      <c r="DY42" s="112" t="str">
        <f>'Total Datos'!DT30</f>
        <v xml:space="preserve">Sin Permiso </v>
      </c>
      <c r="DZ42" s="112" t="str">
        <f>'Total Datos'!DU30</f>
        <v xml:space="preserve">Sin Permiso </v>
      </c>
      <c r="EA42" s="112" t="str">
        <f>'Total Datos'!DV30</f>
        <v xml:space="preserve">Sin Permiso </v>
      </c>
      <c r="EB42" s="112" t="str">
        <f>'Total Datos'!DW30</f>
        <v xml:space="preserve">Sin Permiso </v>
      </c>
      <c r="EC42" s="112" t="str">
        <f>'Total Datos'!DX30</f>
        <v xml:space="preserve">Sin Permiso </v>
      </c>
      <c r="ED42" s="112" t="str">
        <f>'Total Datos'!DY30</f>
        <v xml:space="preserve">Sin Permiso </v>
      </c>
      <c r="EE42" s="112" t="str">
        <f>'Total Datos'!DZ30</f>
        <v xml:space="preserve">Sin Permiso </v>
      </c>
      <c r="EF42" s="112" t="str">
        <f>'Total Datos'!EA30</f>
        <v xml:space="preserve">Sin Permiso </v>
      </c>
      <c r="EG42" s="112" t="str">
        <f>'Total Datos'!EB30</f>
        <v xml:space="preserve">Sin Permiso </v>
      </c>
      <c r="EH42" s="112" t="str">
        <f>'Total Datos'!EC30</f>
        <v xml:space="preserve">Sin Permiso </v>
      </c>
      <c r="EI42" s="112" t="str">
        <f>'Total Datos'!ED30</f>
        <v xml:space="preserve">Sin Permiso </v>
      </c>
      <c r="EJ42" s="112" t="str">
        <f>'Total Datos'!EE30</f>
        <v xml:space="preserve">Sin Permiso </v>
      </c>
      <c r="EK42" s="112" t="str">
        <f>'Total Datos'!EF30</f>
        <v xml:space="preserve">Sin Permiso </v>
      </c>
      <c r="EL42" s="112" t="str">
        <f>'Total Datos'!EG30</f>
        <v xml:space="preserve">Sin Permiso </v>
      </c>
      <c r="EM42" s="112" t="str">
        <f>'Total Datos'!EH30</f>
        <v xml:space="preserve">Sin Permiso </v>
      </c>
      <c r="EN42" s="112" t="str">
        <f>'Total Datos'!EI30</f>
        <v xml:space="preserve">Sin Permiso </v>
      </c>
      <c r="EO42" s="112" t="str">
        <f>'Total Datos'!EJ30</f>
        <v xml:space="preserve">Sin Permiso </v>
      </c>
      <c r="EP42" s="112" t="str">
        <f>'Total Datos'!EK30</f>
        <v xml:space="preserve">Sin Permiso </v>
      </c>
      <c r="EQ42" s="112" t="str">
        <f>'Total Datos'!EL30</f>
        <v xml:space="preserve">Sin Permiso </v>
      </c>
      <c r="ER42" s="112" t="str">
        <f>'Total Datos'!EM30</f>
        <v xml:space="preserve">Sin Permiso </v>
      </c>
      <c r="ES42" s="112" t="str">
        <f>'Total Datos'!EN30</f>
        <v xml:space="preserve">Sin Permiso </v>
      </c>
      <c r="ET42" s="112" t="str">
        <f>'Total Datos'!EO30</f>
        <v xml:space="preserve">Sin Permiso </v>
      </c>
      <c r="EU42" s="112" t="str">
        <f>'Total Datos'!EP30</f>
        <v xml:space="preserve">Sin Permiso </v>
      </c>
      <c r="EV42" s="112" t="str">
        <f>'Total Datos'!EQ30</f>
        <v xml:space="preserve">Sin Permiso </v>
      </c>
    </row>
    <row r="43" spans="1:168" x14ac:dyDescent="0.25">
      <c r="A43" s="105">
        <v>29</v>
      </c>
      <c r="B43" s="91" t="s">
        <v>106</v>
      </c>
      <c r="C43" s="105" t="s">
        <v>44</v>
      </c>
      <c r="D43" s="107">
        <v>234045</v>
      </c>
      <c r="E43" s="107">
        <v>378793</v>
      </c>
      <c r="F43" s="107">
        <v>127</v>
      </c>
      <c r="G43" s="91" t="s">
        <v>46</v>
      </c>
      <c r="H43" s="107">
        <v>0.28000000000000003</v>
      </c>
      <c r="I43" s="107"/>
      <c r="J43" s="107"/>
      <c r="K43" s="107"/>
      <c r="L43" s="107"/>
      <c r="M43" s="107"/>
      <c r="N43" s="51"/>
      <c r="O43" s="91">
        <v>2.04</v>
      </c>
      <c r="P43" s="91">
        <v>2.6100000000000003</v>
      </c>
      <c r="Q43" s="91">
        <v>2.09</v>
      </c>
      <c r="R43" s="91">
        <v>1.47</v>
      </c>
      <c r="S43" s="91">
        <v>3.0700000000000003</v>
      </c>
      <c r="T43" s="91">
        <v>4.66</v>
      </c>
      <c r="U43" s="91">
        <v>5.92</v>
      </c>
      <c r="V43" s="91">
        <v>6.42</v>
      </c>
      <c r="W43" s="91">
        <v>6.59</v>
      </c>
      <c r="X43" s="91">
        <v>6.62</v>
      </c>
      <c r="Y43" s="91">
        <v>5.27</v>
      </c>
      <c r="Z43" s="91">
        <v>2.0199999999999996</v>
      </c>
      <c r="AA43" s="91">
        <v>1.72</v>
      </c>
      <c r="AB43" s="91">
        <v>1.8099999999999998</v>
      </c>
      <c r="AC43" s="91">
        <v>1.67</v>
      </c>
      <c r="AD43" s="110"/>
      <c r="AE43" s="91">
        <v>2.1799999999999997</v>
      </c>
      <c r="AF43" s="110"/>
      <c r="AG43" s="91">
        <v>4.9899999999999993</v>
      </c>
      <c r="AH43" s="91">
        <v>5.87</v>
      </c>
      <c r="AI43" s="91">
        <v>6.54</v>
      </c>
      <c r="AJ43" s="91">
        <v>8.6000000000000014</v>
      </c>
      <c r="AK43" s="91">
        <v>6</v>
      </c>
      <c r="AL43" s="91">
        <v>6.02</v>
      </c>
      <c r="AM43" s="109"/>
      <c r="AN43" s="91">
        <v>4.6399999999999997</v>
      </c>
      <c r="AO43" s="91">
        <v>1.58</v>
      </c>
      <c r="AP43" s="91">
        <v>1.3499999999999999</v>
      </c>
      <c r="AQ43" s="91">
        <v>2.08</v>
      </c>
      <c r="AR43" s="91">
        <v>7.58</v>
      </c>
      <c r="AS43" s="91">
        <v>5.59</v>
      </c>
      <c r="AT43" s="91">
        <v>6.1899999999999995</v>
      </c>
      <c r="AU43" s="91">
        <v>6.5</v>
      </c>
      <c r="AV43" s="91">
        <v>6.72</v>
      </c>
      <c r="AW43" s="110"/>
      <c r="AX43" s="91">
        <v>5.56</v>
      </c>
      <c r="AY43" s="91">
        <v>6.27</v>
      </c>
      <c r="AZ43" s="91">
        <v>4.38</v>
      </c>
      <c r="BA43" s="91">
        <v>2.9400000000000004</v>
      </c>
      <c r="BB43" s="91">
        <v>2.5499999999999998</v>
      </c>
      <c r="BC43" s="10">
        <v>1.43</v>
      </c>
      <c r="BD43" s="35">
        <v>2.37</v>
      </c>
      <c r="BE43" s="109"/>
      <c r="BF43" s="26">
        <v>5.8</v>
      </c>
      <c r="BG43" s="91">
        <v>6.22</v>
      </c>
      <c r="BH43" s="91">
        <v>6.26</v>
      </c>
      <c r="BI43" s="51">
        <v>3.34</v>
      </c>
      <c r="BJ43" s="51">
        <v>1.8299999999999998</v>
      </c>
      <c r="BK43" s="91">
        <v>5.18</v>
      </c>
      <c r="BL43" s="91">
        <v>1.89</v>
      </c>
      <c r="BM43" s="91"/>
      <c r="BN43" s="112">
        <f>'Total Datos'!BI31</f>
        <v>1.82</v>
      </c>
      <c r="BO43" s="112">
        <f>'Total Datos'!BJ31</f>
        <v>2.2000000000000002</v>
      </c>
      <c r="BP43" s="112">
        <f>'Total Datos'!BK31</f>
        <v>2.2199999999999998</v>
      </c>
      <c r="BQ43" s="112"/>
      <c r="BR43" s="112">
        <f>'Total Datos'!BM31</f>
        <v>5.29</v>
      </c>
      <c r="BS43" s="112">
        <f>'Total Datos'!BN31</f>
        <v>6</v>
      </c>
      <c r="BT43" s="112"/>
      <c r="BU43" s="112">
        <f>'Total Datos'!BP31</f>
        <v>2.6799999999999997</v>
      </c>
      <c r="BV43" s="112"/>
      <c r="BW43" s="112">
        <f>'Total Datos'!BR31</f>
        <v>2.0300000000000002</v>
      </c>
      <c r="BX43" s="112">
        <f>'Total Datos'!BS31</f>
        <v>2.12</v>
      </c>
      <c r="BY43" s="112">
        <f>'Total Datos'!BT31</f>
        <v>1.4200000000000002</v>
      </c>
      <c r="BZ43" s="112"/>
      <c r="CA43" s="112"/>
      <c r="CB43" s="112"/>
      <c r="CC43" s="112">
        <f>'Total Datos'!BX31</f>
        <v>4.8499999999999996</v>
      </c>
      <c r="CD43" s="112"/>
      <c r="CE43" s="112"/>
      <c r="CF43" s="112"/>
      <c r="CG43" s="112"/>
      <c r="CH43" s="112">
        <f>'Total Datos'!CC31</f>
        <v>1.72</v>
      </c>
      <c r="CI43" s="112">
        <f>'Total Datos'!CD31</f>
        <v>2.4000000000000004</v>
      </c>
      <c r="CJ43" s="112">
        <f>'Total Datos'!CE31</f>
        <v>4.43</v>
      </c>
      <c r="CK43" s="112">
        <f>'Total Datos'!CF31</f>
        <v>1.7</v>
      </c>
      <c r="CL43" s="112">
        <f>'Total Datos'!CG31</f>
        <v>3.91</v>
      </c>
      <c r="CM43" s="112">
        <f>'Total Datos'!CH31</f>
        <v>2.4500000000000002</v>
      </c>
      <c r="CN43" s="112">
        <f>'Total Datos'!CI31</f>
        <v>3.33</v>
      </c>
      <c r="CO43" s="112">
        <f>'Total Datos'!CJ31</f>
        <v>5.18</v>
      </c>
      <c r="CP43" s="112">
        <f>'Total Datos'!CK31</f>
        <v>5.81</v>
      </c>
      <c r="CQ43" s="112">
        <f>'Total Datos'!CL31</f>
        <v>6.21</v>
      </c>
      <c r="CR43" s="112">
        <f>'Total Datos'!CM31</f>
        <v>6.3199999999999994</v>
      </c>
      <c r="CS43" s="112">
        <f>'Total Datos'!CN31</f>
        <v>5.35</v>
      </c>
      <c r="CT43" s="112">
        <f>'Total Datos'!CO31</f>
        <v>4.3199999999999994</v>
      </c>
      <c r="CU43" s="112">
        <f>'Total Datos'!CP31</f>
        <v>4.13</v>
      </c>
      <c r="CV43" s="112">
        <f>'Total Datos'!CQ31</f>
        <v>3</v>
      </c>
      <c r="CW43" s="112">
        <f>'Total Datos'!CR31</f>
        <v>3.34</v>
      </c>
      <c r="CX43" s="112">
        <f>'Total Datos'!CS31</f>
        <v>1.5999999999999999</v>
      </c>
      <c r="CY43" s="112">
        <f>'Total Datos'!CT31</f>
        <v>2.1900000000000004</v>
      </c>
      <c r="CZ43" s="112">
        <f>'Total Datos'!CU31</f>
        <v>3.63</v>
      </c>
      <c r="DA43" s="112">
        <f>'Total Datos'!CV31</f>
        <v>5.37</v>
      </c>
      <c r="DB43" s="112">
        <f>'Total Datos'!CW31</f>
        <v>5.8599999999999994</v>
      </c>
      <c r="DC43" s="112">
        <f>'Total Datos'!CX31</f>
        <v>6.21</v>
      </c>
      <c r="DD43" s="112">
        <f>'Total Datos'!CY31</f>
        <v>6.38</v>
      </c>
      <c r="DE43">
        <v>5.99</v>
      </c>
      <c r="DF43" s="112">
        <f>'Total Datos'!DA31</f>
        <v>1.54</v>
      </c>
      <c r="DG43" s="112">
        <f>'Total Datos'!DB31</f>
        <v>1.58</v>
      </c>
      <c r="DH43" s="112">
        <f>'Total Datos'!DC31</f>
        <v>1.86</v>
      </c>
      <c r="DI43" s="112">
        <f>'Total Datos'!DD31</f>
        <v>1.7399999999999995</v>
      </c>
      <c r="DJ43" s="112">
        <f>'Total Datos'!DE31</f>
        <v>1.9999999999999998</v>
      </c>
      <c r="DK43" s="112">
        <f>'Total Datos'!DF31</f>
        <v>1.67</v>
      </c>
      <c r="DL43" s="112">
        <f>'Total Datos'!DG31</f>
        <v>1.9999999999999998</v>
      </c>
      <c r="DM43" s="112">
        <f>'Total Datos'!DH31</f>
        <v>3.6399999999999997</v>
      </c>
      <c r="DN43" s="112">
        <f>'Total Datos'!DI31</f>
        <v>4.93</v>
      </c>
      <c r="DO43" s="112">
        <f>'Total Datos'!DJ31</f>
        <v>5.6</v>
      </c>
      <c r="DP43" s="112">
        <f>'Total Datos'!DK31</f>
        <v>5.3199999999999994</v>
      </c>
      <c r="DQ43" s="112">
        <f>'Total Datos'!DL31</f>
        <v>3.7199999999999998</v>
      </c>
      <c r="DR43" s="112">
        <f>'Total Datos'!DM31</f>
        <v>1.74</v>
      </c>
      <c r="DS43" s="112">
        <f>'Total Datos'!DN31</f>
        <v>2.0199999999999996</v>
      </c>
      <c r="DT43" s="112">
        <f>'Total Datos'!DO31</f>
        <v>2.42</v>
      </c>
      <c r="DU43" s="112">
        <f>'Total Datos'!DP31</f>
        <v>1.8699999999999999</v>
      </c>
      <c r="DV43" s="112">
        <f>'Total Datos'!DQ31</f>
        <v>1.7899999999999998</v>
      </c>
      <c r="DW43" s="112">
        <f>'Total Datos'!DR31</f>
        <v>1.9999999999999998</v>
      </c>
      <c r="DX43" s="112">
        <f>'Total Datos'!DS31</f>
        <v>3.3200000000000003</v>
      </c>
      <c r="DY43" s="112">
        <f>'Total Datos'!DT31</f>
        <v>4.87</v>
      </c>
      <c r="DZ43" s="112">
        <f>'Total Datos'!DU31</f>
        <v>5.6</v>
      </c>
      <c r="EA43" s="112">
        <f>'Total Datos'!DV31</f>
        <v>6.95</v>
      </c>
      <c r="EB43" s="112">
        <f>'Total Datos'!DW31</f>
        <v>14.89</v>
      </c>
      <c r="EC43" s="112">
        <f>'Total Datos'!DX31</f>
        <v>2.0199999999999996</v>
      </c>
      <c r="ED43" s="112">
        <f>'Total Datos'!DY31</f>
        <v>1.65</v>
      </c>
      <c r="EE43" s="112">
        <f>'Total Datos'!DZ31</f>
        <v>3.6100000000000003</v>
      </c>
      <c r="EF43" s="112">
        <f>'Total Datos'!EA31</f>
        <v>1.8</v>
      </c>
      <c r="EG43" s="112">
        <f>'Total Datos'!EB31</f>
        <v>1.8499999999999999</v>
      </c>
      <c r="EH43" s="112">
        <f>'Total Datos'!EC31</f>
        <v>1.54</v>
      </c>
      <c r="EI43" s="112">
        <f>'Total Datos'!ED31</f>
        <v>1.9200000000000002</v>
      </c>
      <c r="EJ43" s="112">
        <f>'Total Datos'!EE31</f>
        <v>1.97</v>
      </c>
      <c r="EK43" s="112">
        <f>'Total Datos'!EF31</f>
        <v>4.25</v>
      </c>
      <c r="EL43" s="112">
        <f>'Total Datos'!EG31</f>
        <v>5.0999999999999996</v>
      </c>
      <c r="EM43" s="112">
        <f>'Total Datos'!EH31</f>
        <v>5.52</v>
      </c>
      <c r="EN43" s="112">
        <f>'Total Datos'!EI31</f>
        <v>6</v>
      </c>
      <c r="EO43" s="112">
        <f>'Total Datos'!EJ31</f>
        <v>6.08</v>
      </c>
      <c r="EP43" s="112">
        <f>'Total Datos'!EK31</f>
        <v>1.51</v>
      </c>
      <c r="EQ43" s="112">
        <f>'Total Datos'!EL31</f>
        <v>1.9200000000000002</v>
      </c>
      <c r="ER43" s="112">
        <f>'Total Datos'!EM31</f>
        <v>3.3499999999999996</v>
      </c>
      <c r="ES43" s="112">
        <f>'Total Datos'!EN31</f>
        <v>1.72</v>
      </c>
      <c r="ET43" s="112">
        <f>'Total Datos'!EO31</f>
        <v>1.82</v>
      </c>
      <c r="EU43" s="112">
        <f>'Total Datos'!EP31</f>
        <v>1.8800000000000001</v>
      </c>
      <c r="EV43" s="112">
        <f>'Total Datos'!EQ31</f>
        <v>2.0700000000000003</v>
      </c>
      <c r="EW43" s="112">
        <f>'Total Datos'!ER31</f>
        <v>4.18</v>
      </c>
      <c r="EX43" s="112">
        <f>'Total Datos'!ES31</f>
        <v>5.0199999999999996</v>
      </c>
      <c r="EY43" s="112">
        <f>'Total Datos'!ET31</f>
        <v>5.59</v>
      </c>
      <c r="EZ43" s="112">
        <f>'Total Datos'!EU31</f>
        <v>5.92</v>
      </c>
      <c r="FA43" s="112">
        <f>'Total Datos'!EV31</f>
        <v>5.39</v>
      </c>
      <c r="FB43" s="112">
        <f>'Total Datos'!EW31</f>
        <v>1.59</v>
      </c>
      <c r="FC43" s="112">
        <f>'Total Datos'!EX31</f>
        <v>1.7299999999999998</v>
      </c>
      <c r="FD43" s="112">
        <f>'Total Datos'!EY31</f>
        <v>1.7</v>
      </c>
      <c r="FE43" s="112">
        <f>'Total Datos'!EZ31</f>
        <v>1.51</v>
      </c>
      <c r="FF43" s="112">
        <f>'Total Datos'!FA31</f>
        <v>1.6099999999999999</v>
      </c>
      <c r="FG43" s="112">
        <f>'Total Datos'!FB31</f>
        <v>2.0300000000000002</v>
      </c>
      <c r="FH43" s="112">
        <f>'Total Datos'!FC31</f>
        <v>2.2599999999999998</v>
      </c>
      <c r="FI43" s="112">
        <f>'Total Datos'!FD31</f>
        <v>4.2699999999999996</v>
      </c>
      <c r="FJ43" s="112">
        <f>'Total Datos'!FE31</f>
        <v>4.8899999999999997</v>
      </c>
      <c r="FK43" s="112">
        <f>'Total Datos'!FF31</f>
        <v>5.5699999999999994</v>
      </c>
      <c r="FL43" s="112">
        <f>'Total Datos'!FG31</f>
        <v>5.97</v>
      </c>
    </row>
    <row r="44" spans="1:168" x14ac:dyDescent="0.25">
      <c r="A44" s="105">
        <v>30</v>
      </c>
      <c r="B44" s="91" t="s">
        <v>64</v>
      </c>
      <c r="C44" s="105" t="s">
        <v>44</v>
      </c>
      <c r="D44" s="107">
        <v>233269</v>
      </c>
      <c r="E44" s="107">
        <v>379859</v>
      </c>
      <c r="F44" s="107">
        <v>133</v>
      </c>
      <c r="G44" s="91" t="s">
        <v>46</v>
      </c>
      <c r="H44" s="107">
        <v>0.37</v>
      </c>
      <c r="I44" s="107"/>
      <c r="J44" s="107"/>
      <c r="K44" s="107"/>
      <c r="L44" s="107"/>
      <c r="M44" s="107"/>
      <c r="N44" s="51"/>
      <c r="O44" s="91">
        <v>5.8</v>
      </c>
      <c r="P44" s="91">
        <v>4.63</v>
      </c>
      <c r="Q44" s="91">
        <v>5.25</v>
      </c>
      <c r="R44" s="91">
        <v>4.8</v>
      </c>
      <c r="S44" s="91">
        <v>5.13</v>
      </c>
      <c r="T44" s="91">
        <v>5.7</v>
      </c>
      <c r="U44" s="91">
        <v>6.37</v>
      </c>
      <c r="V44" s="91">
        <v>6.6899999999999995</v>
      </c>
      <c r="W44" s="109"/>
      <c r="X44" s="109"/>
      <c r="Y44" s="109"/>
      <c r="Z44" s="91">
        <v>6.75</v>
      </c>
      <c r="AA44" s="91">
        <v>6.02</v>
      </c>
      <c r="AB44" s="91">
        <v>5.37</v>
      </c>
      <c r="AC44" s="91">
        <v>4.1100000000000003</v>
      </c>
      <c r="AD44" s="91">
        <v>3.1999999999999997</v>
      </c>
      <c r="AE44" s="91">
        <v>4.05</v>
      </c>
      <c r="AF44" s="91">
        <v>4.68</v>
      </c>
      <c r="AG44" s="91">
        <v>5.29</v>
      </c>
      <c r="AH44" s="91">
        <v>5.84</v>
      </c>
      <c r="AI44" s="91">
        <v>6.57</v>
      </c>
      <c r="AJ44" s="110"/>
      <c r="AK44" s="109"/>
      <c r="AL44" s="109"/>
      <c r="AM44" s="109"/>
      <c r="AN44" s="109"/>
      <c r="AO44" s="109"/>
      <c r="AP44" s="91">
        <v>5.25</v>
      </c>
      <c r="AQ44" s="91">
        <v>5.17</v>
      </c>
      <c r="AR44" s="91">
        <v>9.4300000000000015</v>
      </c>
      <c r="AS44" s="91">
        <v>5.99</v>
      </c>
      <c r="AT44" s="91">
        <v>6.4799999999999995</v>
      </c>
      <c r="AU44" s="109"/>
      <c r="AV44" s="109"/>
      <c r="AW44" s="109"/>
      <c r="AX44" s="109"/>
      <c r="AY44" s="109"/>
      <c r="AZ44" s="109"/>
      <c r="BA44" s="109"/>
      <c r="BB44" s="109"/>
      <c r="BC44" s="10">
        <v>6.97</v>
      </c>
      <c r="BD44" s="35">
        <v>7.2</v>
      </c>
      <c r="BE44" s="91">
        <v>4.95</v>
      </c>
      <c r="BF44" s="109"/>
      <c r="BG44" s="109"/>
      <c r="BH44" s="109"/>
      <c r="BI44" s="109"/>
      <c r="BJ44" s="109"/>
      <c r="BK44" s="109"/>
      <c r="BL44" s="109"/>
      <c r="BM44" s="91">
        <v>5.68</v>
      </c>
      <c r="BN44" s="112">
        <f>'Total Datos'!BI32</f>
        <v>4.7699999999999996</v>
      </c>
      <c r="BO44" s="112">
        <f>'Total Datos'!BJ32</f>
        <v>4.87</v>
      </c>
      <c r="BP44" s="112">
        <f>'Total Datos'!BK32</f>
        <v>4.8999999999999995</v>
      </c>
      <c r="BQ44" s="112"/>
      <c r="BR44" s="112">
        <f>'Total Datos'!BM32</f>
        <v>5.79</v>
      </c>
      <c r="BS44" s="112">
        <f>'Total Datos'!BN32</f>
        <v>6.49</v>
      </c>
      <c r="BT44" s="112"/>
      <c r="BU44" s="112">
        <f>'Total Datos'!BP32</f>
        <v>6.13</v>
      </c>
      <c r="BV44" s="112">
        <f>'Total Datos'!BQ32</f>
        <v>4.59</v>
      </c>
      <c r="BW44" s="112">
        <f>'Total Datos'!BR32</f>
        <v>4.57</v>
      </c>
      <c r="BX44" s="112">
        <f>'Total Datos'!BS32</f>
        <v>4.67</v>
      </c>
      <c r="BY44" s="112">
        <f>'Total Datos'!BT32</f>
        <v>2.87</v>
      </c>
      <c r="BZ44" s="112">
        <f>'Total Datos'!BU32</f>
        <v>3.95</v>
      </c>
      <c r="CA44" s="112">
        <f>'Total Datos'!BV32</f>
        <v>3.32</v>
      </c>
      <c r="CB44" s="112">
        <f>'Total Datos'!BW32</f>
        <v>4.17</v>
      </c>
      <c r="CC44" s="112">
        <f>'Total Datos'!BX32</f>
        <v>5.35</v>
      </c>
      <c r="CD44" s="112">
        <f>'Total Datos'!BY32</f>
        <v>5.67</v>
      </c>
      <c r="CE44" s="112">
        <f>'Total Datos'!BZ32</f>
        <v>6.11</v>
      </c>
      <c r="CF44" s="112">
        <f>'Total Datos'!CA32</f>
        <v>6.7299999999999995</v>
      </c>
      <c r="CG44" s="112"/>
      <c r="CH44" s="112">
        <f>'Total Datos'!CC32</f>
        <v>6.32</v>
      </c>
      <c r="CI44" s="112">
        <f>'Total Datos'!CD32</f>
        <v>6.26</v>
      </c>
      <c r="CJ44" s="112">
        <f>'Total Datos'!CE32</f>
        <v>6.57</v>
      </c>
      <c r="CK44" s="112">
        <f>'Total Datos'!CF32</f>
        <v>6.1</v>
      </c>
      <c r="CL44" s="112">
        <f>'Total Datos'!CG32</f>
        <v>4.91</v>
      </c>
      <c r="CM44" s="112">
        <f>'Total Datos'!CH32</f>
        <v>4.67</v>
      </c>
      <c r="CN44" s="112">
        <f>'Total Datos'!CI32</f>
        <v>5.0199999999999996</v>
      </c>
      <c r="CO44" s="112">
        <f>'Total Datos'!CJ32</f>
        <v>5.77</v>
      </c>
      <c r="CP44" s="112">
        <f>'Total Datos'!CK32</f>
        <v>6.2299999999999995</v>
      </c>
      <c r="CQ44" s="112"/>
      <c r="CR44" s="112"/>
      <c r="CS44" s="112">
        <f>'Total Datos'!CN32</f>
        <v>6.49</v>
      </c>
      <c r="CT44" s="112"/>
      <c r="CU44" s="112"/>
      <c r="CV44" s="112"/>
      <c r="CW44" s="112"/>
      <c r="CX44" s="112">
        <f>'Total Datos'!CS32</f>
        <v>4.54</v>
      </c>
      <c r="CY44" s="112">
        <f>'Total Datos'!CT32</f>
        <v>7.17</v>
      </c>
      <c r="CZ44" s="112">
        <f>'Total Datos'!CU32</f>
        <v>4.42</v>
      </c>
      <c r="DA44" s="112">
        <f>'Total Datos'!CV32</f>
        <v>6.04</v>
      </c>
      <c r="DB44" s="112">
        <f>'Total Datos'!CW32</f>
        <v>6.4399999999999995</v>
      </c>
      <c r="DC44" s="112"/>
      <c r="DD44" s="112"/>
      <c r="DF44" s="112"/>
      <c r="DG44" s="112">
        <f>'Total Datos'!DB32</f>
        <v>6.37</v>
      </c>
      <c r="DH44" s="112">
        <f>'Total Datos'!DC32</f>
        <v>5.38</v>
      </c>
      <c r="DI44" s="112">
        <f>'Total Datos'!DD32</f>
        <v>3.7700000000000005</v>
      </c>
      <c r="DJ44" s="112">
        <f>'Total Datos'!DE32</f>
        <v>3.23</v>
      </c>
      <c r="DK44" s="112">
        <f>'Total Datos'!DF32</f>
        <v>2.4899999999999998</v>
      </c>
      <c r="DL44" s="112">
        <f>'Total Datos'!DG32</f>
        <v>3.13</v>
      </c>
      <c r="DM44" s="112">
        <f>'Total Datos'!DH32</f>
        <v>4.54</v>
      </c>
      <c r="DN44" s="112">
        <f>'Total Datos'!DI32</f>
        <v>5.29</v>
      </c>
      <c r="DO44" s="112">
        <f>'Total Datos'!DJ32</f>
        <v>5.77</v>
      </c>
      <c r="DP44" s="112">
        <f>'Total Datos'!DK32</f>
        <v>6.1</v>
      </c>
      <c r="DQ44" s="112">
        <f>'Total Datos'!DL32</f>
        <v>6.22</v>
      </c>
      <c r="DR44" s="112">
        <f>'Total Datos'!DM32</f>
        <v>5.57</v>
      </c>
      <c r="DS44" s="112">
        <f>'Total Datos'!DN32</f>
        <v>5.22</v>
      </c>
      <c r="DT44" s="112">
        <f>'Total Datos'!DO32</f>
        <v>4.8</v>
      </c>
      <c r="DU44" s="112">
        <f>'Total Datos'!DP32</f>
        <v>3.7800000000000002</v>
      </c>
      <c r="DV44" s="112">
        <f>'Total Datos'!DQ32</f>
        <v>3.36</v>
      </c>
      <c r="DW44" s="112">
        <f>'Total Datos'!DR32</f>
        <v>3.92</v>
      </c>
      <c r="DX44" s="112">
        <f>'Total Datos'!DS32</f>
        <v>4.59</v>
      </c>
      <c r="DY44" s="112">
        <f>'Total Datos'!DT32</f>
        <v>5.43</v>
      </c>
      <c r="DZ44" s="112">
        <f>'Total Datos'!DU32</f>
        <v>5.83</v>
      </c>
      <c r="EA44" s="112">
        <f>'Total Datos'!DV32</f>
        <v>7.28</v>
      </c>
      <c r="EB44" s="112"/>
      <c r="EC44" s="112">
        <f>'Total Datos'!DX32</f>
        <v>6.33</v>
      </c>
      <c r="ED44" s="112">
        <f>'Total Datos'!DY32</f>
        <v>4.5199999999999996</v>
      </c>
      <c r="EE44" s="112">
        <f>'Total Datos'!DZ32</f>
        <v>1.4100000000000001</v>
      </c>
      <c r="EF44" s="112">
        <f>'Total Datos'!EA32</f>
        <v>3.71</v>
      </c>
      <c r="EG44" s="112">
        <f>'Total Datos'!EB32</f>
        <v>3.7800000000000002</v>
      </c>
      <c r="EH44" s="112">
        <f>'Total Datos'!EC32</f>
        <v>3.4099999999999997</v>
      </c>
      <c r="EI44" s="112">
        <f>'Total Datos'!ED32</f>
        <v>3.54</v>
      </c>
      <c r="EJ44" s="112">
        <f>'Total Datos'!EE32</f>
        <v>3.55</v>
      </c>
      <c r="EK44" s="112">
        <f>'Total Datos'!EF32</f>
        <v>5</v>
      </c>
      <c r="EL44" s="112">
        <f>'Total Datos'!EG32</f>
        <v>5.4399999999999995</v>
      </c>
      <c r="EM44" s="112">
        <f>'Total Datos'!EH32</f>
        <v>5.83</v>
      </c>
      <c r="EN44" s="112">
        <f>'Total Datos'!EI32</f>
        <v>6.33</v>
      </c>
      <c r="EO44" s="112"/>
      <c r="EP44" s="112">
        <f>'Total Datos'!EK32</f>
        <v>6.08</v>
      </c>
      <c r="EQ44" s="112">
        <f>'Total Datos'!EL32</f>
        <v>5.62</v>
      </c>
      <c r="ER44" s="112">
        <f>'Total Datos'!EM32</f>
        <v>6.17</v>
      </c>
      <c r="ES44" s="112">
        <f>'Total Datos'!EN32</f>
        <v>5.08</v>
      </c>
      <c r="ET44" s="112">
        <f>'Total Datos'!EO32</f>
        <v>4.72</v>
      </c>
      <c r="EU44" s="112">
        <f>'Total Datos'!EP32</f>
        <v>4.1499999999999995</v>
      </c>
      <c r="EV44" s="112">
        <f>'Total Datos'!EQ32</f>
        <v>3.61</v>
      </c>
      <c r="EW44" s="112">
        <f>'Total Datos'!ER32</f>
        <v>5.3</v>
      </c>
      <c r="EX44" s="112">
        <f>'Total Datos'!ES32</f>
        <v>5.74</v>
      </c>
      <c r="EY44" s="112">
        <f>'Total Datos'!ET32</f>
        <v>6.14</v>
      </c>
      <c r="EZ44" s="112"/>
      <c r="FA44" s="112"/>
      <c r="FB44" s="112">
        <f>'Total Datos'!EW32</f>
        <v>6.27</v>
      </c>
      <c r="FC44" s="112">
        <f>'Total Datos'!EX32</f>
        <v>5.2299999999999995</v>
      </c>
      <c r="FD44" s="112">
        <f>'Total Datos'!EY32</f>
        <v>4.49</v>
      </c>
      <c r="FE44" s="112">
        <f>'Total Datos'!EZ32</f>
        <v>3.7</v>
      </c>
      <c r="FF44" s="112">
        <f>'Total Datos'!FA32</f>
        <v>3.46</v>
      </c>
      <c r="FG44" s="112">
        <f>'Total Datos'!FB32</f>
        <v>2.59</v>
      </c>
      <c r="FH44" s="112">
        <f>'Total Datos'!FC32</f>
        <v>3.63</v>
      </c>
      <c r="FI44" s="112">
        <f>'Total Datos'!FD32</f>
        <v>4.7699999999999996</v>
      </c>
      <c r="FJ44" s="112">
        <f>'Total Datos'!FE32</f>
        <v>5.34</v>
      </c>
      <c r="FK44" s="112">
        <f>'Total Datos'!FF32</f>
        <v>5.77</v>
      </c>
      <c r="FL44" s="112">
        <f>'Total Datos'!FG32</f>
        <v>6.27</v>
      </c>
    </row>
    <row r="45" spans="1:168" x14ac:dyDescent="0.25">
      <c r="A45" s="105">
        <v>31</v>
      </c>
      <c r="B45" s="91" t="s">
        <v>107</v>
      </c>
      <c r="C45" s="105" t="s">
        <v>44</v>
      </c>
      <c r="D45" s="107">
        <v>231370</v>
      </c>
      <c r="E45" s="107">
        <v>376354</v>
      </c>
      <c r="F45" s="107">
        <v>152</v>
      </c>
      <c r="G45" s="91" t="s">
        <v>46</v>
      </c>
      <c r="H45" s="107">
        <v>0.6</v>
      </c>
      <c r="I45" s="107"/>
      <c r="J45" s="107"/>
      <c r="K45" s="107"/>
      <c r="L45" s="107"/>
      <c r="M45" s="107"/>
      <c r="N45" s="51"/>
      <c r="O45" s="91">
        <v>4.92</v>
      </c>
      <c r="P45" s="91">
        <v>4.7700000000000005</v>
      </c>
      <c r="Q45" s="91">
        <v>4.75</v>
      </c>
      <c r="R45" s="91">
        <v>4.5900000000000007</v>
      </c>
      <c r="S45" s="91">
        <v>4.75</v>
      </c>
      <c r="T45" s="91">
        <v>5</v>
      </c>
      <c r="U45" s="91">
        <v>4.8600000000000003</v>
      </c>
      <c r="V45" s="91">
        <v>4.91</v>
      </c>
      <c r="W45" s="91">
        <v>4.9400000000000004</v>
      </c>
      <c r="X45" s="91">
        <v>4.96</v>
      </c>
      <c r="Y45" s="91">
        <v>4.6000000000000005</v>
      </c>
      <c r="Z45" s="91">
        <v>4.9400000000000004</v>
      </c>
      <c r="AA45" s="91">
        <v>4.8600000000000003</v>
      </c>
      <c r="AB45" s="91">
        <v>4.7600000000000007</v>
      </c>
      <c r="AC45" s="91">
        <v>4.6300000000000008</v>
      </c>
      <c r="AD45" s="91">
        <v>4.5200000000000005</v>
      </c>
      <c r="AE45" s="91">
        <v>4.6800000000000006</v>
      </c>
      <c r="AF45" s="91">
        <v>4.82</v>
      </c>
      <c r="AG45" s="91">
        <v>4.92</v>
      </c>
      <c r="AH45" s="91">
        <v>4.8900000000000006</v>
      </c>
      <c r="AI45" s="91">
        <v>5.51</v>
      </c>
      <c r="AJ45" s="91">
        <v>4.92</v>
      </c>
      <c r="AK45" s="91">
        <v>5.03</v>
      </c>
      <c r="AL45" s="91">
        <v>5.07</v>
      </c>
      <c r="AM45" s="91">
        <v>5.07</v>
      </c>
      <c r="AN45" s="91">
        <v>5.0900000000000007</v>
      </c>
      <c r="AO45" s="91">
        <v>3.93</v>
      </c>
      <c r="AP45" s="91">
        <v>4.5500000000000007</v>
      </c>
      <c r="AQ45" s="91">
        <v>4.72</v>
      </c>
      <c r="AR45" s="91">
        <v>8.8000000000000007</v>
      </c>
      <c r="AS45" s="91">
        <v>4.8600000000000003</v>
      </c>
      <c r="AT45" s="91">
        <v>4.87</v>
      </c>
      <c r="AU45" s="91">
        <v>5.03</v>
      </c>
      <c r="AV45" s="91">
        <v>5.0200000000000005</v>
      </c>
      <c r="AW45" s="91">
        <v>6.74</v>
      </c>
      <c r="AX45" s="91">
        <v>5.03</v>
      </c>
      <c r="AY45" s="91">
        <v>5.67</v>
      </c>
      <c r="AZ45" s="91">
        <v>4.87</v>
      </c>
      <c r="BA45" s="91">
        <v>4.9700000000000006</v>
      </c>
      <c r="BB45" s="91">
        <v>5.45</v>
      </c>
      <c r="BC45" s="10">
        <v>5.24</v>
      </c>
      <c r="BD45" s="35">
        <v>5.45</v>
      </c>
      <c r="BE45" s="91">
        <v>4.9000000000000004</v>
      </c>
      <c r="BF45" s="26">
        <v>4.95</v>
      </c>
      <c r="BG45" s="91">
        <v>5.1000000000000005</v>
      </c>
      <c r="BH45" s="91">
        <v>4.58</v>
      </c>
      <c r="BI45" s="51">
        <v>4.95</v>
      </c>
      <c r="BJ45" s="51">
        <v>4.92</v>
      </c>
      <c r="BK45" s="91">
        <v>4.8800000000000008</v>
      </c>
      <c r="BL45" s="91">
        <v>4.87</v>
      </c>
      <c r="BM45" s="91">
        <v>4.67</v>
      </c>
      <c r="BN45" s="112">
        <f>'Total Datos'!BI33</f>
        <v>4.57</v>
      </c>
      <c r="BO45" s="112">
        <f>'Total Datos'!BJ33</f>
        <v>4.7</v>
      </c>
      <c r="BP45" s="112">
        <f>'Total Datos'!BK33</f>
        <v>4.87</v>
      </c>
      <c r="BQ45" s="112"/>
      <c r="BR45" s="112">
        <f>'Total Datos'!BM33</f>
        <v>4.9000000000000004</v>
      </c>
      <c r="BS45" s="112">
        <f>'Total Datos'!BN33</f>
        <v>4.92</v>
      </c>
      <c r="BT45" s="112">
        <f>'Total Datos'!BO33</f>
        <v>4.9800000000000004</v>
      </c>
      <c r="BU45" s="112">
        <f>'Total Datos'!BP33</f>
        <v>5.0600000000000005</v>
      </c>
      <c r="BV45" s="112">
        <f>'Total Datos'!BQ33</f>
        <v>4.5</v>
      </c>
      <c r="BW45" s="112">
        <f>'Total Datos'!BR33</f>
        <v>4.6800000000000006</v>
      </c>
      <c r="BX45" s="112">
        <f>'Total Datos'!BS33</f>
        <v>4.7</v>
      </c>
      <c r="BY45" s="112">
        <f>'Total Datos'!BT33</f>
        <v>4.17</v>
      </c>
      <c r="BZ45" s="112">
        <f>'Total Datos'!BU33</f>
        <v>5.04</v>
      </c>
      <c r="CA45" s="112">
        <f>'Total Datos'!BV33</f>
        <v>4.8000000000000007</v>
      </c>
      <c r="CB45" s="112">
        <f>'Total Datos'!BW33</f>
        <v>4.8800000000000008</v>
      </c>
      <c r="CC45" s="112">
        <f>'Total Datos'!BX33</f>
        <v>5.0100000000000007</v>
      </c>
      <c r="CD45" s="112">
        <f>'Total Datos'!BY33</f>
        <v>5.0200000000000005</v>
      </c>
      <c r="CE45" s="112">
        <f>'Total Datos'!BZ33</f>
        <v>5.0600000000000005</v>
      </c>
      <c r="CF45" s="112">
        <f>'Total Datos'!CA33</f>
        <v>6.2700000000000005</v>
      </c>
      <c r="CG45" s="112"/>
      <c r="CH45" s="112">
        <f>'Total Datos'!CC33</f>
        <v>5.0200000000000005</v>
      </c>
      <c r="CI45" s="112">
        <f>'Total Datos'!CD33</f>
        <v>5.1000000000000005</v>
      </c>
      <c r="CJ45" s="112">
        <f>'Total Datos'!CE33</f>
        <v>5.07</v>
      </c>
      <c r="CK45" s="112">
        <f>'Total Datos'!CF33</f>
        <v>4.9800000000000004</v>
      </c>
      <c r="CL45" s="112">
        <f>'Total Datos'!CG33</f>
        <v>10.050000000000001</v>
      </c>
      <c r="CM45" s="112">
        <f>'Total Datos'!CH33</f>
        <v>4.83</v>
      </c>
      <c r="CN45" s="112">
        <f>'Total Datos'!CI33</f>
        <v>4.92</v>
      </c>
      <c r="CO45" s="112">
        <f>'Total Datos'!CJ33</f>
        <v>5.07</v>
      </c>
      <c r="CP45" s="112">
        <f>'Total Datos'!CK33</f>
        <v>6.0200000000000005</v>
      </c>
      <c r="CQ45" s="112"/>
      <c r="CR45" s="112"/>
      <c r="CS45" s="112">
        <f>'Total Datos'!CN33</f>
        <v>6.1000000000000005</v>
      </c>
      <c r="CT45" s="112">
        <f>'Total Datos'!CO33</f>
        <v>5.32</v>
      </c>
      <c r="CU45" s="112">
        <f>'Total Datos'!CP33</f>
        <v>5.17</v>
      </c>
      <c r="CV45" s="112">
        <f>'Total Datos'!CQ33</f>
        <v>5.19</v>
      </c>
      <c r="CW45" s="112">
        <f>'Total Datos'!CR33</f>
        <v>4.9300000000000006</v>
      </c>
      <c r="CX45" s="112">
        <f>'Total Datos'!CS33</f>
        <v>4.67</v>
      </c>
      <c r="CY45" s="112">
        <f>'Total Datos'!CT33</f>
        <v>4.91</v>
      </c>
      <c r="CZ45" s="112">
        <f>'Total Datos'!CU33</f>
        <v>5.0500000000000007</v>
      </c>
      <c r="DA45" s="112">
        <f>'Total Datos'!CV33</f>
        <v>5.1400000000000006</v>
      </c>
      <c r="DB45" s="112">
        <f>'Total Datos'!CW33</f>
        <v>5.1100000000000003</v>
      </c>
      <c r="DC45" s="112"/>
      <c r="DD45" s="112"/>
      <c r="DF45" s="112"/>
      <c r="DG45" s="112">
        <f>'Total Datos'!DB33</f>
        <v>4.71</v>
      </c>
      <c r="DH45" s="112">
        <f>'Total Datos'!DC33</f>
        <v>5.12</v>
      </c>
      <c r="DI45" s="112">
        <f>'Total Datos'!DD33</f>
        <v>4.58</v>
      </c>
      <c r="DJ45" s="112">
        <f>'Total Datos'!DE33</f>
        <v>4.82</v>
      </c>
      <c r="DK45" s="112">
        <f>'Total Datos'!DF33</f>
        <v>4.4000000000000004</v>
      </c>
      <c r="DL45" s="112">
        <f>'Total Datos'!DG33</f>
        <v>4.8000000000000007</v>
      </c>
      <c r="DM45" s="112">
        <f>'Total Datos'!DH33</f>
        <v>5.07</v>
      </c>
      <c r="DN45" s="112">
        <f>'Total Datos'!DI33</f>
        <v>5.16</v>
      </c>
      <c r="DO45" s="112">
        <f>'Total Datos'!DJ33</f>
        <v>5.1000000000000005</v>
      </c>
      <c r="DP45" s="112">
        <f>'Total Datos'!DK33</f>
        <v>5.16</v>
      </c>
      <c r="DQ45" s="112"/>
      <c r="DR45" s="112">
        <f>'Total Datos'!DM33</f>
        <v>5.08</v>
      </c>
      <c r="DS45" s="112">
        <f>'Total Datos'!DN33</f>
        <v>5</v>
      </c>
      <c r="DT45" s="112"/>
      <c r="DU45" s="112">
        <f>'Total Datos'!DP33</f>
        <v>4.8000000000000007</v>
      </c>
      <c r="DV45" s="112"/>
      <c r="DW45" s="112"/>
      <c r="DX45" s="112"/>
      <c r="DY45" s="112"/>
      <c r="DZ45" s="112"/>
      <c r="EA45" s="112"/>
      <c r="EB45" s="112"/>
      <c r="EC45" s="112">
        <f>'Total Datos'!DX33</f>
        <v>5.08</v>
      </c>
      <c r="ED45" s="112">
        <f>'Total Datos'!DY33</f>
        <v>4.74</v>
      </c>
      <c r="EE45" s="112">
        <f>'Total Datos'!DZ33</f>
        <v>4.5500000000000007</v>
      </c>
      <c r="EF45" s="112">
        <f>'Total Datos'!EA33</f>
        <v>4.7600000000000007</v>
      </c>
      <c r="EG45" s="112">
        <f>'Total Datos'!EB33</f>
        <v>4.8900000000000006</v>
      </c>
      <c r="EH45" s="112">
        <f>'Total Datos'!EC33</f>
        <v>4.6000000000000005</v>
      </c>
      <c r="EI45" s="112">
        <f>'Total Datos'!ED33</f>
        <v>4.9000000000000004</v>
      </c>
      <c r="EJ45" s="112">
        <f>'Total Datos'!EE33</f>
        <v>4.5</v>
      </c>
      <c r="EK45" s="112">
        <f>'Total Datos'!EF33</f>
        <v>4.1100000000000003</v>
      </c>
      <c r="EL45" s="112"/>
      <c r="EM45" s="112"/>
      <c r="EN45" s="112"/>
      <c r="EO45" s="112"/>
      <c r="EP45" s="112">
        <f>'Total Datos'!EK33</f>
        <v>5.16</v>
      </c>
      <c r="EQ45" s="112">
        <f>'Total Datos'!EL33</f>
        <v>4.95</v>
      </c>
      <c r="ER45" s="112">
        <f>'Total Datos'!EM33</f>
        <v>5.2200000000000006</v>
      </c>
      <c r="ES45" s="112">
        <f>'Total Datos'!EN33</f>
        <v>4.96</v>
      </c>
      <c r="ET45" s="112">
        <f>'Total Datos'!EO33</f>
        <v>4.8600000000000003</v>
      </c>
      <c r="EU45" s="112">
        <f>'Total Datos'!EP33</f>
        <v>4.8000000000000007</v>
      </c>
      <c r="EV45" s="112">
        <f>'Total Datos'!EQ33</f>
        <v>3.9999999999999996</v>
      </c>
      <c r="EW45" s="112">
        <f>'Total Datos'!ER33</f>
        <v>5.17</v>
      </c>
      <c r="EX45" s="112"/>
      <c r="EY45" s="112"/>
      <c r="EZ45" s="112"/>
      <c r="FA45" s="112"/>
      <c r="FB45" s="112">
        <f>'Total Datos'!EW33</f>
        <v>5.28</v>
      </c>
      <c r="FC45" s="112">
        <f>'Total Datos'!EX33</f>
        <v>4.87</v>
      </c>
      <c r="FD45" s="112">
        <f>'Total Datos'!EY33</f>
        <v>4.8100000000000005</v>
      </c>
      <c r="FE45" s="112">
        <f>'Total Datos'!EZ33</f>
        <v>4.4400000000000004</v>
      </c>
      <c r="FF45" s="112">
        <f>'Total Datos'!FA33</f>
        <v>4.7300000000000004</v>
      </c>
      <c r="FG45" s="112">
        <f>'Total Datos'!FB33</f>
        <v>4.7200000000000006</v>
      </c>
      <c r="FH45" s="112">
        <f>'Total Datos'!FC33</f>
        <v>4.9300000000000006</v>
      </c>
      <c r="FI45" s="112"/>
      <c r="FJ45" s="112"/>
      <c r="FK45" s="112"/>
      <c r="FL45" s="112"/>
    </row>
    <row r="46" spans="1:168" x14ac:dyDescent="0.25">
      <c r="A46" s="105">
        <v>32</v>
      </c>
      <c r="B46" s="91" t="s">
        <v>55</v>
      </c>
      <c r="C46" s="105" t="s">
        <v>26</v>
      </c>
      <c r="D46" s="107">
        <v>230325</v>
      </c>
      <c r="E46" s="107">
        <v>376380</v>
      </c>
      <c r="F46" s="107">
        <v>173</v>
      </c>
      <c r="G46" s="91" t="s">
        <v>46</v>
      </c>
      <c r="H46" s="107">
        <v>0.24</v>
      </c>
      <c r="I46" s="107"/>
      <c r="J46" s="107"/>
      <c r="K46" s="107"/>
      <c r="L46" s="107"/>
      <c r="M46" s="107"/>
      <c r="N46" s="51"/>
      <c r="O46" s="91">
        <v>11.57</v>
      </c>
      <c r="P46" s="91">
        <v>11.07</v>
      </c>
      <c r="Q46" s="91">
        <v>10.79</v>
      </c>
      <c r="R46" s="91">
        <v>10.51</v>
      </c>
      <c r="S46" s="91">
        <v>10.959999999999999</v>
      </c>
      <c r="T46" s="91">
        <v>11.31</v>
      </c>
      <c r="U46" s="91">
        <v>11.549999999999999</v>
      </c>
      <c r="V46" s="91">
        <v>11.72</v>
      </c>
      <c r="W46" s="91">
        <v>11.76</v>
      </c>
      <c r="X46" s="91">
        <v>11.78</v>
      </c>
      <c r="Y46" s="91">
        <v>11.79</v>
      </c>
      <c r="Z46" s="91">
        <v>11.16</v>
      </c>
      <c r="AA46" s="91">
        <v>10.87</v>
      </c>
      <c r="AB46" s="91">
        <v>11.01</v>
      </c>
      <c r="AC46" s="91">
        <v>10.48</v>
      </c>
      <c r="AD46" s="91">
        <v>10.39</v>
      </c>
      <c r="AE46" s="91">
        <v>10.81</v>
      </c>
      <c r="AF46" s="91">
        <v>11.26</v>
      </c>
      <c r="AG46" s="91">
        <v>11.43</v>
      </c>
      <c r="AH46" s="91">
        <v>11.6</v>
      </c>
      <c r="AI46" s="91">
        <v>11.92</v>
      </c>
      <c r="AJ46" s="91">
        <v>11.78</v>
      </c>
      <c r="AK46" s="91">
        <v>11.85</v>
      </c>
      <c r="AL46" s="91">
        <v>11.86</v>
      </c>
      <c r="AM46" s="91">
        <v>12.06</v>
      </c>
      <c r="AN46" s="91">
        <v>12.01</v>
      </c>
      <c r="AO46" s="91">
        <v>10.220000000000001</v>
      </c>
      <c r="AP46" s="91">
        <v>10.29</v>
      </c>
      <c r="AQ46" s="91">
        <v>10.98</v>
      </c>
      <c r="AR46" s="91">
        <v>11.34</v>
      </c>
      <c r="AS46" s="91">
        <v>11.58</v>
      </c>
      <c r="AT46" s="91">
        <v>11.74</v>
      </c>
      <c r="AU46" s="91">
        <v>11.86</v>
      </c>
      <c r="AV46" s="91">
        <v>11.92</v>
      </c>
      <c r="AW46" s="110"/>
      <c r="AX46" s="91">
        <v>12.01</v>
      </c>
      <c r="AY46" s="91">
        <v>12.55</v>
      </c>
      <c r="AZ46" s="91">
        <v>11.85</v>
      </c>
      <c r="BA46" s="91">
        <v>11.68</v>
      </c>
      <c r="BB46" s="91">
        <v>11.56</v>
      </c>
      <c r="BC46" s="10">
        <v>11</v>
      </c>
      <c r="BD46" s="117">
        <v>11.85</v>
      </c>
      <c r="BE46" s="91">
        <v>12.129999999999999</v>
      </c>
      <c r="BF46" s="26">
        <v>12.22</v>
      </c>
      <c r="BG46" s="91">
        <v>12.87</v>
      </c>
      <c r="BH46" s="91">
        <v>12.51</v>
      </c>
      <c r="BI46" s="51">
        <v>12.17</v>
      </c>
      <c r="BJ46" s="51">
        <v>11.64</v>
      </c>
      <c r="BK46" s="91">
        <v>11.799999999999999</v>
      </c>
      <c r="BL46" s="92">
        <v>12.23</v>
      </c>
      <c r="BM46" s="91">
        <v>11.98</v>
      </c>
      <c r="BN46" s="112">
        <f>'Total Datos'!BI34</f>
        <v>10.92</v>
      </c>
      <c r="BO46" s="112">
        <f>'Total Datos'!BJ34</f>
        <v>11.36</v>
      </c>
      <c r="BP46" s="112">
        <f>'Total Datos'!BK34</f>
        <v>11.379999999999999</v>
      </c>
      <c r="BQ46" s="112"/>
      <c r="BR46" s="112">
        <f>'Total Datos'!BM34</f>
        <v>12</v>
      </c>
      <c r="BS46" s="112">
        <f>'Total Datos'!BN34</f>
        <v>12.15</v>
      </c>
      <c r="BT46" s="112">
        <f>'Total Datos'!BO34</f>
        <v>12.19</v>
      </c>
      <c r="BU46" s="112">
        <f>'Total Datos'!BP34</f>
        <v>11.87</v>
      </c>
      <c r="BV46" s="112">
        <f>'Total Datos'!BQ34</f>
        <v>10.5</v>
      </c>
      <c r="BW46" s="112">
        <f>'Total Datos'!BR34</f>
        <v>11.209999999999999</v>
      </c>
      <c r="BX46" s="112">
        <f>'Total Datos'!BS34</f>
        <v>11.24</v>
      </c>
      <c r="BY46" s="112">
        <f>'Total Datos'!BT34</f>
        <v>10.41</v>
      </c>
      <c r="BZ46" s="112">
        <f>'Total Datos'!BU34</f>
        <v>11.43</v>
      </c>
      <c r="CA46" s="112">
        <f>'Total Datos'!BV34</f>
        <v>11.299999999999999</v>
      </c>
      <c r="CB46" s="112">
        <f>'Total Datos'!BW34</f>
        <v>11.569999999999999</v>
      </c>
      <c r="CC46" s="112">
        <f>'Total Datos'!BX34</f>
        <v>12.01</v>
      </c>
      <c r="CD46" s="112">
        <f>'Total Datos'!BY34</f>
        <v>12.08</v>
      </c>
      <c r="CE46" s="112">
        <f>'Total Datos'!BZ34</f>
        <v>12.16</v>
      </c>
      <c r="CF46" s="112">
        <f>'Total Datos'!CA34</f>
        <v>10.24</v>
      </c>
      <c r="CG46" s="112">
        <f>'Total Datos'!CB34</f>
        <v>12.26</v>
      </c>
      <c r="CH46" s="112">
        <f>'Total Datos'!CC34</f>
        <v>12.14</v>
      </c>
      <c r="CI46" s="112">
        <f>'Total Datos'!CD34</f>
        <v>11.84</v>
      </c>
      <c r="CJ46" s="112">
        <f>'Total Datos'!CE34</f>
        <v>11.92</v>
      </c>
      <c r="CK46" s="112">
        <f>'Total Datos'!CF34</f>
        <v>11.56</v>
      </c>
      <c r="CL46" s="112">
        <f>'Total Datos'!CG34</f>
        <v>2.63</v>
      </c>
      <c r="CM46" s="112">
        <f>'Total Datos'!CH34</f>
        <v>11.39</v>
      </c>
      <c r="CN46" s="112">
        <f>'Total Datos'!CI34</f>
        <v>11.39</v>
      </c>
      <c r="CO46" s="112">
        <f>'Total Datos'!CJ34</f>
        <v>11.93</v>
      </c>
      <c r="CP46" s="112">
        <f>'Total Datos'!CK34</f>
        <v>12.06</v>
      </c>
      <c r="CR46" s="112">
        <f>'Total Datos'!CM34</f>
        <v>12.31</v>
      </c>
      <c r="CS46" s="112">
        <f>'Total Datos'!CN34</f>
        <v>12.28</v>
      </c>
      <c r="CT46" s="112">
        <f>'Total Datos'!CO34</f>
        <v>12.16</v>
      </c>
      <c r="CU46" s="112">
        <f>'Total Datos'!CP34</f>
        <v>12.01</v>
      </c>
      <c r="CV46" s="112">
        <f>'Total Datos'!CQ34</f>
        <v>12.48</v>
      </c>
      <c r="CW46" s="112">
        <f>'Total Datos'!CR34</f>
        <v>11.83</v>
      </c>
      <c r="CX46" s="112">
        <f>'Total Datos'!CS34</f>
        <v>10.459999999999999</v>
      </c>
      <c r="CY46" s="112">
        <f>'Total Datos'!CT34</f>
        <v>11.43</v>
      </c>
      <c r="CZ46" s="112">
        <f>'Total Datos'!CU34</f>
        <v>11.64</v>
      </c>
      <c r="DB46" s="112">
        <f>'Total Datos'!CW34</f>
        <v>12.07</v>
      </c>
      <c r="DC46" s="112">
        <f>'Total Datos'!CX34</f>
        <v>12.27</v>
      </c>
      <c r="DD46" s="112">
        <f>'Total Datos'!CY34</f>
        <v>12.36</v>
      </c>
      <c r="DF46" s="112">
        <f>'Total Datos'!DA34</f>
        <v>12.26</v>
      </c>
      <c r="DG46" s="112">
        <f>'Total Datos'!DB34</f>
        <v>11.5</v>
      </c>
      <c r="DJ46" s="112">
        <f>'Total Datos'!DE34</f>
        <v>11.03</v>
      </c>
      <c r="DK46" s="112"/>
      <c r="DL46" s="112">
        <f>'Total Datos'!DG34</f>
        <v>11.25</v>
      </c>
      <c r="DM46" s="112"/>
      <c r="DP46" s="112">
        <f>'Total Datos'!DK34</f>
        <v>11.99</v>
      </c>
      <c r="DS46" s="112">
        <f>'Total Datos'!DN34</f>
        <v>11.36</v>
      </c>
      <c r="DT46" s="112">
        <f>'Total Datos'!DO34</f>
        <v>11.6</v>
      </c>
      <c r="DU46" s="112">
        <f>'Total Datos'!DP34</f>
        <v>10.94</v>
      </c>
      <c r="DV46" s="112">
        <f>'Total Datos'!DQ34</f>
        <v>10.89</v>
      </c>
      <c r="DW46" s="112">
        <f>'Total Datos'!DR34</f>
        <v>11.33</v>
      </c>
      <c r="DX46" s="112">
        <f>'Total Datos'!DS34</f>
        <v>11.64</v>
      </c>
      <c r="DY46" s="112">
        <f>'Total Datos'!DT34</f>
        <v>11.98</v>
      </c>
      <c r="DZ46" s="112">
        <f>'Total Datos'!DU34</f>
        <v>12.11</v>
      </c>
      <c r="EB46" s="112">
        <f>'Total Datos'!DW34</f>
        <v>12.25</v>
      </c>
      <c r="EC46" s="112">
        <f>'Total Datos'!DX34</f>
        <v>11.56</v>
      </c>
      <c r="EE46" s="112">
        <f>'Total Datos'!DZ34</f>
        <v>10.65</v>
      </c>
      <c r="EF46" s="112">
        <f>'Total Datos'!EA34</f>
        <v>11.2</v>
      </c>
      <c r="EG46" s="112">
        <f>'Total Datos'!EB34</f>
        <v>11.25</v>
      </c>
      <c r="EI46" s="112">
        <f>'Total Datos'!ED34</f>
        <v>11.25</v>
      </c>
      <c r="EK46" s="112">
        <f>'Total Datos'!EF34</f>
        <v>11.879999999999999</v>
      </c>
      <c r="EM46" s="112">
        <f>'Total Datos'!EH34</f>
        <v>12.2</v>
      </c>
      <c r="EO46" s="112">
        <f>'Total Datos'!EJ34</f>
        <v>12.29</v>
      </c>
      <c r="EQ46" s="112">
        <f>'Total Datos'!EL34</f>
        <v>12.26</v>
      </c>
      <c r="ES46" s="112">
        <f>'Total Datos'!EN34</f>
        <v>11.5</v>
      </c>
      <c r="ET46" s="112">
        <f>'Total Datos'!EO34</f>
        <v>11.35</v>
      </c>
      <c r="EU46" s="112">
        <f>'Total Datos'!EP34</f>
        <v>11.26</v>
      </c>
      <c r="EV46" s="112">
        <f>'Total Datos'!EQ34</f>
        <v>11.11</v>
      </c>
      <c r="EW46" s="112">
        <f>'Total Datos'!ER34</f>
        <v>11.85</v>
      </c>
      <c r="EX46" s="112">
        <f>'Total Datos'!ES34</f>
        <v>12.09</v>
      </c>
      <c r="EZ46" s="112">
        <f>'Total Datos'!EU34</f>
        <v>12.27</v>
      </c>
      <c r="FA46" s="112">
        <f>'Total Datos'!EV34</f>
        <v>13.33</v>
      </c>
      <c r="FB46" s="112">
        <f>'Total Datos'!EW34</f>
        <v>11.7</v>
      </c>
      <c r="FC46" s="112">
        <f>'Total Datos'!EX34</f>
        <v>11.1</v>
      </c>
      <c r="FF46" s="112">
        <f>'Total Datos'!FA34</f>
        <v>11.049999999999999</v>
      </c>
      <c r="FG46" s="112">
        <f>'Total Datos'!FB34</f>
        <v>10.799999999999999</v>
      </c>
      <c r="FH46" s="112">
        <f>'Total Datos'!FC34</f>
        <v>11.43</v>
      </c>
      <c r="FJ46" s="112">
        <f>'Total Datos'!FE34</f>
        <v>11.92</v>
      </c>
      <c r="FK46" s="112">
        <f>'Total Datos'!FF34</f>
        <v>12.17</v>
      </c>
      <c r="FL46" s="112">
        <f>'Total Datos'!FG34</f>
        <v>12.24</v>
      </c>
    </row>
    <row r="47" spans="1:168" x14ac:dyDescent="0.25">
      <c r="A47" s="105"/>
      <c r="B47" s="91" t="s">
        <v>55</v>
      </c>
      <c r="C47" s="105"/>
      <c r="D47" s="107"/>
      <c r="E47" s="107"/>
      <c r="F47" s="107"/>
      <c r="G47" s="91"/>
      <c r="H47" s="107"/>
      <c r="I47" s="107"/>
      <c r="J47" s="107"/>
      <c r="K47" s="107"/>
      <c r="L47" s="107"/>
      <c r="M47" s="107"/>
      <c r="N47" s="5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1"/>
      <c r="AW47" s="110"/>
      <c r="AX47" s="91"/>
      <c r="AY47" s="91"/>
      <c r="AZ47" s="91"/>
      <c r="BA47" s="91"/>
      <c r="BB47" s="91"/>
      <c r="BC47" s="10"/>
      <c r="BD47" s="117"/>
      <c r="BE47" s="91"/>
      <c r="BF47" s="26"/>
      <c r="BG47" s="91"/>
      <c r="BH47" s="91"/>
      <c r="BI47" s="51"/>
      <c r="BJ47" s="51"/>
      <c r="BK47" s="91"/>
      <c r="BL47" s="92"/>
      <c r="BM47" s="91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12"/>
      <c r="BY47" s="112"/>
      <c r="BZ47" s="112"/>
      <c r="CA47" s="112"/>
      <c r="CB47" s="112"/>
      <c r="CC47" s="112"/>
      <c r="CD47" s="112"/>
      <c r="CE47" s="112"/>
      <c r="CF47" s="112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>
        <f>'Total Datos'!CL34</f>
        <v>13.709999999999999</v>
      </c>
      <c r="DA47" s="112">
        <f>'Total Datos'!CV34</f>
        <v>12.54</v>
      </c>
      <c r="DE47">
        <v>12.89</v>
      </c>
      <c r="DI47" s="112">
        <f>'Total Datos'!DD34</f>
        <v>10.930000000000001</v>
      </c>
      <c r="DN47" s="112">
        <f>'Total Datos'!DI34</f>
        <v>12.43</v>
      </c>
      <c r="DO47" s="112">
        <f>'Total Datos'!DJ34</f>
        <v>12.7</v>
      </c>
      <c r="DQ47" s="112">
        <f>'Total Datos'!DL34</f>
        <v>12.72</v>
      </c>
      <c r="DR47" s="112">
        <f>'Total Datos'!DM34</f>
        <v>12.44</v>
      </c>
      <c r="EA47" s="112">
        <f>'Total Datos'!DV34</f>
        <v>13.73</v>
      </c>
      <c r="ED47" s="112">
        <f>'Total Datos'!DY34</f>
        <v>11.459999999999999</v>
      </c>
      <c r="EH47" s="112">
        <f>'Total Datos'!EC34</f>
        <v>11.299999999999999</v>
      </c>
      <c r="EJ47" s="112">
        <f>'Total Datos'!EE34</f>
        <v>11.97</v>
      </c>
      <c r="EL47" s="112">
        <f>'Total Datos'!EG34</f>
        <v>12.59</v>
      </c>
      <c r="EN47" s="112">
        <f>'Total Datos'!EI34</f>
        <v>12.76</v>
      </c>
      <c r="EP47" s="112">
        <f>'Total Datos'!EK34</f>
        <v>12.37</v>
      </c>
      <c r="ER47" s="112">
        <f>'Total Datos'!EM34</f>
        <v>12.28</v>
      </c>
      <c r="EY47" s="112">
        <f>'Total Datos'!ET34</f>
        <v>12.67</v>
      </c>
      <c r="FD47" s="112">
        <f>'Total Datos'!EY34</f>
        <v>11.64</v>
      </c>
      <c r="FE47" s="112">
        <f>'Total Datos'!EZ34</f>
        <v>10.99</v>
      </c>
      <c r="FI47" s="112">
        <f>'Total Datos'!FD34</f>
        <v>12.27</v>
      </c>
    </row>
    <row r="48" spans="1:168" x14ac:dyDescent="0.25">
      <c r="A48" s="105">
        <v>33</v>
      </c>
      <c r="B48" s="91" t="s">
        <v>56</v>
      </c>
      <c r="C48" s="105" t="s">
        <v>26</v>
      </c>
      <c r="D48" s="107">
        <v>227193</v>
      </c>
      <c r="E48" s="107">
        <v>373134</v>
      </c>
      <c r="F48" s="107">
        <v>167</v>
      </c>
      <c r="G48" s="91" t="s">
        <v>46</v>
      </c>
      <c r="H48" s="107"/>
      <c r="I48" s="107"/>
      <c r="J48" s="107"/>
      <c r="K48" s="107"/>
      <c r="L48" s="107"/>
      <c r="M48" s="107"/>
      <c r="N48" s="51"/>
      <c r="O48" s="91">
        <v>8.3000000000000007</v>
      </c>
      <c r="P48" s="91">
        <v>8.0299999999999994</v>
      </c>
      <c r="Q48" s="91">
        <v>3.9</v>
      </c>
      <c r="R48" s="91">
        <v>1.1599999999999999</v>
      </c>
      <c r="S48" s="91">
        <v>2.5299999999999998</v>
      </c>
      <c r="T48" s="91">
        <v>5.05</v>
      </c>
      <c r="U48" s="91">
        <v>7.84</v>
      </c>
      <c r="V48" s="91">
        <v>9.98</v>
      </c>
      <c r="W48" s="91">
        <v>9.9499999999999993</v>
      </c>
      <c r="X48" s="91">
        <v>10.78</v>
      </c>
      <c r="Y48" s="91">
        <v>10.53</v>
      </c>
      <c r="Z48" s="91">
        <v>2.38</v>
      </c>
      <c r="AA48" s="91">
        <v>1.7</v>
      </c>
      <c r="AB48" s="91">
        <v>2.3199999999999998</v>
      </c>
      <c r="AC48" s="91">
        <v>1.1100000000000001</v>
      </c>
      <c r="AD48" s="91">
        <v>0.4</v>
      </c>
      <c r="AE48" s="91">
        <v>1.72</v>
      </c>
      <c r="AF48" s="91">
        <v>3.34</v>
      </c>
      <c r="AG48" s="91">
        <v>5.64</v>
      </c>
      <c r="AH48" s="110"/>
      <c r="AI48" s="91">
        <v>8.92</v>
      </c>
      <c r="AJ48" s="91">
        <v>9.86</v>
      </c>
      <c r="AK48" s="92">
        <v>10.33</v>
      </c>
      <c r="AL48" s="91">
        <v>9.4</v>
      </c>
      <c r="AM48" s="92">
        <v>9.41</v>
      </c>
      <c r="AN48" s="91">
        <v>10.199999999999999</v>
      </c>
      <c r="AO48" s="91">
        <v>5.84</v>
      </c>
      <c r="AP48" s="91">
        <v>1.1299999999999999</v>
      </c>
      <c r="AQ48" s="91">
        <v>2.12</v>
      </c>
      <c r="AR48" s="91">
        <v>3.6</v>
      </c>
      <c r="AS48" s="91">
        <v>7.19</v>
      </c>
      <c r="AT48" s="92">
        <v>8.7799999999999994</v>
      </c>
      <c r="AU48" s="92">
        <v>9.8699999999999992</v>
      </c>
      <c r="AV48" s="91">
        <v>10.63</v>
      </c>
      <c r="AW48" s="91">
        <v>12.72</v>
      </c>
      <c r="AX48" s="91">
        <v>5.55</v>
      </c>
      <c r="AY48" s="91">
        <v>10.06</v>
      </c>
      <c r="AZ48" s="91">
        <v>5.16</v>
      </c>
      <c r="BA48" s="91">
        <v>3.2</v>
      </c>
      <c r="BB48" s="91">
        <v>1.44</v>
      </c>
      <c r="BC48" s="10">
        <v>1.8</v>
      </c>
      <c r="BD48" s="35">
        <v>2.35</v>
      </c>
      <c r="BE48" s="91">
        <v>6.12</v>
      </c>
      <c r="BF48" s="117">
        <v>8</v>
      </c>
      <c r="BG48" s="91">
        <v>9.6999999999999993</v>
      </c>
      <c r="BH48" s="91">
        <v>10.56</v>
      </c>
      <c r="BI48" s="51">
        <v>11.65</v>
      </c>
      <c r="BJ48" s="51">
        <v>6.54</v>
      </c>
      <c r="BK48" s="91">
        <v>2.65</v>
      </c>
      <c r="BL48" s="91">
        <v>1.98</v>
      </c>
      <c r="BM48" s="91">
        <v>0.92</v>
      </c>
      <c r="BN48" s="112">
        <f>'Total Datos'!BI35</f>
        <v>0.61</v>
      </c>
      <c r="BO48" s="112">
        <f>'Total Datos'!BJ35</f>
        <v>1.86</v>
      </c>
      <c r="BP48" s="112">
        <f>'Total Datos'!BK35</f>
        <v>1.45</v>
      </c>
      <c r="BQ48" s="112"/>
      <c r="BR48" s="112">
        <f>'Total Datos'!BM35</f>
        <v>6.23</v>
      </c>
      <c r="BS48" s="112">
        <f>'Total Datos'!BN35</f>
        <v>8.34</v>
      </c>
      <c r="BT48" s="112">
        <f>'Total Datos'!BO35</f>
        <v>9.86</v>
      </c>
      <c r="BU48" s="112">
        <f>'Total Datos'!BP35</f>
        <v>3.8</v>
      </c>
      <c r="BV48" s="112">
        <f>'Total Datos'!BQ35</f>
        <v>0.84</v>
      </c>
      <c r="BW48" s="112">
        <f>'Total Datos'!BR35</f>
        <v>1.1499999999999999</v>
      </c>
      <c r="BX48" s="112">
        <f>'Total Datos'!BS35</f>
        <v>1.3</v>
      </c>
      <c r="BY48" s="112">
        <f>'Total Datos'!BT35</f>
        <v>0.22</v>
      </c>
      <c r="BZ48" s="112">
        <f>'Total Datos'!BU35</f>
        <v>1.41</v>
      </c>
      <c r="CA48" s="112">
        <f>'Total Datos'!BV35</f>
        <v>1.8</v>
      </c>
      <c r="CB48" s="112">
        <f>'Total Datos'!BW35</f>
        <v>3.1799999999999997</v>
      </c>
      <c r="CC48" s="112">
        <f>'Total Datos'!BX35</f>
        <v>6.57</v>
      </c>
      <c r="CD48" s="112">
        <f>'Total Datos'!BY35</f>
        <v>8.1</v>
      </c>
      <c r="CE48" s="112">
        <f>'Total Datos'!BZ35</f>
        <v>9.41</v>
      </c>
      <c r="CF48" s="112">
        <f>'Total Datos'!CA35</f>
        <v>10.130000000000001</v>
      </c>
      <c r="CG48" s="112">
        <f>'Total Datos'!CB35</f>
        <v>10.94</v>
      </c>
      <c r="CH48" s="112">
        <f>'Total Datos'!CC35</f>
        <v>9.16</v>
      </c>
      <c r="CI48" s="112">
        <f>'Total Datos'!CD35</f>
        <v>7.36</v>
      </c>
      <c r="CJ48" s="112">
        <f>'Total Datos'!CE35</f>
        <v>4.72</v>
      </c>
      <c r="CK48" s="112">
        <f>'Total Datos'!CF35</f>
        <v>2.75</v>
      </c>
      <c r="CL48" s="112">
        <f>'Total Datos'!CG35</f>
        <v>-0.3</v>
      </c>
      <c r="CM48" s="112">
        <f>'Total Datos'!CH35</f>
        <v>1.89</v>
      </c>
      <c r="CN48" s="112">
        <f>'Total Datos'!CI35</f>
        <v>2.86</v>
      </c>
      <c r="CO48" s="112">
        <f>'Total Datos'!CJ35</f>
        <v>6.12</v>
      </c>
      <c r="CP48" s="112">
        <f>'Total Datos'!CK35</f>
        <v>7.42</v>
      </c>
      <c r="CQ48" s="112">
        <f>'Total Datos'!CL35</f>
        <v>10.62</v>
      </c>
      <c r="CR48" s="112">
        <f>'Total Datos'!CM35</f>
        <v>10.54</v>
      </c>
      <c r="CS48" s="112">
        <f>'Total Datos'!CN35</f>
        <v>10.91</v>
      </c>
      <c r="CT48" s="112">
        <f>'Total Datos'!CO35</f>
        <v>2.35</v>
      </c>
      <c r="CU48" s="112">
        <f>'Total Datos'!CP35</f>
        <v>2.25</v>
      </c>
      <c r="CV48" s="112">
        <f>'Total Datos'!CQ35</f>
        <v>2.42</v>
      </c>
      <c r="CW48" s="112">
        <f>'Total Datos'!CR35</f>
        <v>1.3099999999999998</v>
      </c>
      <c r="CX48" s="112">
        <f>'Total Datos'!CS35</f>
        <v>-0.78</v>
      </c>
      <c r="CY48" s="112">
        <f>'Total Datos'!CT35</f>
        <v>1.1199999999999999</v>
      </c>
      <c r="CZ48" s="112">
        <f>'Total Datos'!CU35</f>
        <v>2.83</v>
      </c>
      <c r="DA48" s="112">
        <f>'Total Datos'!CV35</f>
        <v>5.42</v>
      </c>
      <c r="DB48" s="112">
        <f>'Total Datos'!CW35</f>
        <v>6.7799999999999994</v>
      </c>
      <c r="DC48" s="112">
        <f>'Total Datos'!CX35</f>
        <v>11.180000000000001</v>
      </c>
      <c r="DD48" s="112">
        <f>'Total Datos'!CY35</f>
        <v>9.4400000000000013</v>
      </c>
      <c r="DE48">
        <v>10.32</v>
      </c>
      <c r="DF48" s="112">
        <f>'Total Datos'!DA35</f>
        <v>7.1</v>
      </c>
      <c r="DG48" s="112"/>
      <c r="DH48" s="112">
        <f>'Total Datos'!DC35</f>
        <v>0.86999999999999988</v>
      </c>
      <c r="DI48" s="112"/>
      <c r="DJ48" s="112">
        <f>'Total Datos'!DE35</f>
        <v>-0.10999999999999999</v>
      </c>
      <c r="DK48" s="112">
        <f>'Total Datos'!DF35</f>
        <v>-0.78</v>
      </c>
      <c r="DL48" s="112"/>
      <c r="DM48" s="112">
        <f>'Total Datos'!DH35</f>
        <v>4.17</v>
      </c>
      <c r="DN48" s="112">
        <f>'Total Datos'!DI35</f>
        <v>6</v>
      </c>
      <c r="DO48" s="112">
        <f>'Total Datos'!DJ35</f>
        <v>7.3199999999999994</v>
      </c>
      <c r="DP48" s="112">
        <f>'Total Datos'!DK35</f>
        <v>8.42</v>
      </c>
      <c r="DQ48" s="112">
        <f>'Total Datos'!DL35</f>
        <v>8.120000000000001</v>
      </c>
      <c r="DR48" s="112">
        <f>'Total Datos'!DM35</f>
        <v>3.0199999999999996</v>
      </c>
      <c r="DS48" s="112">
        <f>'Total Datos'!DN35</f>
        <v>1.04</v>
      </c>
      <c r="DT48" s="112">
        <f>'Total Datos'!DO35</f>
        <v>0.60999999999999988</v>
      </c>
      <c r="DU48" s="112">
        <f>'Total Datos'!DP35</f>
        <v>0</v>
      </c>
      <c r="DV48" s="112">
        <f>'Total Datos'!DQ35</f>
        <v>7.999999999999996E-2</v>
      </c>
      <c r="DW48" s="112">
        <f>'Total Datos'!DR35</f>
        <v>1.1199999999999999</v>
      </c>
      <c r="DX48" s="112">
        <f>'Total Datos'!DS35</f>
        <v>2.9699999999999998</v>
      </c>
      <c r="DY48" s="112"/>
      <c r="DZ48" s="112">
        <f>'Total Datos'!DU35</f>
        <v>7.5699999999999994</v>
      </c>
      <c r="EA48" s="112">
        <f>'Total Datos'!DV35</f>
        <v>8.76</v>
      </c>
      <c r="EB48" s="112">
        <f>'Total Datos'!DW35</f>
        <v>9.7200000000000006</v>
      </c>
      <c r="EC48" s="112">
        <f>'Total Datos'!DX35</f>
        <v>2.04</v>
      </c>
      <c r="ED48" s="112">
        <f>'Total Datos'!DY35</f>
        <v>0</v>
      </c>
      <c r="EE48" s="112">
        <f>'Total Datos'!DZ35</f>
        <v>0</v>
      </c>
      <c r="EF48" s="112">
        <f>'Total Datos'!EA35</f>
        <v>0.6399999999999999</v>
      </c>
      <c r="EG48" s="112">
        <f>'Total Datos'!EB35</f>
        <v>0.69</v>
      </c>
      <c r="EH48" s="112">
        <f>'Total Datos'!EC35</f>
        <v>-0.29000000000000004</v>
      </c>
      <c r="EI48" s="112">
        <f>'Total Datos'!ED35</f>
        <v>0.12</v>
      </c>
      <c r="EJ48" s="112">
        <f>'Total Datos'!EE35</f>
        <v>1.4600000000000002</v>
      </c>
      <c r="EK48" s="112">
        <f>'Total Datos'!EF35</f>
        <v>4.38</v>
      </c>
      <c r="EL48" s="112">
        <f>'Total Datos'!EG35</f>
        <v>6.52</v>
      </c>
      <c r="EM48" s="112">
        <f>'Total Datos'!EH35</f>
        <v>7.88</v>
      </c>
      <c r="EN48" s="112">
        <f>'Total Datos'!EI35</f>
        <v>8.76</v>
      </c>
      <c r="EO48" s="112">
        <f>'Total Datos'!EJ35</f>
        <v>2.3600000000000003</v>
      </c>
      <c r="EP48" s="112">
        <f>'Total Datos'!EK35</f>
        <v>3.8499999999999996</v>
      </c>
      <c r="EQ48" s="112">
        <f>'Total Datos'!EL35</f>
        <v>1.1599999999999999</v>
      </c>
      <c r="ER48" s="112">
        <f>'Total Datos'!EM35</f>
        <v>2.2000000000000002</v>
      </c>
      <c r="ES48" s="112">
        <f>'Total Datos'!EN35</f>
        <v>1.2799999999999998</v>
      </c>
      <c r="ET48" s="112">
        <f>'Total Datos'!EO35</f>
        <v>1.2200000000000002</v>
      </c>
      <c r="EU48" s="112">
        <f>'Total Datos'!EP35</f>
        <v>0.57000000000000006</v>
      </c>
      <c r="EV48" s="112">
        <f>'Total Datos'!EQ35</f>
        <v>1.5100000000000002</v>
      </c>
      <c r="EW48" s="112">
        <f>'Total Datos'!ER35</f>
        <v>4.32</v>
      </c>
      <c r="EX48" s="112">
        <f>'Total Datos'!ES35</f>
        <v>6.2200000000000006</v>
      </c>
      <c r="EY48" s="112">
        <f>'Total Datos'!ET35</f>
        <v>7.92</v>
      </c>
      <c r="EZ48" s="112">
        <f>'Total Datos'!EU35</f>
        <v>9.25</v>
      </c>
      <c r="FA48" s="112">
        <f>'Total Datos'!EV35</f>
        <v>10.07</v>
      </c>
      <c r="FB48" s="112">
        <f>'Total Datos'!EW35</f>
        <v>1.35</v>
      </c>
      <c r="FC48" s="112">
        <f>'Total Datos'!EX35</f>
        <v>1.83</v>
      </c>
      <c r="FD48" s="112">
        <f>'Total Datos'!EY35</f>
        <v>1.1099999999999999</v>
      </c>
      <c r="FE48" s="112">
        <f>'Total Datos'!EZ35</f>
        <v>1.0699999999999998</v>
      </c>
      <c r="FF48" s="112">
        <f>'Total Datos'!FA35</f>
        <v>0.48</v>
      </c>
      <c r="FG48" s="112">
        <f>'Total Datos'!FB35</f>
        <v>0</v>
      </c>
      <c r="FH48" s="112">
        <f>'Total Datos'!FC35</f>
        <v>1.65</v>
      </c>
      <c r="FI48" s="112">
        <f>'Total Datos'!FD35</f>
        <v>4.46</v>
      </c>
      <c r="FJ48" s="112">
        <f>'Total Datos'!FE35</f>
        <v>6.2600000000000007</v>
      </c>
      <c r="FK48" s="112">
        <f>'Total Datos'!FF35</f>
        <v>7.7900000000000009</v>
      </c>
      <c r="FL48" s="112">
        <f>'Total Datos'!FG35</f>
        <v>10.01</v>
      </c>
    </row>
    <row r="49" spans="1:168" x14ac:dyDescent="0.25">
      <c r="A49" s="105">
        <v>34</v>
      </c>
      <c r="B49" s="91" t="s">
        <v>81</v>
      </c>
      <c r="C49" s="105" t="s">
        <v>26</v>
      </c>
      <c r="D49" s="91">
        <v>227196</v>
      </c>
      <c r="E49" s="91">
        <v>374931</v>
      </c>
      <c r="F49" s="91">
        <v>174</v>
      </c>
      <c r="G49" s="91" t="s">
        <v>46</v>
      </c>
      <c r="H49" s="51">
        <v>0.45</v>
      </c>
      <c r="I49" s="51"/>
      <c r="J49" s="51"/>
      <c r="K49" s="51"/>
      <c r="L49" s="51"/>
      <c r="M49" s="51"/>
      <c r="N49" s="51"/>
      <c r="O49" s="91"/>
      <c r="P49" s="51"/>
      <c r="Q49" s="92"/>
      <c r="R49" s="91"/>
      <c r="S49" s="92"/>
      <c r="T49" s="91">
        <v>7.29</v>
      </c>
      <c r="U49" s="91">
        <v>8.6000000000000014</v>
      </c>
      <c r="V49" s="91">
        <v>9.5500000000000007</v>
      </c>
      <c r="W49" s="91">
        <v>10.17</v>
      </c>
      <c r="X49" s="91">
        <v>11.010000000000002</v>
      </c>
      <c r="Y49" s="91">
        <v>11.010000000000002</v>
      </c>
      <c r="Z49" s="91">
        <v>4.3999999999999995</v>
      </c>
      <c r="AA49" s="91">
        <v>4.01</v>
      </c>
      <c r="AB49" s="91">
        <v>5.63</v>
      </c>
      <c r="AC49" s="91">
        <v>4.5999999999999996</v>
      </c>
      <c r="AD49" s="91">
        <v>2.92</v>
      </c>
      <c r="AE49" s="91">
        <v>5.4</v>
      </c>
      <c r="AF49" s="91">
        <v>6.93</v>
      </c>
      <c r="AG49" s="91">
        <v>7.6599999999999993</v>
      </c>
      <c r="AH49" s="91">
        <v>8.48</v>
      </c>
      <c r="AI49" s="91">
        <v>9.68</v>
      </c>
      <c r="AJ49" s="91">
        <v>10.110000000000001</v>
      </c>
      <c r="AK49" s="91">
        <v>10.91</v>
      </c>
      <c r="AL49" s="91">
        <v>9.91</v>
      </c>
      <c r="AM49" s="91"/>
      <c r="AN49" s="91">
        <v>11.010000000000002</v>
      </c>
      <c r="AO49" s="91">
        <v>7.7499999999999991</v>
      </c>
      <c r="AP49" s="91">
        <v>2.86</v>
      </c>
      <c r="AQ49" s="91">
        <v>4.6100000000000003</v>
      </c>
      <c r="AR49" s="91">
        <v>6.38</v>
      </c>
      <c r="AS49" s="91">
        <v>8.0300000000000011</v>
      </c>
      <c r="AT49" s="91">
        <v>8.91</v>
      </c>
      <c r="AU49" s="91">
        <v>9.65</v>
      </c>
      <c r="AV49" s="91">
        <v>10.64</v>
      </c>
      <c r="AW49" s="91">
        <v>13.01</v>
      </c>
      <c r="AX49" s="91">
        <v>11.07</v>
      </c>
      <c r="AY49" s="91">
        <v>10.94</v>
      </c>
      <c r="AZ49" s="91">
        <v>8.3800000000000008</v>
      </c>
      <c r="BA49" s="91">
        <v>5.75</v>
      </c>
      <c r="BB49" s="91">
        <v>6.4</v>
      </c>
      <c r="BC49" s="10">
        <v>5.28</v>
      </c>
      <c r="BD49" s="35">
        <v>5.92</v>
      </c>
      <c r="BE49" s="91">
        <v>7.64</v>
      </c>
      <c r="BF49" s="26">
        <v>8.4700000000000006</v>
      </c>
      <c r="BG49" s="91">
        <v>9.57</v>
      </c>
      <c r="BH49" s="91">
        <v>10.430000000000001</v>
      </c>
      <c r="BI49" s="51">
        <v>11.200000000000001</v>
      </c>
      <c r="BJ49" s="51">
        <v>9.39</v>
      </c>
      <c r="BK49" s="91">
        <v>5.9399999999999995</v>
      </c>
      <c r="BL49" s="91">
        <v>6.37</v>
      </c>
      <c r="BM49" s="91">
        <v>2.8699999999999997</v>
      </c>
      <c r="BN49" s="112">
        <f>'Total Datos'!BI36</f>
        <v>3.53</v>
      </c>
      <c r="BO49" s="112">
        <f>'Total Datos'!BJ36</f>
        <v>5.1099999999999994</v>
      </c>
      <c r="BP49" s="112">
        <f>'Total Datos'!BK36</f>
        <v>5.92</v>
      </c>
      <c r="BQ49" s="112"/>
      <c r="BR49" s="112">
        <f>'Total Datos'!BM36</f>
        <v>7.97</v>
      </c>
      <c r="BS49" s="112">
        <f>'Total Datos'!BN36</f>
        <v>8.870000000000001</v>
      </c>
      <c r="BT49" s="112">
        <f>'Total Datos'!BO36</f>
        <v>9.66</v>
      </c>
      <c r="BU49" s="112">
        <f>'Total Datos'!BP36</f>
        <v>8.3500000000000014</v>
      </c>
      <c r="BV49" s="112">
        <f>'Total Datos'!BQ36</f>
        <v>2.23</v>
      </c>
      <c r="BW49" s="112">
        <f>'Total Datos'!BR36</f>
        <v>3.8199999999999994</v>
      </c>
      <c r="BX49" s="112">
        <f>'Total Datos'!BS36</f>
        <v>4.33</v>
      </c>
      <c r="BY49" s="112">
        <f>'Total Datos'!BT36</f>
        <v>3.0599999999999996</v>
      </c>
      <c r="BZ49" s="112">
        <f>'Total Datos'!BU36</f>
        <v>4.79</v>
      </c>
      <c r="CA49" s="112">
        <f>'Total Datos'!BV36</f>
        <v>5.78</v>
      </c>
      <c r="CB49" s="112">
        <f>'Total Datos'!BW36</f>
        <v>6.97</v>
      </c>
      <c r="CC49" s="112">
        <f>'Total Datos'!BX36</f>
        <v>5.0599999999999996</v>
      </c>
      <c r="CD49" s="112">
        <f>'Total Datos'!BY36</f>
        <v>8.65</v>
      </c>
      <c r="CE49" s="112">
        <f>'Total Datos'!BZ36</f>
        <v>9.34</v>
      </c>
      <c r="CF49" s="112">
        <f>'Total Datos'!CA36</f>
        <v>10.210000000000001</v>
      </c>
      <c r="CG49" s="112">
        <f>'Total Datos'!CB36</f>
        <v>10.860000000000001</v>
      </c>
      <c r="CH49" s="112">
        <f>'Total Datos'!CC36</f>
        <v>10.55</v>
      </c>
      <c r="CI49" s="112">
        <f>'Total Datos'!CD36</f>
        <v>2.63</v>
      </c>
      <c r="CJ49" s="112">
        <f>'Total Datos'!CE36</f>
        <v>7.25</v>
      </c>
      <c r="CK49" s="112">
        <f>'Total Datos'!CF36</f>
        <v>6.6899999999999995</v>
      </c>
      <c r="CL49" s="112">
        <f>'Total Datos'!CG36</f>
        <v>6.6899999999999995</v>
      </c>
      <c r="CM49" s="112">
        <f>'Total Datos'!CH36</f>
        <v>4.75</v>
      </c>
      <c r="CN49" s="112">
        <f>'Total Datos'!CI36</f>
        <v>7.35</v>
      </c>
      <c r="CO49" s="112">
        <f>'Total Datos'!CJ36</f>
        <v>8.06</v>
      </c>
      <c r="CP49" s="112">
        <f>'Total Datos'!CK36</f>
        <v>8.620000000000001</v>
      </c>
      <c r="CQ49" s="112">
        <f>'Total Datos'!CL36</f>
        <v>9.64</v>
      </c>
      <c r="CR49" s="112">
        <f>'Total Datos'!CM36</f>
        <v>10.38</v>
      </c>
      <c r="CS49" s="112">
        <f>'Total Datos'!CN36</f>
        <v>11.020000000000001</v>
      </c>
      <c r="CT49" s="112">
        <f>'Total Datos'!CO36</f>
        <v>8.64</v>
      </c>
      <c r="CU49" s="112">
        <f>'Total Datos'!CP36</f>
        <v>7.56</v>
      </c>
      <c r="CV49" s="112">
        <f>'Total Datos'!CQ36</f>
        <v>6.03</v>
      </c>
      <c r="CW49" s="112">
        <f>'Total Datos'!CR36</f>
        <v>6.62</v>
      </c>
      <c r="CX49" s="112">
        <f>'Total Datos'!CS36</f>
        <v>2.2599999999999998</v>
      </c>
      <c r="CY49" s="112">
        <f>'Total Datos'!CT36</f>
        <v>5.49</v>
      </c>
      <c r="CZ49" s="112">
        <f>'Total Datos'!CU36</f>
        <v>6.8999999999999995</v>
      </c>
      <c r="DA49" s="112">
        <f>'Total Datos'!CV36</f>
        <v>8.07</v>
      </c>
      <c r="DB49" s="112">
        <f>'Total Datos'!CW36</f>
        <v>8.7700000000000014</v>
      </c>
      <c r="DC49" s="112">
        <f>'Total Datos'!CX36</f>
        <v>9.0500000000000007</v>
      </c>
      <c r="DD49" s="112">
        <f>'Total Datos'!CY36</f>
        <v>10.450000000000001</v>
      </c>
      <c r="DE49">
        <v>11.17</v>
      </c>
      <c r="DF49" s="112">
        <f>'Total Datos'!DA36</f>
        <v>11.59</v>
      </c>
      <c r="DG49" s="112">
        <f>'Total Datos'!DB36</f>
        <v>4.78</v>
      </c>
      <c r="DH49" s="112">
        <f>'Total Datos'!DC36</f>
        <v>3.8099999999999996</v>
      </c>
      <c r="DI49" s="112">
        <f>'Total Datos'!DD36</f>
        <v>4.589999999999999</v>
      </c>
      <c r="DJ49" s="112">
        <f>'Total Datos'!DE36</f>
        <v>3.5</v>
      </c>
      <c r="DK49" s="112">
        <f>'Total Datos'!DF36</f>
        <v>2.71</v>
      </c>
      <c r="DL49" s="112">
        <f>'Total Datos'!DG36</f>
        <v>4.1499999999999995</v>
      </c>
      <c r="DM49" s="112">
        <f>'Total Datos'!DH36</f>
        <v>7.18</v>
      </c>
      <c r="DN49" s="112">
        <f>'Total Datos'!DI36</f>
        <v>8.0300000000000011</v>
      </c>
      <c r="DO49" s="112">
        <f>'Total Datos'!DJ36</f>
        <v>8.73</v>
      </c>
      <c r="DP49" s="112">
        <f>'Total Datos'!DK36</f>
        <v>8.8500000000000014</v>
      </c>
      <c r="DQ49" s="112">
        <f>'Total Datos'!DL36</f>
        <v>8.5300000000000011</v>
      </c>
      <c r="DR49" s="112">
        <f>'Total Datos'!DM36</f>
        <v>7.21</v>
      </c>
      <c r="DS49" s="112">
        <f>'Total Datos'!DN36</f>
        <v>3.92</v>
      </c>
      <c r="DT49" s="112">
        <f>'Total Datos'!DO36</f>
        <v>4.59</v>
      </c>
      <c r="DU49" s="112">
        <f>'Total Datos'!DP36</f>
        <v>3.2399999999999998</v>
      </c>
      <c r="DV49" s="112">
        <f>'Total Datos'!DQ36</f>
        <v>3.5999999999999996</v>
      </c>
      <c r="DW49" s="112">
        <f>'Total Datos'!DR36</f>
        <v>5.33</v>
      </c>
      <c r="DX49" s="112">
        <f>'Total Datos'!DS36</f>
        <v>7.06</v>
      </c>
      <c r="DY49" s="112">
        <f>'Total Datos'!DT36</f>
        <v>8.1900000000000013</v>
      </c>
      <c r="DZ49" s="112">
        <f>'Total Datos'!DU36</f>
        <v>8.91</v>
      </c>
      <c r="EA49" s="112">
        <f>'Total Datos'!DV36</f>
        <v>10.58</v>
      </c>
      <c r="EB49" s="112">
        <f>'Total Datos'!DW36</f>
        <v>13.31</v>
      </c>
      <c r="EC49" s="112">
        <f>'Total Datos'!DX36</f>
        <v>7.8500000000000005</v>
      </c>
      <c r="ED49" s="112">
        <f>'Total Datos'!DY36</f>
        <v>2.9099999999999997</v>
      </c>
      <c r="EE49" s="112">
        <f>'Total Datos'!DZ36</f>
        <v>2.76</v>
      </c>
      <c r="EF49" s="112">
        <f>'Total Datos'!EA36</f>
        <v>4.2</v>
      </c>
      <c r="EG49" s="112">
        <f>'Total Datos'!EB36</f>
        <v>4.58</v>
      </c>
      <c r="EH49" s="112">
        <f>'Total Datos'!EC36</f>
        <v>3.55</v>
      </c>
      <c r="EI49" s="112">
        <f>'Total Datos'!ED36</f>
        <v>4.25</v>
      </c>
      <c r="EJ49" s="112">
        <f>'Total Datos'!EE36</f>
        <v>6.38</v>
      </c>
      <c r="EK49" s="112">
        <f>'Total Datos'!EF36</f>
        <v>7.72</v>
      </c>
      <c r="EL49" s="112">
        <f>'Total Datos'!EG36</f>
        <v>8.34</v>
      </c>
      <c r="EM49" s="112">
        <f>'Total Datos'!EH36</f>
        <v>9.4</v>
      </c>
      <c r="EN49" s="112">
        <f>'Total Datos'!EI36</f>
        <v>9.8500000000000014</v>
      </c>
      <c r="EO49" s="112">
        <f>'Total Datos'!EJ36</f>
        <v>10.31</v>
      </c>
      <c r="EP49" s="112">
        <f>'Total Datos'!EK36</f>
        <v>9.5400000000000009</v>
      </c>
      <c r="EQ49" s="112">
        <f>'Total Datos'!EL36</f>
        <v>5.54</v>
      </c>
      <c r="ER49" s="112">
        <f>'Total Datos'!EM36</f>
        <v>5.2299999999999995</v>
      </c>
      <c r="ES49" s="112">
        <f>'Total Datos'!EN36</f>
        <v>5</v>
      </c>
      <c r="ET49" s="112">
        <f>'Total Datos'!EO36</f>
        <v>4.72</v>
      </c>
      <c r="EU49" s="112">
        <f>'Total Datos'!EP36</f>
        <v>4.6499999999999995</v>
      </c>
      <c r="EV49" s="112">
        <f>'Total Datos'!EQ36</f>
        <v>5.14</v>
      </c>
      <c r="EW49" s="112">
        <f>'Total Datos'!ER36</f>
        <v>7.53</v>
      </c>
      <c r="EX49" s="112">
        <f>'Total Datos'!ES36</f>
        <v>8.25</v>
      </c>
      <c r="EY49" s="112">
        <f>'Total Datos'!ET36</f>
        <v>9.1900000000000013</v>
      </c>
      <c r="EZ49" s="112">
        <f>'Total Datos'!EU36</f>
        <v>9.89</v>
      </c>
      <c r="FA49" s="112">
        <f>'Total Datos'!EV36</f>
        <v>10.71</v>
      </c>
      <c r="FB49" s="112">
        <f>'Total Datos'!EW36</f>
        <v>8.64</v>
      </c>
      <c r="FC49" s="112">
        <f>'Total Datos'!EX36</f>
        <v>4.01</v>
      </c>
      <c r="FD49" s="112">
        <f>'Total Datos'!EY36</f>
        <v>4.3199999999999994</v>
      </c>
      <c r="FE49" s="112">
        <f>'Total Datos'!EZ36</f>
        <v>4.54</v>
      </c>
      <c r="FF49" s="112">
        <f>'Total Datos'!FA36</f>
        <v>3.6499999999999995</v>
      </c>
      <c r="FG49" s="112">
        <f>'Total Datos'!FB36</f>
        <v>3.34</v>
      </c>
      <c r="FH49" s="112">
        <f>'Total Datos'!FC36</f>
        <v>5.85</v>
      </c>
      <c r="FI49" s="112">
        <f>'Total Datos'!FD36</f>
        <v>7.5699999999999994</v>
      </c>
      <c r="FJ49" s="112">
        <f>'Total Datos'!FE36</f>
        <v>8.2100000000000009</v>
      </c>
      <c r="FK49" s="112">
        <f>'Total Datos'!FF36</f>
        <v>8.89</v>
      </c>
      <c r="FL49" s="112">
        <f>'Total Datos'!FG36</f>
        <v>9.6300000000000008</v>
      </c>
    </row>
    <row r="50" spans="1:168" x14ac:dyDescent="0.25">
      <c r="A50" s="105">
        <v>35</v>
      </c>
      <c r="B50" s="91" t="s">
        <v>89</v>
      </c>
      <c r="C50" s="105" t="s">
        <v>26</v>
      </c>
      <c r="D50" s="91">
        <v>230121</v>
      </c>
      <c r="E50" s="91">
        <v>375557</v>
      </c>
      <c r="F50" s="91">
        <v>189</v>
      </c>
      <c r="G50" s="91" t="s">
        <v>46</v>
      </c>
      <c r="H50" s="51">
        <v>0.31</v>
      </c>
      <c r="I50" s="51"/>
      <c r="J50" s="51"/>
      <c r="K50" s="51"/>
      <c r="L50" s="51"/>
      <c r="M50" s="51"/>
      <c r="N50" s="51"/>
      <c r="O50" s="91"/>
      <c r="P50" s="51"/>
      <c r="Q50" s="51"/>
      <c r="R50" s="91"/>
      <c r="S50" s="51"/>
      <c r="T50" s="51"/>
      <c r="U50" s="92"/>
      <c r="V50" s="92">
        <v>14.129999999999999</v>
      </c>
      <c r="W50" s="91" t="s">
        <v>87</v>
      </c>
      <c r="X50" s="91" t="s">
        <v>87</v>
      </c>
      <c r="Y50" s="91" t="s">
        <v>87</v>
      </c>
      <c r="Z50" s="91" t="s">
        <v>87</v>
      </c>
      <c r="AA50" s="91" t="s">
        <v>87</v>
      </c>
      <c r="AB50" s="91" t="s">
        <v>87</v>
      </c>
      <c r="AC50" s="91" t="s">
        <v>87</v>
      </c>
      <c r="AD50" s="91" t="s">
        <v>87</v>
      </c>
      <c r="AE50" s="91" t="s">
        <v>87</v>
      </c>
      <c r="AF50" s="91" t="s">
        <v>87</v>
      </c>
      <c r="AG50" s="91" t="s">
        <v>87</v>
      </c>
      <c r="AH50" s="91" t="s">
        <v>87</v>
      </c>
      <c r="AI50" s="91" t="s">
        <v>87</v>
      </c>
      <c r="AJ50" s="91" t="s">
        <v>87</v>
      </c>
      <c r="AK50" s="91" t="s">
        <v>87</v>
      </c>
      <c r="AL50" s="91" t="s">
        <v>87</v>
      </c>
      <c r="AM50" s="91" t="s">
        <v>87</v>
      </c>
      <c r="AN50" s="91" t="s">
        <v>87</v>
      </c>
      <c r="AO50" s="91" t="s">
        <v>87</v>
      </c>
      <c r="AP50" s="91" t="s">
        <v>87</v>
      </c>
      <c r="AQ50" s="91" t="s">
        <v>87</v>
      </c>
      <c r="AR50" s="91" t="s">
        <v>87</v>
      </c>
      <c r="AS50" s="91" t="s">
        <v>87</v>
      </c>
      <c r="AT50" s="91" t="s">
        <v>87</v>
      </c>
      <c r="AU50" s="91" t="s">
        <v>87</v>
      </c>
      <c r="AV50" s="91" t="s">
        <v>87</v>
      </c>
      <c r="AW50" s="91" t="s">
        <v>87</v>
      </c>
      <c r="AX50" s="91" t="s">
        <v>87</v>
      </c>
      <c r="AY50" s="91" t="s">
        <v>87</v>
      </c>
      <c r="AZ50" s="91" t="s">
        <v>87</v>
      </c>
      <c r="BA50" s="91" t="s">
        <v>87</v>
      </c>
      <c r="BB50" s="91" t="s">
        <v>87</v>
      </c>
      <c r="BC50" s="10" t="s">
        <v>150</v>
      </c>
      <c r="BD50" s="91" t="s">
        <v>87</v>
      </c>
      <c r="BE50" s="91" t="s">
        <v>87</v>
      </c>
      <c r="BF50" s="26" t="s">
        <v>87</v>
      </c>
      <c r="BG50" s="91" t="s">
        <v>87</v>
      </c>
      <c r="BH50" s="91" t="s">
        <v>87</v>
      </c>
      <c r="BI50" s="51" t="s">
        <v>87</v>
      </c>
      <c r="BJ50" s="51" t="s">
        <v>87</v>
      </c>
      <c r="BK50" s="91" t="s">
        <v>87</v>
      </c>
      <c r="BL50" s="91" t="s">
        <v>87</v>
      </c>
      <c r="BM50" s="91" t="s">
        <v>87</v>
      </c>
      <c r="BN50" s="112" t="str">
        <f>'Total Datos'!BI37</f>
        <v>Linea de aire obstruida</v>
      </c>
      <c r="BO50" s="112" t="str">
        <f>'Total Datos'!BJ37</f>
        <v>Linea de aire obstruida</v>
      </c>
      <c r="BP50" s="112" t="str">
        <f>'Total Datos'!BK37</f>
        <v>Linea de aire obstruida</v>
      </c>
      <c r="BQ50" s="112"/>
      <c r="BR50" s="112" t="str">
        <f>'Total Datos'!BM37</f>
        <v>Linea de aire obstruida</v>
      </c>
      <c r="BS50" s="112" t="str">
        <f>'Total Datos'!BN37</f>
        <v>Linea de aire obstruida</v>
      </c>
      <c r="BT50" s="112" t="str">
        <f>'Total Datos'!BO37</f>
        <v>Linea de aire obstruida</v>
      </c>
      <c r="BU50" s="112" t="str">
        <f>'Total Datos'!BP37</f>
        <v>Linea de aire obstruida</v>
      </c>
      <c r="BV50" s="112" t="str">
        <f>'Total Datos'!BQ37</f>
        <v>Linea de aire obstruida</v>
      </c>
      <c r="BW50" s="112" t="str">
        <f>'Total Datos'!BR37</f>
        <v>Linea de aire obstruida</v>
      </c>
      <c r="BX50" s="112" t="str">
        <f>'Total Datos'!BS37</f>
        <v>Linea de aire obstruida</v>
      </c>
      <c r="BY50" s="112" t="str">
        <f>'Total Datos'!BT37</f>
        <v>Linea de aire obstruida</v>
      </c>
      <c r="BZ50" s="112" t="str">
        <f>'Total Datos'!BU37</f>
        <v>Linea de aire obstruida</v>
      </c>
      <c r="CA50" s="112" t="str">
        <f>'Total Datos'!BV37</f>
        <v>Linea de aire obstruida</v>
      </c>
      <c r="CB50" s="112" t="str">
        <f>'Total Datos'!BW37</f>
        <v>Linea de aire obstruida</v>
      </c>
      <c r="CC50" s="112" t="str">
        <f>'Total Datos'!BX37</f>
        <v>Linea de aire obstruida</v>
      </c>
      <c r="CD50" s="112" t="str">
        <f>'Total Datos'!BY37</f>
        <v>Linea de aire obstruida</v>
      </c>
      <c r="CE50" s="112" t="str">
        <f>'Total Datos'!BZ37</f>
        <v>Linea de aire obstruida</v>
      </c>
      <c r="CF50" s="112" t="str">
        <f>'Total Datos'!CA37</f>
        <v>Linea de aire obstruida</v>
      </c>
      <c r="CG50" s="112" t="str">
        <f>'Total Datos'!CB37</f>
        <v>Linea de aire obstruida</v>
      </c>
      <c r="CH50" s="112" t="str">
        <f>'Total Datos'!CC37</f>
        <v>Linea de aire obstruida</v>
      </c>
      <c r="CI50" s="112" t="str">
        <f>'Total Datos'!CD37</f>
        <v>Linea de aire obstruida</v>
      </c>
      <c r="CJ50" s="112" t="str">
        <f>'Total Datos'!CE37</f>
        <v>Linea de aire obstruida</v>
      </c>
      <c r="CK50" s="112" t="str">
        <f>'Total Datos'!CF37</f>
        <v>Linea de aire obstruida</v>
      </c>
      <c r="CL50" s="112" t="str">
        <f>'Total Datos'!CG37</f>
        <v>Linea de aire obstruida</v>
      </c>
      <c r="CM50" s="112" t="str">
        <f>'Total Datos'!CH37</f>
        <v>Linea de aire obstruida</v>
      </c>
      <c r="CN50" s="112" t="str">
        <f>'Total Datos'!CI37</f>
        <v>Linea de aire obstruida</v>
      </c>
      <c r="CO50" s="112" t="str">
        <f>'Total Datos'!CJ37</f>
        <v>Linea de aire obstruida</v>
      </c>
      <c r="CP50" s="112" t="str">
        <f>'Total Datos'!CK37</f>
        <v>Linea de aire obstruida</v>
      </c>
      <c r="CQ50" s="112" t="str">
        <f>'Total Datos'!CL37</f>
        <v>Linea de aire obstruida</v>
      </c>
      <c r="CR50" s="112" t="str">
        <f>'Total Datos'!CM37</f>
        <v>Linea de aire obstruida</v>
      </c>
      <c r="CS50" s="112" t="str">
        <f>'Total Datos'!CN37</f>
        <v>Linea de aire obstruida</v>
      </c>
      <c r="CT50" s="112" t="str">
        <f>'Total Datos'!CO37</f>
        <v>Linea de aire obstruida</v>
      </c>
      <c r="CU50" s="112" t="str">
        <f>'Total Datos'!CP37</f>
        <v>Linea de aire obstruida</v>
      </c>
      <c r="CV50" s="112" t="str">
        <f>'Total Datos'!CQ37</f>
        <v>Linea de aire obstruida</v>
      </c>
      <c r="CW50" s="112" t="str">
        <f>'Total Datos'!CR37</f>
        <v>Linea de aire obstruida</v>
      </c>
      <c r="CX50" s="112" t="str">
        <f>'Total Datos'!CS37</f>
        <v>Linea de aire obstruida</v>
      </c>
      <c r="CY50" s="112" t="str">
        <f>'Total Datos'!CT37</f>
        <v>Linea de aire obstruida</v>
      </c>
      <c r="CZ50" s="112" t="str">
        <f>'Total Datos'!CU37</f>
        <v>Linea de aire obstruida</v>
      </c>
      <c r="DA50" s="112" t="str">
        <f>'Total Datos'!CV37</f>
        <v>Linea de aire obstruida</v>
      </c>
      <c r="DB50" s="112" t="str">
        <f>'Total Datos'!CW37</f>
        <v>Linea de aire obstruida</v>
      </c>
      <c r="DC50" s="112" t="str">
        <f>'Total Datos'!CX37</f>
        <v>Linea de aire obstruida</v>
      </c>
      <c r="DD50" s="112" t="str">
        <f>'Total Datos'!CY37</f>
        <v>Linea de aire obstruida</v>
      </c>
      <c r="DH50" s="112" t="str">
        <f>'Total Datos'!DC37</f>
        <v>Linea de aire obstruida</v>
      </c>
      <c r="DI50" s="112" t="str">
        <f>'Total Datos'!DD37</f>
        <v>Linea de aire obstruida</v>
      </c>
      <c r="DJ50" s="112" t="str">
        <f>'Total Datos'!DE37</f>
        <v>Linea de aire obstruida</v>
      </c>
      <c r="DK50" s="112" t="str">
        <f>'Total Datos'!DF37</f>
        <v>Linea de aire obstruida</v>
      </c>
      <c r="DL50" s="112" t="str">
        <f>'Total Datos'!DG37</f>
        <v>Linea de aire obstruida</v>
      </c>
      <c r="DM50" s="112" t="str">
        <f>'Total Datos'!DH37</f>
        <v>Linea de aire obstruida</v>
      </c>
      <c r="DN50" s="112" t="str">
        <f>'Total Datos'!DI37</f>
        <v>Linea de aire obstruida</v>
      </c>
      <c r="DO50" s="112" t="str">
        <f>'Total Datos'!DJ37</f>
        <v>Linea de aire obstruida</v>
      </c>
      <c r="DP50" s="112" t="str">
        <f>'Total Datos'!DK37</f>
        <v>Linea de aire obstruida</v>
      </c>
      <c r="DQ50" s="112" t="str">
        <f>'Total Datos'!DL37</f>
        <v>Linea de aire obstruida</v>
      </c>
      <c r="DR50" s="112" t="str">
        <f>'Total Datos'!DM37</f>
        <v>Linea de aire obstruida</v>
      </c>
      <c r="DS50" s="112" t="str">
        <f>'Total Datos'!DN37</f>
        <v>Linea de aire obstruida</v>
      </c>
      <c r="DT50" s="112" t="str">
        <f>'Total Datos'!DO37</f>
        <v>Linea de aire obstruida</v>
      </c>
      <c r="DU50" s="112" t="str">
        <f>'Total Datos'!DP37</f>
        <v>Linea de aire obstruida</v>
      </c>
      <c r="DV50" s="112" t="str">
        <f>'Total Datos'!DQ37</f>
        <v>Linea de aire obstruida</v>
      </c>
      <c r="DW50" s="112" t="str">
        <f>'Total Datos'!DR37</f>
        <v>Linea de aire obstruida</v>
      </c>
      <c r="DX50" s="112" t="str">
        <f>'Total Datos'!DS37</f>
        <v>Linea de aire obstruida</v>
      </c>
      <c r="DY50" s="112" t="str">
        <f>'Total Datos'!DT37</f>
        <v>Linea de aire obstruida</v>
      </c>
      <c r="DZ50" s="112" t="str">
        <f>'Total Datos'!DU37</f>
        <v>Linea de aire obstruida</v>
      </c>
      <c r="EA50" s="112" t="str">
        <f>'Total Datos'!DV37</f>
        <v>Linea de aire obstruida</v>
      </c>
      <c r="EB50" s="112" t="str">
        <f>'Total Datos'!DW37</f>
        <v>Linea de aire obstruida</v>
      </c>
      <c r="EC50" s="112" t="str">
        <f>'Total Datos'!DX37</f>
        <v>Linea de aire obstruida</v>
      </c>
      <c r="ED50" s="112" t="str">
        <f>'Total Datos'!DY37</f>
        <v>Linea de aire obstruida</v>
      </c>
      <c r="EE50" s="112" t="str">
        <f>'Total Datos'!DZ37</f>
        <v>Linea de aire obstruida</v>
      </c>
      <c r="EF50" s="112" t="str">
        <f>'Total Datos'!EA37</f>
        <v>Linea de aire obstruida</v>
      </c>
      <c r="EG50" s="112" t="str">
        <f>'Total Datos'!EB37</f>
        <v>Linea de aire obstruida</v>
      </c>
      <c r="EH50" s="112" t="str">
        <f>'Total Datos'!EC37</f>
        <v>Linea de aire obstruida</v>
      </c>
      <c r="EI50" s="112" t="str">
        <f>'Total Datos'!ED37</f>
        <v>Linea de aire obstruida</v>
      </c>
      <c r="EJ50" s="112" t="str">
        <f>'Total Datos'!EE37</f>
        <v>Linea de aire obstruida</v>
      </c>
      <c r="EK50" s="112" t="str">
        <f>'Total Datos'!EF37</f>
        <v>Linea de aire obstruida</v>
      </c>
      <c r="EL50" s="112" t="str">
        <f>'Total Datos'!EG37</f>
        <v>Linea de aire obstruida</v>
      </c>
      <c r="EM50" s="112" t="str">
        <f>'Total Datos'!EH37</f>
        <v>Linea de aire obstruida</v>
      </c>
      <c r="EN50" s="112" t="str">
        <f>'Total Datos'!EI37</f>
        <v>Linea de aire obstruida</v>
      </c>
      <c r="EO50" s="112" t="str">
        <f>'Total Datos'!EJ37</f>
        <v>Linea de aire obstruida</v>
      </c>
      <c r="EP50" s="112" t="str">
        <f>'Total Datos'!EK37</f>
        <v>Linea de aire obstruida</v>
      </c>
      <c r="EQ50" s="112" t="str">
        <f>'Total Datos'!EL37</f>
        <v>Linea de aire obstruida</v>
      </c>
      <c r="ER50" s="112" t="str">
        <f>'Total Datos'!EM37</f>
        <v>Linea de aire obstruida</v>
      </c>
      <c r="ES50" s="112" t="str">
        <f>'Total Datos'!EN37</f>
        <v>Linea de aire obstruida</v>
      </c>
      <c r="ET50" s="112" t="str">
        <f>'Total Datos'!EO37</f>
        <v>Linea de aire obstruida</v>
      </c>
      <c r="EU50" s="112" t="str">
        <f>'Total Datos'!EP37</f>
        <v>Linea de aire obstruida</v>
      </c>
      <c r="EV50" s="112" t="str">
        <f>'Total Datos'!EQ37</f>
        <v>Linea de aire obstruida</v>
      </c>
      <c r="EW50" s="112" t="str">
        <f>'Total Datos'!ER37</f>
        <v>Linea de aire obstruida</v>
      </c>
      <c r="EX50" s="112" t="str">
        <f>'Total Datos'!ES37</f>
        <v>Linea de aire obstruida</v>
      </c>
      <c r="EY50" s="112" t="str">
        <f>'Total Datos'!ET37</f>
        <v>Linea de aire obstruida</v>
      </c>
      <c r="EZ50" s="112" t="str">
        <f>'Total Datos'!EU37</f>
        <v>Linea de aire obstruida</v>
      </c>
      <c r="FA50" s="112" t="str">
        <f>'Total Datos'!EV37</f>
        <v>Linea de aire obstruida</v>
      </c>
      <c r="FB50" s="112" t="str">
        <f>'Total Datos'!EW37</f>
        <v>Linea de aire obstruida</v>
      </c>
      <c r="FC50" s="112" t="str">
        <f>'Total Datos'!EX37</f>
        <v>Linea de aire obstruida</v>
      </c>
      <c r="FD50" s="112" t="str">
        <f>'Total Datos'!EY37</f>
        <v>Linea de aire obstruida</v>
      </c>
      <c r="FE50" s="112" t="str">
        <f>'Total Datos'!EZ37</f>
        <v>Linea de aire obstruida</v>
      </c>
      <c r="FF50" s="112" t="str">
        <f>'Total Datos'!FA37</f>
        <v>Linea de aire obstruida</v>
      </c>
      <c r="FG50" s="112" t="str">
        <f>'Total Datos'!FB37</f>
        <v>Linea de aire obstruida</v>
      </c>
      <c r="FH50" s="112" t="str">
        <f>'Total Datos'!FC37</f>
        <v>Linea de aire obstruida</v>
      </c>
      <c r="FI50" s="112" t="str">
        <f>'Total Datos'!FD37</f>
        <v>Linea de aire obstruida</v>
      </c>
      <c r="FJ50" s="112" t="str">
        <f>'Total Datos'!FE37</f>
        <v>Linea de aire obstruida</v>
      </c>
      <c r="FK50" s="112" t="str">
        <f>'Total Datos'!FF37</f>
        <v>Linea de aire obstruida</v>
      </c>
      <c r="FL50" s="112" t="str">
        <f>'Total Datos'!FG37</f>
        <v>Linea de aire obstruida</v>
      </c>
    </row>
    <row r="51" spans="1:168" x14ac:dyDescent="0.25">
      <c r="A51" s="105">
        <v>36</v>
      </c>
      <c r="B51" s="91" t="s">
        <v>90</v>
      </c>
      <c r="C51" s="105" t="s">
        <v>26</v>
      </c>
      <c r="D51" s="91">
        <v>230506</v>
      </c>
      <c r="E51" s="91">
        <v>374383</v>
      </c>
      <c r="F51" s="91">
        <v>195</v>
      </c>
      <c r="G51" s="91" t="s">
        <v>46</v>
      </c>
      <c r="H51" s="51">
        <v>0.3</v>
      </c>
      <c r="I51" s="51"/>
      <c r="J51" s="51"/>
      <c r="K51" s="51"/>
      <c r="L51" s="51"/>
      <c r="M51" s="51"/>
      <c r="N51" s="51"/>
      <c r="O51" s="51"/>
      <c r="P51" s="51"/>
      <c r="Q51" s="51"/>
      <c r="R51" s="91"/>
      <c r="S51" s="51"/>
      <c r="T51" s="51"/>
      <c r="U51" s="92"/>
      <c r="V51" s="92"/>
      <c r="W51" s="92"/>
      <c r="X51" s="91">
        <v>7.9200000000000008</v>
      </c>
      <c r="Y51" s="91">
        <v>7.97</v>
      </c>
      <c r="Z51" s="91">
        <v>7.36</v>
      </c>
      <c r="AA51" s="91">
        <v>6.4</v>
      </c>
      <c r="AB51" s="91">
        <v>5.42</v>
      </c>
      <c r="AC51" s="91">
        <v>3.5500000000000003</v>
      </c>
      <c r="AD51" s="91">
        <v>2.83</v>
      </c>
      <c r="AE51" s="91">
        <v>3.75</v>
      </c>
      <c r="AF51" s="92"/>
      <c r="AG51" s="92"/>
      <c r="AH51" s="92"/>
      <c r="AI51" s="92"/>
      <c r="AJ51" s="92"/>
      <c r="AK51" s="91">
        <v>7.53</v>
      </c>
      <c r="AL51" s="91">
        <v>7.6000000000000005</v>
      </c>
      <c r="AM51" s="91">
        <v>7.78</v>
      </c>
      <c r="AN51" s="91">
        <v>8.2199999999999989</v>
      </c>
      <c r="AO51" s="91">
        <v>6.46</v>
      </c>
      <c r="AP51" s="91">
        <v>4.3</v>
      </c>
      <c r="AQ51" s="91">
        <v>3.7</v>
      </c>
      <c r="AR51" s="91">
        <v>4.33</v>
      </c>
      <c r="AS51" s="92"/>
      <c r="AT51" s="92"/>
      <c r="AU51" s="110"/>
      <c r="AV51" s="91">
        <v>7.8999999999999995</v>
      </c>
      <c r="AW51" s="91">
        <v>9.58</v>
      </c>
      <c r="AX51" s="91">
        <v>7.81</v>
      </c>
      <c r="AY51" s="91">
        <v>8.51</v>
      </c>
      <c r="AZ51" s="91">
        <v>8.42</v>
      </c>
      <c r="BA51" s="91">
        <v>8.0499999999999989</v>
      </c>
      <c r="BB51" s="91">
        <v>7.65</v>
      </c>
      <c r="BC51" s="10">
        <v>6.28</v>
      </c>
      <c r="BD51" s="35">
        <v>5.3</v>
      </c>
      <c r="BE51" s="112"/>
      <c r="BF51" s="112"/>
      <c r="BG51" s="91">
        <v>7.1000000000000005</v>
      </c>
      <c r="BH51" s="91">
        <v>8.51</v>
      </c>
      <c r="BI51" s="51">
        <v>8.27</v>
      </c>
      <c r="BJ51" s="51">
        <v>6.07</v>
      </c>
      <c r="BK51" s="91">
        <v>9.6</v>
      </c>
      <c r="BL51" s="91">
        <v>5.75</v>
      </c>
      <c r="BM51" s="91">
        <v>3.2800000000000002</v>
      </c>
      <c r="BN51" s="112">
        <f>'Total Datos'!BI38</f>
        <v>2.77</v>
      </c>
      <c r="BO51" s="112">
        <f>'Total Datos'!BJ38</f>
        <v>3.45</v>
      </c>
      <c r="BP51" s="112">
        <f>'Total Datos'!BK38</f>
        <v>3.3400000000000003</v>
      </c>
      <c r="BQ51" s="112"/>
      <c r="BR51" s="112">
        <f>'Total Datos'!BM38</f>
        <v>16.419999999999998</v>
      </c>
      <c r="BS51" s="112"/>
      <c r="BT51" s="112">
        <f>'Total Datos'!BO38</f>
        <v>6.67</v>
      </c>
      <c r="BU51" s="112"/>
      <c r="BV51" s="112">
        <f>'Total Datos'!BQ38</f>
        <v>2.46</v>
      </c>
      <c r="BW51" s="112">
        <f>'Total Datos'!BR38</f>
        <v>3.04</v>
      </c>
      <c r="BX51" s="112">
        <f>'Total Datos'!BS38</f>
        <v>3.2800000000000002</v>
      </c>
      <c r="BY51" s="112">
        <f>'Total Datos'!BT38</f>
        <v>2.7</v>
      </c>
      <c r="BZ51" s="112">
        <f>'Total Datos'!BU38</f>
        <v>2.8400000000000003</v>
      </c>
      <c r="CA51" s="112">
        <f>'Total Datos'!BV38</f>
        <v>3.31</v>
      </c>
      <c r="CB51" s="112"/>
      <c r="CC51" s="112">
        <f>'Total Datos'!BX38</f>
        <v>15.17</v>
      </c>
      <c r="CD51" s="112"/>
      <c r="CE51" s="112"/>
      <c r="CF51" s="112"/>
      <c r="CG51" s="112">
        <f>'Total Datos'!CB38</f>
        <v>8.01</v>
      </c>
      <c r="CH51" s="112"/>
      <c r="CJ51" s="112">
        <f>'Total Datos'!CE38</f>
        <v>6.13</v>
      </c>
      <c r="CL51" s="112">
        <f>'Total Datos'!CG38</f>
        <v>2.4500000000000002</v>
      </c>
      <c r="CM51" s="112">
        <f>'Total Datos'!CH38</f>
        <v>3.56</v>
      </c>
      <c r="CN51" s="112">
        <f>'Total Datos'!CI38</f>
        <v>4.55</v>
      </c>
      <c r="CP51" s="112">
        <f>'Total Datos'!CK38</f>
        <v>17.68</v>
      </c>
      <c r="CS51" s="112">
        <f>'Total Datos'!CN38</f>
        <v>7.97</v>
      </c>
      <c r="CT51" s="112">
        <f>'Total Datos'!CO38</f>
        <v>6.79</v>
      </c>
      <c r="CU51" s="112">
        <f>'Total Datos'!CP38</f>
        <v>6.3</v>
      </c>
      <c r="CV51" s="112">
        <f>'Total Datos'!CQ38</f>
        <v>5.37</v>
      </c>
      <c r="CW51" s="112">
        <f>'Total Datos'!CR38</f>
        <v>5.1400000000000006</v>
      </c>
      <c r="CX51" s="112">
        <f>'Total Datos'!CS38</f>
        <v>2.3800000000000003</v>
      </c>
      <c r="CY51" s="112">
        <f>'Total Datos'!CT38</f>
        <v>3.6</v>
      </c>
      <c r="CZ51" s="112">
        <f>'Total Datos'!CU38</f>
        <v>4.12</v>
      </c>
      <c r="DD51" s="112">
        <f>'Total Datos'!CY38</f>
        <v>7.86</v>
      </c>
      <c r="DE51">
        <v>7.86</v>
      </c>
      <c r="DF51" s="112">
        <f>'Total Datos'!DA38</f>
        <v>7.37</v>
      </c>
      <c r="DG51" s="112">
        <f>'Total Datos'!DB38</f>
        <v>4.55</v>
      </c>
      <c r="DH51" s="112">
        <f>'Total Datos'!DC38</f>
        <v>3.12</v>
      </c>
      <c r="DI51" s="112">
        <f>'Total Datos'!DD38</f>
        <v>2.5500000000000016</v>
      </c>
      <c r="DJ51" s="112">
        <f>'Total Datos'!DE38</f>
        <v>2.98</v>
      </c>
      <c r="DK51" s="112">
        <f>'Total Datos'!DF38</f>
        <v>2.0700000000000003</v>
      </c>
      <c r="DP51" s="112">
        <f>'Total Datos'!DK38</f>
        <v>6.74</v>
      </c>
      <c r="DQ51" s="112">
        <f>'Total Datos'!DL38</f>
        <v>6.7299999999999995</v>
      </c>
      <c r="DR51" s="112">
        <f>'Total Datos'!DM38</f>
        <v>5.04</v>
      </c>
      <c r="DS51" s="112">
        <f>'Total Datos'!DN38</f>
        <v>3.5700000000000003</v>
      </c>
      <c r="DT51" s="112">
        <f>'Total Datos'!DO38</f>
        <v>2.98</v>
      </c>
      <c r="DU51" s="112">
        <f>'Total Datos'!DP38</f>
        <v>2.9000000000000004</v>
      </c>
      <c r="DV51" s="112">
        <f>'Total Datos'!DQ38</f>
        <v>3.6</v>
      </c>
      <c r="DW51" s="112">
        <f>'Total Datos'!DR38</f>
        <v>3.4000000000000004</v>
      </c>
      <c r="DX51" s="112">
        <f>'Total Datos'!DS38</f>
        <v>4.57</v>
      </c>
      <c r="DY51" s="112">
        <f>'Total Datos'!DT38</f>
        <v>5.94</v>
      </c>
      <c r="DZ51" s="112">
        <f>'Total Datos'!DU38</f>
        <v>17.919999999999998</v>
      </c>
      <c r="EC51" s="112">
        <f>'Total Datos'!DX38</f>
        <v>5.41</v>
      </c>
      <c r="ED51" s="112">
        <f>'Total Datos'!DY38</f>
        <v>2.64</v>
      </c>
      <c r="EE51" s="112">
        <f>'Total Datos'!DZ38</f>
        <v>2.4400000000000004</v>
      </c>
      <c r="EF51" s="112">
        <f>'Total Datos'!EA38</f>
        <v>3</v>
      </c>
      <c r="EG51" s="112">
        <f>'Total Datos'!EB38</f>
        <v>3.06</v>
      </c>
      <c r="EH51" s="112">
        <f>'Total Datos'!EC38</f>
        <v>2.1500000000000004</v>
      </c>
      <c r="EI51" s="112">
        <f>'Total Datos'!ED38</f>
        <v>3.0100000000000002</v>
      </c>
      <c r="EJ51" s="112">
        <f>'Total Datos'!EE38</f>
        <v>3.66</v>
      </c>
      <c r="EO51" s="112">
        <f>'Total Datos'!EJ38</f>
        <v>7.97</v>
      </c>
      <c r="EP51" s="112">
        <f>'Total Datos'!EK38</f>
        <v>5.33</v>
      </c>
      <c r="EQ51" s="112">
        <f>'Total Datos'!EL38</f>
        <v>4.22</v>
      </c>
      <c r="ER51" s="112">
        <f>'Total Datos'!EM38</f>
        <v>4.57</v>
      </c>
      <c r="ES51" s="112">
        <f>'Total Datos'!EN38</f>
        <v>3.54</v>
      </c>
      <c r="EZ51" s="112">
        <f>'Total Datos'!EU38</f>
        <v>7.24</v>
      </c>
      <c r="FA51" s="112">
        <f>'Total Datos'!EV38</f>
        <v>7.48</v>
      </c>
      <c r="FB51" s="112">
        <f>'Total Datos'!EW38</f>
        <v>3.16</v>
      </c>
      <c r="FC51" s="112">
        <f>'Total Datos'!EX38</f>
        <v>3.3400000000000003</v>
      </c>
      <c r="FD51" s="112">
        <f>'Total Datos'!EY38</f>
        <v>3.2</v>
      </c>
      <c r="FE51" s="112">
        <f>'Total Datos'!EZ38</f>
        <v>2.8400000000000003</v>
      </c>
      <c r="FF51" s="112">
        <f>'Total Datos'!FA38</f>
        <v>2.98</v>
      </c>
      <c r="FG51" s="112">
        <f>'Total Datos'!FB38</f>
        <v>2.79</v>
      </c>
      <c r="FH51" s="112">
        <f>'Total Datos'!FC38</f>
        <v>3.5</v>
      </c>
      <c r="FK51" s="112">
        <f>'Total Datos'!FF38</f>
        <v>6.82</v>
      </c>
    </row>
    <row r="52" spans="1:168" x14ac:dyDescent="0.25">
      <c r="A52" s="105">
        <v>36</v>
      </c>
      <c r="B52" s="91" t="s">
        <v>90</v>
      </c>
      <c r="C52" s="105" t="s">
        <v>26</v>
      </c>
      <c r="D52" s="91">
        <v>230506</v>
      </c>
      <c r="E52" s="91">
        <v>374383</v>
      </c>
      <c r="F52" s="91">
        <v>195</v>
      </c>
      <c r="G52" s="91" t="s">
        <v>46</v>
      </c>
      <c r="H52" s="51">
        <v>0.3</v>
      </c>
      <c r="I52" s="51"/>
      <c r="J52" s="51"/>
      <c r="K52" s="51"/>
      <c r="L52" s="51"/>
      <c r="M52" s="51"/>
      <c r="N52" s="51"/>
      <c r="O52" s="51"/>
      <c r="P52" s="51"/>
      <c r="Q52" s="51"/>
      <c r="R52" s="91"/>
      <c r="S52" s="51"/>
      <c r="T52" s="51"/>
      <c r="U52" s="92"/>
      <c r="V52" s="92"/>
      <c r="W52" s="92">
        <v>15.8</v>
      </c>
      <c r="X52" s="91"/>
      <c r="Y52" s="91"/>
      <c r="Z52" s="91"/>
      <c r="AA52" s="91"/>
      <c r="AB52" s="91"/>
      <c r="AC52" s="91"/>
      <c r="AD52" s="91"/>
      <c r="AE52" s="91"/>
      <c r="AF52" s="92">
        <v>16.399999999999999</v>
      </c>
      <c r="AG52" s="92">
        <v>17.12</v>
      </c>
      <c r="AH52" s="92">
        <v>20.38</v>
      </c>
      <c r="AI52" s="92">
        <v>14.94</v>
      </c>
      <c r="AJ52" s="92">
        <v>17.16</v>
      </c>
      <c r="AK52" s="91"/>
      <c r="AL52" s="91"/>
      <c r="AM52" s="91"/>
      <c r="AN52" s="91"/>
      <c r="AO52" s="91"/>
      <c r="AP52" s="91"/>
      <c r="AQ52" s="91"/>
      <c r="AR52" s="91"/>
      <c r="AS52" s="92">
        <v>19.14</v>
      </c>
      <c r="AT52" s="92">
        <v>14.799999999999999</v>
      </c>
      <c r="AU52" s="110"/>
      <c r="AV52" s="91"/>
      <c r="AW52" s="91"/>
      <c r="AX52" s="91"/>
      <c r="AY52" s="91"/>
      <c r="AZ52" s="91"/>
      <c r="BA52" s="91"/>
      <c r="BB52" s="112"/>
      <c r="BC52" s="112"/>
      <c r="BD52" s="112"/>
      <c r="BE52" s="118">
        <v>15.41</v>
      </c>
      <c r="BF52" s="117">
        <v>17.399999999999999</v>
      </c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>
        <f>'Total Datos'!BN38</f>
        <v>16.779999999999998</v>
      </c>
      <c r="BT52" s="112"/>
      <c r="BU52" s="112">
        <f>'Total Datos'!BP38</f>
        <v>8.0699999999999985</v>
      </c>
      <c r="BV52" s="112"/>
      <c r="BW52" s="112"/>
      <c r="BX52" s="112"/>
      <c r="BY52" s="112"/>
      <c r="BZ52" s="112"/>
      <c r="CA52" s="112"/>
      <c r="CB52" s="112">
        <f>'Total Datos'!BW38</f>
        <v>10.099999999999998</v>
      </c>
      <c r="CC52" s="112"/>
      <c r="CD52" s="112">
        <f>'Total Datos'!BY38</f>
        <v>21.06</v>
      </c>
      <c r="CE52" s="112"/>
      <c r="CF52" s="112"/>
      <c r="CG52" s="112"/>
      <c r="CH52" s="112">
        <f>'Total Datos'!CC38</f>
        <v>7.63</v>
      </c>
      <c r="CI52" s="112">
        <f>'Total Datos'!CD38</f>
        <v>15.41</v>
      </c>
      <c r="CO52" s="112">
        <f>'Total Datos'!CJ38</f>
        <v>15.559999999999999</v>
      </c>
      <c r="CQ52" s="112">
        <f>'Total Datos'!CL38</f>
        <v>18.05</v>
      </c>
      <c r="CR52" s="112">
        <f>'Total Datos'!CM38</f>
        <v>22.02</v>
      </c>
      <c r="DA52" s="112">
        <f>'Total Datos'!CV38</f>
        <v>14.1</v>
      </c>
      <c r="DB52" s="112">
        <f>'Total Datos'!CW38</f>
        <v>14.59</v>
      </c>
      <c r="DC52" s="112">
        <f>'Total Datos'!CX38</f>
        <v>21.23</v>
      </c>
      <c r="DL52" s="112">
        <f>'Total Datos'!DG38</f>
        <v>13.51</v>
      </c>
      <c r="DM52" s="112">
        <f>'Total Datos'!DH38</f>
        <v>9.7299999999999986</v>
      </c>
      <c r="DN52" s="112">
        <f>'Total Datos'!DI38</f>
        <v>18.38</v>
      </c>
      <c r="DO52" s="112">
        <f>'Total Datos'!DJ38</f>
        <v>23.02</v>
      </c>
      <c r="EA52" s="112">
        <f>'Total Datos'!DV38</f>
        <v>21.86</v>
      </c>
      <c r="EB52" s="112">
        <f>'Total Datos'!DW38</f>
        <v>22.37</v>
      </c>
      <c r="EK52" s="112">
        <f>'Total Datos'!EF38</f>
        <v>20.8</v>
      </c>
      <c r="EL52" s="112">
        <f>'Total Datos'!EG38</f>
        <v>15.919999999999998</v>
      </c>
      <c r="EM52" s="112">
        <f>'Total Datos'!EH38</f>
        <v>25.759999999999998</v>
      </c>
      <c r="EN52" s="112">
        <f>'Total Datos'!EI38</f>
        <v>19.45</v>
      </c>
      <c r="ET52" s="112">
        <f>'Total Datos'!EO38</f>
        <v>14.01</v>
      </c>
      <c r="EU52" s="112">
        <f>'Total Datos'!EP38</f>
        <v>3.1500000000000004</v>
      </c>
      <c r="EV52" s="112">
        <f>'Total Datos'!EQ38</f>
        <v>3.6700000000000004</v>
      </c>
      <c r="EW52" s="112">
        <f>'Total Datos'!ER38</f>
        <v>13.969999999999999</v>
      </c>
      <c r="EX52" s="112">
        <f>'Total Datos'!ES38</f>
        <v>19</v>
      </c>
      <c r="EY52" s="112">
        <f>'Total Datos'!ET38</f>
        <v>20.96</v>
      </c>
      <c r="FI52" s="112">
        <f>'Total Datos'!FD38</f>
        <v>14.66</v>
      </c>
      <c r="FJ52" s="112">
        <f>'Total Datos'!FE38</f>
        <v>14.649999999999999</v>
      </c>
      <c r="FL52" s="112">
        <f>'Total Datos'!FG38</f>
        <v>14.92</v>
      </c>
    </row>
    <row r="53" spans="1:168" x14ac:dyDescent="0.25">
      <c r="A53" s="105">
        <v>37</v>
      </c>
      <c r="B53" s="91" t="s">
        <v>114</v>
      </c>
      <c r="C53" s="105" t="s">
        <v>26</v>
      </c>
      <c r="D53" s="91">
        <v>230121</v>
      </c>
      <c r="E53" s="91">
        <v>375557</v>
      </c>
      <c r="F53" s="91">
        <v>189</v>
      </c>
      <c r="G53" s="91" t="s">
        <v>46</v>
      </c>
      <c r="H53" s="51">
        <v>0</v>
      </c>
      <c r="I53" s="51"/>
      <c r="J53" s="51"/>
      <c r="K53" s="51"/>
      <c r="L53" s="51"/>
      <c r="M53" s="51"/>
      <c r="N53" s="51"/>
      <c r="O53" s="51"/>
      <c r="P53" s="51"/>
      <c r="Q53" s="51"/>
      <c r="R53" s="91"/>
      <c r="S53" s="51"/>
      <c r="T53" s="51"/>
      <c r="U53" s="51"/>
      <c r="V53" s="51"/>
      <c r="W53" s="91"/>
      <c r="X53" s="91"/>
      <c r="Y53" s="51"/>
      <c r="Z53" s="51"/>
      <c r="AA53" s="51"/>
      <c r="AB53" s="91"/>
      <c r="AC53" s="51"/>
      <c r="AD53" s="91"/>
      <c r="AE53" s="51"/>
      <c r="AF53" s="91"/>
      <c r="AG53" s="51"/>
      <c r="AH53" s="91"/>
      <c r="AI53" s="51"/>
      <c r="AJ53" s="91"/>
      <c r="AK53" s="51"/>
      <c r="AL53" s="91"/>
      <c r="AM53" s="51"/>
      <c r="AN53" s="91">
        <v>14.05</v>
      </c>
      <c r="AO53" s="91">
        <v>12.89</v>
      </c>
      <c r="AP53" s="91">
        <v>10.73</v>
      </c>
      <c r="AQ53" s="91">
        <v>7.75</v>
      </c>
      <c r="AR53" s="91">
        <v>8.57</v>
      </c>
      <c r="AS53" s="91">
        <v>10.83</v>
      </c>
      <c r="AT53" s="91">
        <v>11.98</v>
      </c>
      <c r="AU53" s="91">
        <v>12.85</v>
      </c>
      <c r="AV53" s="91" t="s">
        <v>73</v>
      </c>
      <c r="AW53" s="91" t="s">
        <v>133</v>
      </c>
      <c r="AX53" s="91" t="s">
        <v>73</v>
      </c>
      <c r="AY53" s="91" t="s">
        <v>73</v>
      </c>
      <c r="AZ53" s="91" t="s">
        <v>73</v>
      </c>
      <c r="BA53" s="91">
        <v>12.87</v>
      </c>
      <c r="BB53" s="91" t="s">
        <v>73</v>
      </c>
      <c r="BC53" s="10">
        <v>9.23</v>
      </c>
      <c r="BD53" s="35" t="s">
        <v>150</v>
      </c>
      <c r="BE53" s="91">
        <v>10.9</v>
      </c>
      <c r="BF53" s="26" t="s">
        <v>156</v>
      </c>
      <c r="BG53" s="91" t="s">
        <v>156</v>
      </c>
      <c r="BH53" s="91" t="s">
        <v>156</v>
      </c>
      <c r="BI53" s="51" t="s">
        <v>156</v>
      </c>
      <c r="BJ53" s="51" t="s">
        <v>156</v>
      </c>
      <c r="BK53" s="91" t="s">
        <v>156</v>
      </c>
      <c r="BL53" s="91" t="s">
        <v>156</v>
      </c>
      <c r="BM53" s="91">
        <v>6.98</v>
      </c>
      <c r="BN53" s="112">
        <f>'Total Datos'!BI39</f>
        <v>4.88</v>
      </c>
      <c r="BO53" s="112">
        <f>'Total Datos'!BJ39</f>
        <v>5.97</v>
      </c>
      <c r="BP53" s="112">
        <f>'Total Datos'!BK39</f>
        <v>6.78</v>
      </c>
      <c r="BQ53" s="112"/>
      <c r="BR53" s="112">
        <f>'Total Datos'!BM39</f>
        <v>10.27</v>
      </c>
      <c r="BS53" s="112">
        <f>'Total Datos'!BN39</f>
        <v>12.38</v>
      </c>
      <c r="BT53" s="112"/>
      <c r="BU53" s="112"/>
      <c r="BV53" s="112"/>
      <c r="BW53" s="112"/>
      <c r="BX53" s="112"/>
      <c r="BY53" s="112"/>
      <c r="BZ53" s="112"/>
      <c r="CA53" s="112"/>
      <c r="CB53" s="112"/>
      <c r="CC53" s="112"/>
      <c r="CD53" s="112"/>
      <c r="CE53" s="112"/>
      <c r="CF53" s="112"/>
      <c r="CG53" s="112"/>
      <c r="CH53" s="112"/>
      <c r="CI53" s="112" t="str">
        <f>'Total Datos'!CD39</f>
        <v>Linea de aire obstruida</v>
      </c>
      <c r="CJ53" s="112" t="str">
        <f>'Total Datos'!CE39</f>
        <v>Linea de aire obstruida</v>
      </c>
      <c r="CK53" s="112" t="str">
        <f>'Total Datos'!CF39</f>
        <v>Linea de aire obstruida</v>
      </c>
      <c r="CL53" s="112" t="str">
        <f>'Total Datos'!CG39</f>
        <v>Linea de aire obstruida</v>
      </c>
      <c r="CM53" s="112" t="str">
        <f>'Total Datos'!CH39</f>
        <v>Linea de aire obstruida</v>
      </c>
      <c r="CN53" s="112" t="str">
        <f>'Total Datos'!CI39</f>
        <v>Linea de aire obstruida</v>
      </c>
      <c r="CO53" s="112" t="str">
        <f>'Total Datos'!CJ39</f>
        <v>Linea de aire obstruida</v>
      </c>
      <c r="CP53" s="112" t="str">
        <f>'Total Datos'!CK39</f>
        <v>Linea de aire obstruida</v>
      </c>
      <c r="CQ53" s="112" t="str">
        <f>'Total Datos'!CL39</f>
        <v>Linea de aire obstruida</v>
      </c>
      <c r="CR53" s="112" t="str">
        <f>'Total Datos'!CM39</f>
        <v>Linea de aire obstruida</v>
      </c>
      <c r="CS53" s="112" t="str">
        <f>'Total Datos'!CN39</f>
        <v>Linea de aire obstruida</v>
      </c>
      <c r="CT53" s="112" t="str">
        <f>'Total Datos'!CO39</f>
        <v>Linea de aire obstruida</v>
      </c>
      <c r="CU53" s="112" t="str">
        <f>'Total Datos'!CP39</f>
        <v>Linea de aire obstruida</v>
      </c>
      <c r="CV53" s="112" t="str">
        <f>'Total Datos'!CQ39</f>
        <v>Linea de aire obstruida</v>
      </c>
      <c r="CW53" s="112" t="str">
        <f>'Total Datos'!CR39</f>
        <v>Linea de aire obstruida</v>
      </c>
      <c r="CX53" s="112" t="str">
        <f>'Total Datos'!CS39</f>
        <v>Linea de aire obstruida</v>
      </c>
      <c r="CY53" s="112" t="str">
        <f>'Total Datos'!CT39</f>
        <v>Linea de aire obstruida</v>
      </c>
      <c r="CZ53" s="112" t="str">
        <f>'Total Datos'!CU39</f>
        <v>Linea de aire obstruida</v>
      </c>
      <c r="DA53" s="112" t="str">
        <f>'Total Datos'!CV39</f>
        <v>Linea de aire obstruida</v>
      </c>
      <c r="DB53" s="112" t="str">
        <f>'Total Datos'!CW39</f>
        <v>Linea de aire obstruida</v>
      </c>
      <c r="DC53" s="112" t="str">
        <f>'Total Datos'!CX39</f>
        <v>Linea de aire obstruida</v>
      </c>
      <c r="DD53" s="112" t="str">
        <f>'Total Datos'!CY39</f>
        <v>Linea de aire obstruida</v>
      </c>
      <c r="DH53" s="112" t="str">
        <f>'Total Datos'!DC39</f>
        <v>Linea de aire obstruida</v>
      </c>
      <c r="DI53" s="112" t="str">
        <f>'Total Datos'!DD39</f>
        <v>Linea de aire obstruida</v>
      </c>
      <c r="DJ53" s="112" t="str">
        <f>'Total Datos'!DE39</f>
        <v>Linea de aire obstruida</v>
      </c>
      <c r="DK53" s="112" t="str">
        <f>'Total Datos'!DF39</f>
        <v>Linea de aire obstruida</v>
      </c>
      <c r="DL53" s="112" t="str">
        <f>'Total Datos'!DG39</f>
        <v>Linea de aire obstruida</v>
      </c>
      <c r="DM53" s="112" t="str">
        <f>'Total Datos'!DH39</f>
        <v>Linea de aire obstruida</v>
      </c>
      <c r="DN53" s="112" t="str">
        <f>'Total Datos'!DI39</f>
        <v>Linea de aire obstruida</v>
      </c>
      <c r="DO53" s="112" t="str">
        <f>'Total Datos'!DJ39</f>
        <v>Linea de aire obstruida</v>
      </c>
      <c r="DP53" s="112" t="str">
        <f>'Total Datos'!DK39</f>
        <v>Linea de aire obstruida</v>
      </c>
      <c r="DQ53" s="112" t="str">
        <f>'Total Datos'!DL39</f>
        <v>Linea de aire obstruida</v>
      </c>
      <c r="DR53" s="112" t="str">
        <f>'Total Datos'!DM39</f>
        <v>Linea de aire obstruida</v>
      </c>
      <c r="DS53" s="112" t="str">
        <f>'Total Datos'!DN39</f>
        <v>Linea de aire obstruida</v>
      </c>
      <c r="DT53" s="112" t="str">
        <f>'Total Datos'!DO39</f>
        <v>Linea de aire obstruida</v>
      </c>
      <c r="DU53" s="112" t="str">
        <f>'Total Datos'!DP39</f>
        <v>Linea de aire obstruida</v>
      </c>
      <c r="DV53" s="112" t="str">
        <f>'Total Datos'!DQ39</f>
        <v>Linea de aire obstruida</v>
      </c>
      <c r="DW53" s="112" t="str">
        <f>'Total Datos'!DR39</f>
        <v>Linea de aire obstruida</v>
      </c>
      <c r="DX53" s="112" t="str">
        <f>'Total Datos'!DS39</f>
        <v>Linea de aire obstruida</v>
      </c>
      <c r="DY53" s="112" t="str">
        <f>'Total Datos'!DT39</f>
        <v>Linea de aire obstruida</v>
      </c>
      <c r="DZ53" s="112" t="str">
        <f>'Total Datos'!DU39</f>
        <v>Linea de aire obstruida</v>
      </c>
      <c r="EA53" s="112" t="str">
        <f>'Total Datos'!DV39</f>
        <v>Linea de aire obstruida</v>
      </c>
      <c r="EB53" s="112" t="str">
        <f>'Total Datos'!DW39</f>
        <v>Linea de aire obstruida</v>
      </c>
      <c r="EC53" s="112" t="str">
        <f>'Total Datos'!DX39</f>
        <v>Linea de aire obstruida</v>
      </c>
      <c r="ED53" s="112" t="str">
        <f>'Total Datos'!DY39</f>
        <v>Linea de aire obstruida</v>
      </c>
      <c r="EE53" s="112" t="str">
        <f>'Total Datos'!DZ39</f>
        <v>Linea de aire obstruida</v>
      </c>
      <c r="EF53" s="112" t="str">
        <f>'Total Datos'!EA39</f>
        <v>Linea de aire obstruida</v>
      </c>
      <c r="EG53" s="112" t="str">
        <f>'Total Datos'!EB39</f>
        <v>Linea de aire obstruida</v>
      </c>
      <c r="EH53" s="112" t="str">
        <f>'Total Datos'!EC39</f>
        <v>Linea de aire obstruida</v>
      </c>
      <c r="EI53" s="112" t="str">
        <f>'Total Datos'!ED39</f>
        <v>Linea de aire obstruida</v>
      </c>
      <c r="EJ53" s="112" t="str">
        <f>'Total Datos'!EE39</f>
        <v>Linea de aire obstruida</v>
      </c>
      <c r="EK53" s="112" t="str">
        <f>'Total Datos'!EF39</f>
        <v>Linea de aire obstruida</v>
      </c>
      <c r="EL53" s="112" t="str">
        <f>'Total Datos'!EG39</f>
        <v>Linea de aire obstruida</v>
      </c>
      <c r="EM53" s="112" t="str">
        <f>'Total Datos'!EH39</f>
        <v>Linea de aire obstruida</v>
      </c>
      <c r="EN53" s="112" t="str">
        <f>'Total Datos'!EI39</f>
        <v>Linea de aire obstruida</v>
      </c>
      <c r="EO53" s="112" t="str">
        <f>'Total Datos'!EJ39</f>
        <v>Linea de aire obstruida</v>
      </c>
      <c r="EP53" s="112" t="str">
        <f>'Total Datos'!EK39</f>
        <v>Linea de aire obstruida</v>
      </c>
      <c r="EQ53" s="112" t="str">
        <f>'Total Datos'!EL39</f>
        <v>Linea de aire obstruida</v>
      </c>
      <c r="ER53" s="112" t="str">
        <f>'Total Datos'!EM39</f>
        <v>Linea de aire obstruida</v>
      </c>
      <c r="ES53" s="112" t="str">
        <f>'Total Datos'!EN39</f>
        <v>Linea de aire obstruida</v>
      </c>
      <c r="ET53" s="112" t="str">
        <f>'Total Datos'!EO39</f>
        <v>Linea de aire obstruida</v>
      </c>
      <c r="EU53" s="112" t="str">
        <f>'Total Datos'!EP39</f>
        <v>Linea de aire obstruida</v>
      </c>
      <c r="EV53" s="112" t="str">
        <f>'Total Datos'!EQ39</f>
        <v>Linea de aire obstruida</v>
      </c>
      <c r="EW53" s="112" t="str">
        <f>'Total Datos'!ER39</f>
        <v>Linea de aire obstruida</v>
      </c>
      <c r="EX53" s="112" t="str">
        <f>'Total Datos'!ES39</f>
        <v>Linea de aire obstruida</v>
      </c>
      <c r="EY53" s="112" t="str">
        <f>'Total Datos'!ET39</f>
        <v>Linea de aire obstruida</v>
      </c>
    </row>
    <row r="54" spans="1:168" ht="14" x14ac:dyDescent="0.3">
      <c r="B54" s="123" t="s">
        <v>181</v>
      </c>
      <c r="C54" s="105" t="s">
        <v>26</v>
      </c>
      <c r="D54" s="8">
        <v>229350</v>
      </c>
      <c r="E54" s="8">
        <v>372636</v>
      </c>
      <c r="AL54" s="96"/>
      <c r="AN54" s="96"/>
      <c r="AP54" s="96"/>
      <c r="AV54" s="96"/>
      <c r="AZ54" s="96"/>
      <c r="BB54" s="113"/>
      <c r="BS54" s="112"/>
      <c r="BT54" s="112">
        <f>'Total Datos'!BO40</f>
        <v>10.78</v>
      </c>
      <c r="BU54" s="112">
        <f>'Total Datos'!BP40</f>
        <v>9.9</v>
      </c>
      <c r="BV54" s="112">
        <f>'Total Datos'!BQ40</f>
        <v>4.47</v>
      </c>
      <c r="BW54" s="112">
        <f>'Total Datos'!BR40</f>
        <v>4.53</v>
      </c>
      <c r="BX54" s="112">
        <f>'Total Datos'!BS40</f>
        <v>4.8499999999999996</v>
      </c>
      <c r="BY54" s="112">
        <f>'Total Datos'!BT40</f>
        <v>4.09</v>
      </c>
      <c r="BZ54" s="112">
        <f>'Total Datos'!BU40</f>
        <v>4.1399999999999997</v>
      </c>
      <c r="CA54" s="112">
        <f>'Total Datos'!BV40</f>
        <v>4.8099999999999996</v>
      </c>
      <c r="CB54" s="112">
        <f>'Total Datos'!BW40</f>
        <v>5.52</v>
      </c>
      <c r="CC54" s="112">
        <f>'Total Datos'!BX40</f>
        <v>7.2899999999999991</v>
      </c>
      <c r="CD54" s="112">
        <f>'Total Datos'!BY40</f>
        <v>9.0299999999999994</v>
      </c>
      <c r="CE54" s="112">
        <f>'Total Datos'!BZ40</f>
        <v>10.62</v>
      </c>
      <c r="CF54" s="112">
        <f>'Total Datos'!CA40</f>
        <v>11.78</v>
      </c>
      <c r="CG54" s="112">
        <f>'Total Datos'!CB40</f>
        <v>12.29</v>
      </c>
      <c r="CH54" s="112">
        <f>'Total Datos'!CC40</f>
        <v>10.63</v>
      </c>
      <c r="CI54" s="112">
        <f>'Total Datos'!CD40</f>
        <v>6.7</v>
      </c>
      <c r="CJ54" s="112">
        <f>'Total Datos'!CE40</f>
        <v>6.15</v>
      </c>
      <c r="CK54" s="112">
        <f>'Total Datos'!CF40</f>
        <v>5.8</v>
      </c>
      <c r="CL54" s="112">
        <f>'Total Datos'!CG40</f>
        <v>3.3600000000000003</v>
      </c>
      <c r="CM54" s="112">
        <f>'Total Datos'!CH40</f>
        <v>5.27</v>
      </c>
      <c r="CN54" s="112">
        <f>'Total Datos'!CI40</f>
        <v>5.79</v>
      </c>
      <c r="CO54" s="112">
        <f>'Total Datos'!CJ40</f>
        <v>7.3900000000000006</v>
      </c>
      <c r="CS54" s="112">
        <f>'Total Datos'!CN40</f>
        <v>12.12</v>
      </c>
      <c r="CV54" s="112"/>
      <c r="EE54" s="112">
        <f>'Total Datos'!DZ40</f>
        <v>3.95</v>
      </c>
      <c r="EF54" s="112">
        <f>'Total Datos'!EA40</f>
        <v>4.55</v>
      </c>
      <c r="EG54" s="112">
        <f>'Total Datos'!EB40</f>
        <v>4.22</v>
      </c>
      <c r="EI54" s="112">
        <f>'Total Datos'!ED40</f>
        <v>3.8899999999999997</v>
      </c>
      <c r="EJ54" s="112">
        <f>'Total Datos'!EE40</f>
        <v>6.26</v>
      </c>
      <c r="EL54" s="112">
        <f>'Total Datos'!EG40</f>
        <v>9.35</v>
      </c>
      <c r="EM54" s="112">
        <f>'Total Datos'!EH40</f>
        <v>10.4</v>
      </c>
      <c r="ES54" s="112">
        <f>'Total Datos'!EN40</f>
        <v>5.83</v>
      </c>
      <c r="ET54" s="112">
        <f>'Total Datos'!EO40</f>
        <v>5.48</v>
      </c>
      <c r="EW54" s="112">
        <f>'Total Datos'!ER40</f>
        <v>6.68</v>
      </c>
      <c r="EX54" s="112">
        <f>'Total Datos'!ES40</f>
        <v>6.62</v>
      </c>
      <c r="FA54" s="112">
        <f>'Total Datos'!EV40</f>
        <v>11.93</v>
      </c>
      <c r="FB54" s="112">
        <f>'Total Datos'!EW40</f>
        <v>7.9499999999999993</v>
      </c>
      <c r="FC54" s="112">
        <f>'Total Datos'!EX40</f>
        <v>6.42</v>
      </c>
      <c r="FD54" s="112">
        <f>'Total Datos'!EY40</f>
        <v>6.01</v>
      </c>
      <c r="FE54" s="112">
        <f>'Total Datos'!EZ40</f>
        <v>5.77</v>
      </c>
      <c r="FF54" s="112">
        <f>'Total Datos'!FA40</f>
        <v>5.57</v>
      </c>
      <c r="FG54" s="112">
        <f>'Total Datos'!FB40</f>
        <v>5.48</v>
      </c>
      <c r="FH54" s="112">
        <f>'Total Datos'!FC40</f>
        <v>5.44</v>
      </c>
      <c r="FI54" s="112">
        <f>'Total Datos'!FD40</f>
        <v>7.3000000000000007</v>
      </c>
      <c r="FJ54" s="112">
        <f>'Total Datos'!FE40</f>
        <v>8.3000000000000007</v>
      </c>
      <c r="FL54" s="112">
        <f>'Total Datos'!FG40</f>
        <v>10.66</v>
      </c>
    </row>
    <row r="55" spans="1:168" ht="14" x14ac:dyDescent="0.3">
      <c r="B55" s="123" t="s">
        <v>181</v>
      </c>
      <c r="AL55" s="96"/>
      <c r="AN55" s="96"/>
      <c r="AP55" s="96"/>
      <c r="AV55" s="96"/>
      <c r="AZ55" s="96"/>
      <c r="BB55" s="113"/>
      <c r="BT55" s="112"/>
      <c r="BU55" s="112"/>
      <c r="BV55" s="112"/>
      <c r="BW55" s="112"/>
      <c r="BX55" s="112"/>
      <c r="BY55" s="112"/>
      <c r="BZ55" s="112"/>
      <c r="CA55" s="112"/>
      <c r="CB55" s="112"/>
      <c r="CC55" s="112"/>
      <c r="CD55" s="112"/>
      <c r="CE55" s="112"/>
      <c r="CF55" s="112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>
        <f>'Total Datos'!CK40</f>
        <v>9.98</v>
      </c>
      <c r="CQ55" s="112">
        <f>'Total Datos'!CL40</f>
        <v>13.07</v>
      </c>
      <c r="CR55" s="112">
        <f>'Total Datos'!CM40</f>
        <v>12.44</v>
      </c>
      <c r="CT55" s="112">
        <f>'Total Datos'!CO40</f>
        <v>10.1</v>
      </c>
      <c r="CU55" s="112">
        <f>'Total Datos'!CP40</f>
        <v>8.73</v>
      </c>
      <c r="CW55" s="112">
        <f>'Total Datos'!CR40</f>
        <v>5.68</v>
      </c>
      <c r="CX55" s="112">
        <f>'Total Datos'!CS40</f>
        <v>4.38</v>
      </c>
      <c r="CY55" s="112">
        <f>'Total Datos'!CT40</f>
        <v>5.76</v>
      </c>
      <c r="CZ55" s="112">
        <f>'Total Datos'!CU40</f>
        <v>5.83</v>
      </c>
      <c r="DA55" s="112">
        <f>'Total Datos'!CV40</f>
        <v>7.58</v>
      </c>
      <c r="DC55" s="112">
        <f>'Total Datos'!CX40</f>
        <v>11.73</v>
      </c>
      <c r="DD55" s="112">
        <f>'Total Datos'!CY40</f>
        <v>12.45</v>
      </c>
      <c r="DE55">
        <v>12.93</v>
      </c>
      <c r="DF55" s="112">
        <f>'Total Datos'!DA40</f>
        <v>13.05</v>
      </c>
      <c r="DG55" s="112">
        <f>'Total Datos'!DB40</f>
        <v>9.02</v>
      </c>
      <c r="DH55" s="112">
        <f>'Total Datos'!DC40</f>
        <v>6.12</v>
      </c>
      <c r="DI55" s="112">
        <f>'Total Datos'!DD40</f>
        <v>5.0300000000000011</v>
      </c>
      <c r="DJ55" s="112">
        <f>'Total Datos'!DE40</f>
        <v>4.76</v>
      </c>
      <c r="DK55" s="112">
        <f>'Total Datos'!DF40</f>
        <v>3.75</v>
      </c>
      <c r="DL55" s="112"/>
      <c r="DM55" s="112">
        <f>'Total Datos'!DH40</f>
        <v>6.59</v>
      </c>
      <c r="DN55" s="112"/>
      <c r="DO55" s="112">
        <f>'Total Datos'!DJ40</f>
        <v>10.45</v>
      </c>
      <c r="DP55" s="112">
        <f>'Total Datos'!DK40</f>
        <v>10.87</v>
      </c>
      <c r="DQ55" s="112">
        <f>'Total Datos'!DL40</f>
        <v>11.11</v>
      </c>
      <c r="DR55" s="112">
        <f>'Total Datos'!DM40</f>
        <v>9.2899999999999991</v>
      </c>
      <c r="DS55" s="112">
        <f>'Total Datos'!DN40</f>
        <v>6.15</v>
      </c>
      <c r="DT55" s="112">
        <f>'Total Datos'!DO40</f>
        <v>5.12</v>
      </c>
      <c r="DU55" s="112">
        <f>'Total Datos'!DP40</f>
        <v>4.97</v>
      </c>
      <c r="DV55" s="112">
        <f>'Total Datos'!DQ40</f>
        <v>5.0599999999999996</v>
      </c>
      <c r="DW55" s="112">
        <f>'Total Datos'!DR40</f>
        <v>5.78</v>
      </c>
      <c r="DX55" s="112">
        <f>'Total Datos'!DS40</f>
        <v>6.33</v>
      </c>
      <c r="DY55" s="112">
        <f>'Total Datos'!DT40</f>
        <v>7.99</v>
      </c>
      <c r="DZ55" s="112">
        <f>'Total Datos'!DU40</f>
        <v>9.61</v>
      </c>
      <c r="EA55" s="112">
        <f>'Total Datos'!DV40</f>
        <v>12.15</v>
      </c>
      <c r="EB55" s="112">
        <f>'Total Datos'!DW40</f>
        <v>12.2</v>
      </c>
      <c r="EC55" s="112">
        <f>'Total Datos'!DX40</f>
        <v>7.57</v>
      </c>
      <c r="ED55" s="112">
        <f>'Total Datos'!DY40</f>
        <v>5.21</v>
      </c>
      <c r="EH55" s="112">
        <f>'Total Datos'!EC40</f>
        <v>5.15</v>
      </c>
      <c r="EK55" s="112">
        <f>'Total Datos'!EF40</f>
        <v>7.3000000000000007</v>
      </c>
      <c r="EN55" s="112">
        <f>'Total Datos'!EI40</f>
        <v>11.42</v>
      </c>
      <c r="EO55" s="112">
        <f>'Total Datos'!EJ40</f>
        <v>12.1</v>
      </c>
      <c r="EP55" s="112">
        <f>'Total Datos'!EK40</f>
        <v>9.17</v>
      </c>
      <c r="EQ55" s="112">
        <f>'Total Datos'!EL40</f>
        <v>6.3</v>
      </c>
      <c r="ER55" s="112">
        <f>'Total Datos'!EM40</f>
        <v>6.4</v>
      </c>
      <c r="EU55" s="112">
        <f>'Total Datos'!EP40</f>
        <v>5.25</v>
      </c>
      <c r="EV55" s="112">
        <f>'Total Datos'!EQ40</f>
        <v>6.3</v>
      </c>
      <c r="EY55" s="112">
        <f>'Total Datos'!ET40</f>
        <v>10.57</v>
      </c>
      <c r="EZ55" s="112">
        <f>'Total Datos'!EU40</f>
        <v>10.83</v>
      </c>
      <c r="FK55" s="112">
        <f>'Total Datos'!FF40</f>
        <v>10.07</v>
      </c>
    </row>
    <row r="56" spans="1:168" x14ac:dyDescent="0.25">
      <c r="B56" s="130" t="s">
        <v>187</v>
      </c>
      <c r="AL56" s="96"/>
      <c r="AN56" s="96"/>
      <c r="AP56" s="96"/>
      <c r="AV56" s="96"/>
      <c r="AZ56" s="96"/>
      <c r="BB56" s="113"/>
      <c r="BT56" s="112"/>
      <c r="BU56" s="112"/>
      <c r="BV56" s="112"/>
      <c r="BW56" s="112"/>
      <c r="BX56" s="112"/>
      <c r="BY56" s="112"/>
      <c r="BZ56" s="112"/>
      <c r="CA56" s="112"/>
      <c r="CB56" s="112"/>
      <c r="CC56" s="112"/>
      <c r="CD56" s="112"/>
      <c r="CE56" s="112"/>
      <c r="CF56" s="112"/>
      <c r="CG56" s="112"/>
      <c r="CH56" s="112"/>
      <c r="CI56" s="112"/>
      <c r="CJ56" s="112"/>
      <c r="CK56" s="112"/>
      <c r="CL56" s="112"/>
      <c r="CM56" s="112"/>
      <c r="CN56" s="112"/>
      <c r="CO56" s="112"/>
      <c r="CP56" s="112"/>
      <c r="CQ56" s="112"/>
      <c r="CR56" s="112"/>
      <c r="CT56" s="112"/>
      <c r="CU56" s="112"/>
      <c r="CW56" s="112"/>
      <c r="CX56" s="112"/>
      <c r="CY56" s="112"/>
      <c r="CZ56" s="112"/>
      <c r="DA56" s="112"/>
      <c r="DF56" s="112"/>
      <c r="DG56" s="112"/>
      <c r="DH56" s="112"/>
      <c r="DI56" s="112"/>
      <c r="DJ56" s="112"/>
      <c r="DK56" s="112"/>
      <c r="DL56" s="112"/>
      <c r="DM56" s="112"/>
      <c r="DN56" s="112"/>
      <c r="DO56" s="112"/>
      <c r="DP56" s="112"/>
      <c r="DQ56" s="112"/>
      <c r="DR56" s="112"/>
      <c r="DS56" s="112"/>
      <c r="DT56" s="112"/>
      <c r="DU56" s="112">
        <f>'Total Datos'!DP41</f>
        <v>24.74</v>
      </c>
      <c r="EI56" s="112">
        <f>'Total Datos'!ED41</f>
        <v>25.57</v>
      </c>
      <c r="EW56" s="112">
        <f>'Total Datos'!ER41</f>
        <v>20.36</v>
      </c>
      <c r="FA56" s="112">
        <f>'Total Datos'!EV41</f>
        <v>14.78</v>
      </c>
      <c r="FB56" s="112">
        <f>'Total Datos'!EW41</f>
        <v>20.81</v>
      </c>
      <c r="FE56" s="112">
        <f>'Total Datos'!EZ41</f>
        <v>25.78</v>
      </c>
      <c r="FF56" s="112">
        <f>'Total Datos'!FA41</f>
        <v>15.4</v>
      </c>
      <c r="FJ56" s="112">
        <f>'Total Datos'!FE41</f>
        <v>20.07</v>
      </c>
    </row>
    <row r="57" spans="1:168" x14ac:dyDescent="0.25">
      <c r="B57" s="130" t="s">
        <v>187</v>
      </c>
      <c r="C57" s="105" t="s">
        <v>26</v>
      </c>
      <c r="D57" s="9">
        <v>227917</v>
      </c>
      <c r="E57" s="9">
        <v>371356</v>
      </c>
      <c r="AN57" s="96"/>
      <c r="AP57" s="96"/>
      <c r="AV57" s="96"/>
      <c r="BT57" s="112"/>
      <c r="BU57" s="112"/>
      <c r="BV57" s="112"/>
      <c r="BW57" s="112"/>
      <c r="BX57" s="112">
        <f>'Total Datos'!BS41</f>
        <v>21.72</v>
      </c>
      <c r="BY57" s="112">
        <f>'Total Datos'!BT41</f>
        <v>21.82</v>
      </c>
      <c r="BZ57" s="112">
        <f>'Total Datos'!BU41</f>
        <v>20.73</v>
      </c>
      <c r="CA57" s="112"/>
      <c r="CB57" s="112">
        <f>'Total Datos'!BW41</f>
        <v>23.19</v>
      </c>
      <c r="CC57" s="112">
        <f>'Total Datos'!BX41</f>
        <v>24.23</v>
      </c>
      <c r="CD57" s="112">
        <f>'Total Datos'!BY41</f>
        <v>24.41</v>
      </c>
      <c r="CE57" s="112">
        <f>'Total Datos'!BZ41</f>
        <v>22.86</v>
      </c>
      <c r="CF57" s="112"/>
      <c r="CG57" s="112"/>
      <c r="CH57" s="112">
        <f>'Total Datos'!CC41</f>
        <v>33.76</v>
      </c>
      <c r="CI57" s="112">
        <f>'Total Datos'!CD41</f>
        <v>25.2</v>
      </c>
      <c r="CJ57" s="112">
        <f>'Total Datos'!CE41</f>
        <v>24.51</v>
      </c>
      <c r="CK57" s="112">
        <f>'Total Datos'!CF41</f>
        <v>24.41</v>
      </c>
      <c r="CL57" s="112">
        <f>'Total Datos'!CG41</f>
        <v>23.04</v>
      </c>
      <c r="CM57" s="112">
        <f>'Total Datos'!CH41</f>
        <v>23.52</v>
      </c>
      <c r="CN57" s="112">
        <f>'Total Datos'!CI41</f>
        <v>23.4</v>
      </c>
      <c r="CO57" s="112">
        <f>'Total Datos'!CJ41</f>
        <v>24.6</v>
      </c>
      <c r="CP57" s="112">
        <f>'Total Datos'!CK41</f>
        <v>26.36</v>
      </c>
      <c r="CQ57" s="112">
        <f>'Total Datos'!CL41</f>
        <v>25.48</v>
      </c>
      <c r="CR57" s="112">
        <f>'Total Datos'!CM41</f>
        <v>28.04</v>
      </c>
      <c r="CS57" s="112">
        <f>'Total Datos'!CN41</f>
        <v>28.51</v>
      </c>
      <c r="CT57" s="112">
        <f>'Total Datos'!CO41</f>
        <v>25.22</v>
      </c>
      <c r="CU57" s="112">
        <f>'Total Datos'!CP41</f>
        <v>36.419999999999995</v>
      </c>
      <c r="CV57" s="112">
        <f>'Total Datos'!CQ41</f>
        <v>25.59</v>
      </c>
      <c r="CW57" s="112">
        <f>'Total Datos'!CR41</f>
        <v>28.64</v>
      </c>
      <c r="CX57" s="112">
        <f>'Total Datos'!CS41</f>
        <v>30.57</v>
      </c>
      <c r="CY57" s="112">
        <f>'Total Datos'!CT41</f>
        <v>24.44</v>
      </c>
      <c r="CZ57" s="112">
        <f>'Total Datos'!CU41</f>
        <v>32.379999999999995</v>
      </c>
      <c r="DA57" s="112">
        <f>'Total Datos'!CV41</f>
        <v>21.64</v>
      </c>
      <c r="DB57" s="112">
        <f>'Total Datos'!CW41</f>
        <v>41.839999999999996</v>
      </c>
      <c r="DE57">
        <v>41.32</v>
      </c>
      <c r="DF57" s="112">
        <f>'Total Datos'!DA41</f>
        <v>25.1</v>
      </c>
      <c r="DG57" s="112">
        <f>'Total Datos'!DB41</f>
        <v>25.02</v>
      </c>
      <c r="DH57" s="112">
        <f>'Total Datos'!DC41</f>
        <v>25.1</v>
      </c>
      <c r="DI57" s="112">
        <f>'Total Datos'!DD41</f>
        <v>24.529999999999998</v>
      </c>
      <c r="DJ57" s="112">
        <f>'Total Datos'!DE41</f>
        <v>24.74</v>
      </c>
      <c r="DK57" s="112"/>
      <c r="DL57" s="112">
        <f>'Total Datos'!DG41</f>
        <v>14.95</v>
      </c>
      <c r="DM57" s="112">
        <f>'Total Datos'!DH41</f>
        <v>22.44</v>
      </c>
      <c r="DN57" s="112">
        <f>'Total Datos'!DI41</f>
        <v>41.739999999999995</v>
      </c>
      <c r="DO57" s="112">
        <f>'Total Datos'!DJ41</f>
        <v>34.11</v>
      </c>
      <c r="DP57" s="112">
        <f>'Total Datos'!DK41</f>
        <v>25.76</v>
      </c>
      <c r="DQ57" s="112">
        <f>'Total Datos'!DL41</f>
        <v>28.48</v>
      </c>
      <c r="DR57" s="112">
        <f>'Total Datos'!DM41</f>
        <v>31.99</v>
      </c>
      <c r="DS57" s="112">
        <f>'Total Datos'!DN41</f>
        <v>45.819999999999993</v>
      </c>
      <c r="DT57" s="112">
        <f>'Total Datos'!DO41</f>
        <v>43.61</v>
      </c>
      <c r="DV57" s="112">
        <f>'Total Datos'!DQ41</f>
        <v>26.73</v>
      </c>
      <c r="DW57" s="112">
        <f>'Total Datos'!DR41</f>
        <v>73.11</v>
      </c>
      <c r="DX57" s="112">
        <f>'Total Datos'!DS41</f>
        <v>42.089999999999996</v>
      </c>
      <c r="DY57" s="112">
        <f>'Total Datos'!DT41</f>
        <v>19.82</v>
      </c>
      <c r="DZ57" s="112">
        <f>'Total Datos'!DU41</f>
        <v>25.18</v>
      </c>
      <c r="EA57" s="112">
        <f>'Total Datos'!DV41</f>
        <v>51.26</v>
      </c>
      <c r="EB57" s="112">
        <f>'Total Datos'!DW41</f>
        <v>23.66</v>
      </c>
      <c r="EC57" s="112">
        <f>'Total Datos'!DX41</f>
        <v>34.889999999999993</v>
      </c>
      <c r="ED57" s="112">
        <f>'Total Datos'!DY41</f>
        <v>26.12</v>
      </c>
      <c r="EE57" s="112">
        <f>'Total Datos'!DZ41</f>
        <v>25</v>
      </c>
      <c r="EF57" s="112">
        <f>'Total Datos'!EA41</f>
        <v>26.8</v>
      </c>
      <c r="EG57" s="112">
        <f>'Total Datos'!EB41</f>
        <v>27.27</v>
      </c>
      <c r="EH57" s="112">
        <f>'Total Datos'!EC41</f>
        <v>26.78</v>
      </c>
      <c r="EJ57" s="112">
        <f>'Total Datos'!EE41</f>
        <v>43.91</v>
      </c>
      <c r="EK57" s="112">
        <f>'Total Datos'!EF41</f>
        <v>26.080000000000002</v>
      </c>
      <c r="EL57" s="112">
        <f>'Total Datos'!EG41</f>
        <v>31.46</v>
      </c>
      <c r="EM57" s="112">
        <f>'Total Datos'!EH41</f>
        <v>37.54</v>
      </c>
      <c r="EN57" s="112">
        <f>'Total Datos'!EI41</f>
        <v>32.229999999999997</v>
      </c>
      <c r="EO57" s="112">
        <f>'Total Datos'!EJ41</f>
        <v>26.85</v>
      </c>
      <c r="EP57" s="112">
        <f>'Total Datos'!EK41</f>
        <v>29.86</v>
      </c>
      <c r="EQ57" s="112">
        <f>'Total Datos'!EL41</f>
        <v>26.89</v>
      </c>
      <c r="ER57" s="112">
        <f>'Total Datos'!EM41</f>
        <v>34.76</v>
      </c>
      <c r="ES57" s="112">
        <f>'Total Datos'!EN41</f>
        <v>24.37</v>
      </c>
      <c r="ET57" s="112">
        <f>'Total Datos'!EO41</f>
        <v>24.32</v>
      </c>
      <c r="EU57" s="112">
        <f>'Total Datos'!EP41</f>
        <v>30.17</v>
      </c>
      <c r="EV57" s="112">
        <f>'Total Datos'!EQ41</f>
        <v>25.39</v>
      </c>
      <c r="EX57" s="112">
        <f>'Total Datos'!ES41</f>
        <v>23.42</v>
      </c>
      <c r="EY57" s="112">
        <f>'Total Datos'!ET41</f>
        <v>32.979999999999997</v>
      </c>
      <c r="EZ57" s="112">
        <f>'Total Datos'!EU41</f>
        <v>22.92</v>
      </c>
      <c r="FC57" s="112">
        <f>'Total Datos'!EX41</f>
        <v>48.05</v>
      </c>
      <c r="FD57" s="112">
        <f>'Total Datos'!EY41</f>
        <v>25.66</v>
      </c>
      <c r="FG57" s="112">
        <f>'Total Datos'!FB41</f>
        <v>24.2</v>
      </c>
      <c r="FH57" s="112">
        <f>'Total Datos'!FC41</f>
        <v>38.919999999999995</v>
      </c>
      <c r="FI57" s="112">
        <f>'Total Datos'!FD41</f>
        <v>24.97</v>
      </c>
      <c r="FK57" s="112">
        <f>'Total Datos'!FF41</f>
        <v>26.6</v>
      </c>
      <c r="FL57" s="112">
        <f>'Total Datos'!FG41</f>
        <v>24.330000000000002</v>
      </c>
    </row>
    <row r="58" spans="1:168" x14ac:dyDescent="0.25">
      <c r="B58" s="26" t="s">
        <v>260</v>
      </c>
      <c r="C58" s="105" t="s">
        <v>26</v>
      </c>
      <c r="D58" s="9">
        <v>227970</v>
      </c>
      <c r="E58" s="9">
        <v>374756</v>
      </c>
      <c r="DH58" s="112">
        <f>'Total Datos'!DC42</f>
        <v>3.8999999999999995</v>
      </c>
      <c r="DI58" s="112">
        <f>'Total Datos'!DD42</f>
        <v>5.8199999999999994</v>
      </c>
      <c r="DJ58" s="112"/>
      <c r="DK58" s="112">
        <f>'Total Datos'!DF42</f>
        <v>1.69</v>
      </c>
      <c r="DL58" s="112"/>
      <c r="DM58" s="112">
        <f>'Total Datos'!DH42</f>
        <v>4.72</v>
      </c>
      <c r="DN58" s="112">
        <f>'Total Datos'!DI42</f>
        <v>5.12</v>
      </c>
      <c r="DQ58" s="112">
        <f>'Total Datos'!DL42</f>
        <v>6.8199999999999994</v>
      </c>
      <c r="DR58" s="112">
        <f>'Total Datos'!DM42</f>
        <v>3.83</v>
      </c>
      <c r="DU58" s="112">
        <f>'Total Datos'!DP42</f>
        <v>3.27</v>
      </c>
      <c r="DV58" s="112">
        <f>'Total Datos'!DQ42</f>
        <v>4.6099999999999994</v>
      </c>
      <c r="EB58" s="112">
        <f>'Total Datos'!DW42</f>
        <v>6.26</v>
      </c>
      <c r="EC58" s="112">
        <f>'Total Datos'!DX42</f>
        <v>4.1399999999999997</v>
      </c>
      <c r="ED58" s="112">
        <f>'Total Datos'!DY42</f>
        <v>3.3699999999999997</v>
      </c>
      <c r="EE58" s="112">
        <f>'Total Datos'!DZ42</f>
        <v>3.3499999999999996</v>
      </c>
      <c r="EF58" s="112">
        <f>'Total Datos'!EA42</f>
        <v>3.6199999999999997</v>
      </c>
      <c r="EG58" s="112">
        <f>'Total Datos'!EB42</f>
        <v>3.54</v>
      </c>
      <c r="EI58" s="112">
        <f>'Total Datos'!ED42</f>
        <v>3.5799999999999996</v>
      </c>
      <c r="EJ58" s="112">
        <f>'Total Datos'!EE42</f>
        <v>3.61</v>
      </c>
      <c r="EL58" s="112">
        <f>'Total Datos'!EG42</f>
        <v>4.9799999999999995</v>
      </c>
      <c r="EM58" s="112">
        <f>'Total Datos'!EH42</f>
        <v>5.34</v>
      </c>
      <c r="EO58" s="112">
        <f>'Total Datos'!EJ42</f>
        <v>6.1099999999999994</v>
      </c>
      <c r="EP58" s="112">
        <f>'Total Datos'!EK42</f>
        <v>5.05</v>
      </c>
      <c r="EQ58" s="112">
        <f>'Total Datos'!EL42</f>
        <v>3.5999999999999996</v>
      </c>
      <c r="ER58" s="112">
        <f>'Total Datos'!EM42</f>
        <v>4.1499999999999995</v>
      </c>
      <c r="ES58" s="112">
        <f>'Total Datos'!EN42</f>
        <v>3.78</v>
      </c>
      <c r="EW58" s="112">
        <f>'Total Datos'!ER42</f>
        <v>6.1099999999999994</v>
      </c>
      <c r="FC58" s="112">
        <f>'Total Datos'!EX42</f>
        <v>3.4</v>
      </c>
      <c r="FE58" s="112">
        <f>'Total Datos'!EZ42</f>
        <v>1.71</v>
      </c>
      <c r="FF58" s="112">
        <f>'Total Datos'!FA42</f>
        <v>3.5</v>
      </c>
      <c r="FG58" s="112">
        <f>'Total Datos'!FB42</f>
        <v>3.46</v>
      </c>
    </row>
    <row r="59" spans="1:168" x14ac:dyDescent="0.25">
      <c r="B59" s="26" t="s">
        <v>260</v>
      </c>
      <c r="F59" t="s">
        <v>125</v>
      </c>
      <c r="CA59" t="s">
        <v>203</v>
      </c>
      <c r="CB59" t="s">
        <v>204</v>
      </c>
      <c r="CC59" t="s">
        <v>205</v>
      </c>
      <c r="CD59" t="s">
        <v>206</v>
      </c>
      <c r="CE59" t="s">
        <v>207</v>
      </c>
      <c r="CF59" t="s">
        <v>208</v>
      </c>
      <c r="CG59" t="s">
        <v>209</v>
      </c>
      <c r="CH59" t="s">
        <v>210</v>
      </c>
      <c r="CI59" t="s">
        <v>211</v>
      </c>
      <c r="CJ59" t="s">
        <v>212</v>
      </c>
      <c r="CK59" t="s">
        <v>213</v>
      </c>
      <c r="CL59" t="s">
        <v>214</v>
      </c>
      <c r="DH59" s="112"/>
      <c r="DO59" s="112">
        <f>'Total Datos'!DJ42</f>
        <v>7.17</v>
      </c>
      <c r="DP59" s="112">
        <f>'Total Datos'!DK42</f>
        <v>6.56</v>
      </c>
      <c r="DS59" s="112">
        <f>'Total Datos'!DN42</f>
        <v>5.13</v>
      </c>
      <c r="DT59" s="112">
        <f>'Total Datos'!DO42</f>
        <v>5.13</v>
      </c>
      <c r="DW59" s="112">
        <f>'Total Datos'!DR42</f>
        <v>4.8499999999999996</v>
      </c>
      <c r="DX59" s="112">
        <f>'Total Datos'!DS42</f>
        <v>5.05</v>
      </c>
      <c r="DY59" s="112">
        <f>'Total Datos'!DT42</f>
        <v>5.62</v>
      </c>
      <c r="DZ59" s="112">
        <f>'Total Datos'!DU42</f>
        <v>6.02</v>
      </c>
      <c r="EA59" s="112">
        <f>'Total Datos'!DV42</f>
        <v>7.7</v>
      </c>
      <c r="EH59" s="112">
        <f>'Total Datos'!EC42</f>
        <v>3.8</v>
      </c>
      <c r="EK59" s="112">
        <f>'Total Datos'!EF42</f>
        <v>7.09</v>
      </c>
      <c r="EN59" s="112">
        <f>'Total Datos'!EI42</f>
        <v>7.8500000000000005</v>
      </c>
      <c r="ET59" s="112">
        <f>'Total Datos'!EO42</f>
        <v>5.13</v>
      </c>
      <c r="EU59" s="112">
        <f>'Total Datos'!EP42</f>
        <v>5.72</v>
      </c>
      <c r="EV59" s="112">
        <f>'Total Datos'!EQ42</f>
        <v>5.47</v>
      </c>
      <c r="EX59" s="112">
        <f>'Total Datos'!ES42</f>
        <v>5.95</v>
      </c>
      <c r="EY59" s="112">
        <f>'Total Datos'!ET42</f>
        <v>7.2299999999999995</v>
      </c>
      <c r="EZ59" s="112">
        <f>'Total Datos'!EU42</f>
        <v>8.5500000000000007</v>
      </c>
      <c r="FA59" s="112">
        <f>'Total Datos'!EV42</f>
        <v>7.88</v>
      </c>
      <c r="FB59" s="112">
        <f>'Total Datos'!EW42</f>
        <v>5.88</v>
      </c>
      <c r="FD59" s="112">
        <f>'Total Datos'!EY42</f>
        <v>4.53</v>
      </c>
      <c r="FH59" s="112">
        <f>'Total Datos'!FC42</f>
        <v>4.99</v>
      </c>
      <c r="FI59" s="112">
        <f>'Total Datos'!FD42</f>
        <v>6.06</v>
      </c>
      <c r="FJ59" s="112">
        <f>'Total Datos'!FE42</f>
        <v>6.54</v>
      </c>
      <c r="FK59" s="112">
        <f>'Total Datos'!FF42</f>
        <v>7.08</v>
      </c>
      <c r="FL59" s="112">
        <f>'Total Datos'!FG42</f>
        <v>5.64</v>
      </c>
    </row>
  </sheetData>
  <mergeCells count="15">
    <mergeCell ref="DA1:DL1"/>
    <mergeCell ref="BQ1:CB1"/>
    <mergeCell ref="CC1:CN1"/>
    <mergeCell ref="CO1:CZ1"/>
    <mergeCell ref="A1:H1"/>
    <mergeCell ref="U1:AF1"/>
    <mergeCell ref="AG1:AR1"/>
    <mergeCell ref="AS1:BD1"/>
    <mergeCell ref="BE1:BP1"/>
    <mergeCell ref="I1:T1"/>
    <mergeCell ref="FI1:FT1"/>
    <mergeCell ref="EW1:FH1"/>
    <mergeCell ref="EK1:EV1"/>
    <mergeCell ref="DY1:EJ1"/>
    <mergeCell ref="DM1:DX1"/>
  </mergeCells>
  <phoneticPr fontId="18" type="noConversion"/>
  <pageMargins left="0.7" right="0.7" top="0.75" bottom="0.75" header="0.3" footer="0.3"/>
  <pageSetup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2:L518"/>
  <sheetViews>
    <sheetView tabSelected="1" topLeftCell="A591" zoomScale="60" zoomScaleNormal="60" zoomScaleSheetLayoutView="100" workbookViewId="0">
      <selection activeCell="H627" sqref="H627"/>
    </sheetView>
  </sheetViews>
  <sheetFormatPr baseColWidth="10" defaultColWidth="9.1796875" defaultRowHeight="12.5" x14ac:dyDescent="0.25"/>
  <cols>
    <col min="1" max="256" width="11.453125" customWidth="1"/>
  </cols>
  <sheetData>
    <row r="2" spans="1:12" ht="18" x14ac:dyDescent="0.25">
      <c r="A2" s="257" t="s">
        <v>147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2" ht="17.5" x14ac:dyDescent="0.25">
      <c r="A3" s="258" t="s">
        <v>145</v>
      </c>
      <c r="B3" s="258"/>
      <c r="C3" s="258"/>
      <c r="D3" s="258"/>
      <c r="E3" s="258"/>
      <c r="F3" s="258"/>
      <c r="G3" s="258" t="s">
        <v>146</v>
      </c>
      <c r="H3" s="258"/>
      <c r="I3" s="258"/>
      <c r="J3" s="258"/>
      <c r="K3" s="258"/>
      <c r="L3" s="258"/>
    </row>
    <row r="516" spans="1:12" ht="18" customHeight="1" x14ac:dyDescent="0.25">
      <c r="A516" s="257" t="s">
        <v>147</v>
      </c>
      <c r="B516" s="257"/>
      <c r="C516" s="257"/>
      <c r="D516" s="257"/>
      <c r="E516" s="257"/>
      <c r="F516" s="257"/>
      <c r="G516" s="257"/>
      <c r="H516" s="257"/>
      <c r="I516" s="257"/>
      <c r="J516" s="257"/>
      <c r="K516" s="257"/>
      <c r="L516" s="257"/>
    </row>
    <row r="518" spans="1:12" ht="44.25" customHeight="1" x14ac:dyDescent="0.25">
      <c r="A518" s="258" t="s">
        <v>148</v>
      </c>
      <c r="B518" s="258"/>
      <c r="C518" s="258"/>
      <c r="D518" s="258"/>
      <c r="E518" s="258"/>
      <c r="F518" s="258"/>
      <c r="G518" s="258" t="s">
        <v>149</v>
      </c>
      <c r="H518" s="258"/>
      <c r="I518" s="258"/>
      <c r="J518" s="258"/>
      <c r="K518" s="258"/>
      <c r="L518" s="258"/>
    </row>
  </sheetData>
  <mergeCells count="6">
    <mergeCell ref="A2:L2"/>
    <mergeCell ref="A3:F3"/>
    <mergeCell ref="G3:L3"/>
    <mergeCell ref="A516:L516"/>
    <mergeCell ref="A518:F518"/>
    <mergeCell ref="G518:L518"/>
  </mergeCells>
  <pageMargins left="0.70866141732283472" right="0.70866141732283472" top="1.1417322834645669" bottom="0.74803149606299213" header="0.31496062992125984" footer="0.31496062992125984"/>
  <pageSetup scale="67" orientation="portrait" r:id="rId1"/>
  <rowBreaks count="8" manualBreakCount="8">
    <brk id="71" max="11" man="1"/>
    <brk id="156" max="11" man="1"/>
    <brk id="224" max="11" man="1"/>
    <brk id="292" max="11" man="1"/>
    <brk id="360" max="11" man="1"/>
    <brk id="428" max="11" man="1"/>
    <brk id="514" max="11" man="1"/>
    <brk id="586" max="11" man="1"/>
  </rowBreaks>
  <colBreaks count="1" manualBreakCount="1">
    <brk id="12" max="1048575" man="1"/>
  </colBreaks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O44"/>
  <sheetViews>
    <sheetView zoomScale="90" zoomScaleNormal="90" workbookViewId="0">
      <selection activeCell="C8" sqref="C8"/>
    </sheetView>
  </sheetViews>
  <sheetFormatPr baseColWidth="10" defaultColWidth="9.1796875" defaultRowHeight="12.5" x14ac:dyDescent="0.25"/>
  <cols>
    <col min="1" max="1" width="4" customWidth="1"/>
    <col min="2" max="2" width="39.7265625" customWidth="1"/>
    <col min="3" max="3" width="13.1796875" customWidth="1"/>
    <col min="4" max="4" width="11.26953125" customWidth="1"/>
    <col min="5" max="6" width="10.7265625" customWidth="1"/>
    <col min="7" max="8" width="11.54296875" customWidth="1"/>
    <col min="9" max="10" width="11.453125" customWidth="1"/>
    <col min="11" max="11" width="16.26953125" customWidth="1"/>
    <col min="12" max="12" width="11.453125" customWidth="1"/>
    <col min="13" max="13" width="40.1796875" bestFit="1" customWidth="1"/>
    <col min="14" max="14" width="25.1796875" bestFit="1" customWidth="1"/>
    <col min="15" max="256" width="11.453125" customWidth="1"/>
  </cols>
  <sheetData>
    <row r="1" spans="1:15" ht="20" x14ac:dyDescent="0.4">
      <c r="A1" s="1" t="s">
        <v>14</v>
      </c>
      <c r="B1" s="1"/>
      <c r="C1" s="1"/>
      <c r="D1" s="1"/>
      <c r="E1" s="1"/>
      <c r="F1" s="1"/>
      <c r="G1" s="1"/>
      <c r="H1" s="1"/>
    </row>
    <row r="2" spans="1:15" ht="20" x14ac:dyDescent="0.4">
      <c r="A2" s="2" t="s">
        <v>123</v>
      </c>
      <c r="B2" s="143"/>
      <c r="C2" s="1"/>
      <c r="D2" s="1"/>
      <c r="E2" s="1"/>
      <c r="F2" s="1"/>
      <c r="G2" s="1"/>
      <c r="H2" s="1"/>
    </row>
    <row r="3" spans="1:15" ht="20.5" thickBot="1" x14ac:dyDescent="0.45">
      <c r="B3" s="1"/>
      <c r="C3" s="1"/>
      <c r="D3" s="1"/>
      <c r="E3" s="1"/>
      <c r="F3" s="1"/>
      <c r="G3" s="1"/>
      <c r="H3" s="1"/>
    </row>
    <row r="4" spans="1:15" s="4" customFormat="1" ht="42" customHeight="1" thickBot="1" x14ac:dyDescent="0.3">
      <c r="A4" s="175" t="s">
        <v>6</v>
      </c>
      <c r="B4" s="176" t="s">
        <v>7</v>
      </c>
      <c r="C4" s="176" t="s">
        <v>2</v>
      </c>
      <c r="D4" s="176" t="s">
        <v>0</v>
      </c>
      <c r="E4" s="176" t="s">
        <v>8</v>
      </c>
      <c r="F4" s="176" t="s">
        <v>9</v>
      </c>
      <c r="G4" s="176" t="s">
        <v>1</v>
      </c>
      <c r="H4" s="176" t="s">
        <v>3</v>
      </c>
      <c r="I4" s="176" t="s">
        <v>4</v>
      </c>
      <c r="J4" s="177" t="s">
        <v>5</v>
      </c>
      <c r="L4" s="175" t="s">
        <v>6</v>
      </c>
      <c r="M4" s="176" t="s">
        <v>7</v>
      </c>
      <c r="N4" s="177" t="s">
        <v>292</v>
      </c>
      <c r="O4" s="168" t="s">
        <v>315</v>
      </c>
    </row>
    <row r="5" spans="1:15" ht="15.75" customHeight="1" thickBot="1" x14ac:dyDescent="0.3">
      <c r="A5" s="170">
        <v>1</v>
      </c>
      <c r="B5" s="171" t="s">
        <v>16</v>
      </c>
      <c r="C5" s="172" t="s">
        <v>24</v>
      </c>
      <c r="D5" s="171" t="s">
        <v>26</v>
      </c>
      <c r="E5" s="173">
        <v>228433</v>
      </c>
      <c r="F5" s="173">
        <v>374731</v>
      </c>
      <c r="G5" s="174">
        <v>0.74</v>
      </c>
      <c r="H5" s="107"/>
      <c r="I5" s="108"/>
      <c r="J5" s="108"/>
      <c r="K5" s="39"/>
      <c r="L5" s="22">
        <v>30</v>
      </c>
      <c r="M5" s="171" t="s">
        <v>64</v>
      </c>
      <c r="N5" s="178" t="s">
        <v>294</v>
      </c>
      <c r="O5" s="22">
        <v>1</v>
      </c>
    </row>
    <row r="6" spans="1:15" s="4" customFormat="1" ht="13" thickBot="1" x14ac:dyDescent="0.3">
      <c r="A6" s="170">
        <v>2</v>
      </c>
      <c r="B6" s="171" t="s">
        <v>17</v>
      </c>
      <c r="C6" s="172" t="s">
        <v>24</v>
      </c>
      <c r="D6" s="171" t="s">
        <v>26</v>
      </c>
      <c r="E6" s="173">
        <v>228410</v>
      </c>
      <c r="F6" s="173">
        <v>374618</v>
      </c>
      <c r="G6" s="174">
        <v>0.34</v>
      </c>
      <c r="H6" s="107"/>
      <c r="I6" s="104"/>
      <c r="J6" s="105"/>
      <c r="K6" s="35"/>
      <c r="L6" s="22">
        <v>29</v>
      </c>
      <c r="M6" s="171" t="s">
        <v>106</v>
      </c>
      <c r="N6" s="178" t="s">
        <v>295</v>
      </c>
      <c r="O6" s="22">
        <v>2</v>
      </c>
    </row>
    <row r="7" spans="1:15" s="4" customFormat="1" ht="13" thickBot="1" x14ac:dyDescent="0.3">
      <c r="A7" s="170">
        <v>3</v>
      </c>
      <c r="B7" s="171" t="s">
        <v>21</v>
      </c>
      <c r="C7" s="172" t="s">
        <v>24</v>
      </c>
      <c r="D7" s="171" t="s">
        <v>26</v>
      </c>
      <c r="E7" s="173">
        <v>228332</v>
      </c>
      <c r="F7" s="173">
        <v>373697</v>
      </c>
      <c r="G7" s="174">
        <v>0.75</v>
      </c>
      <c r="H7" s="107"/>
      <c r="I7" s="104"/>
      <c r="J7" s="105"/>
      <c r="K7" s="35"/>
      <c r="L7" s="22">
        <v>31</v>
      </c>
      <c r="M7" s="171" t="s">
        <v>107</v>
      </c>
      <c r="N7" s="179" t="s">
        <v>296</v>
      </c>
      <c r="O7" s="22">
        <v>3</v>
      </c>
    </row>
    <row r="8" spans="1:15" s="4" customFormat="1" ht="15.75" customHeight="1" thickBot="1" x14ac:dyDescent="0.3">
      <c r="A8" s="170">
        <v>4</v>
      </c>
      <c r="B8" s="171" t="s">
        <v>19</v>
      </c>
      <c r="C8" s="172" t="s">
        <v>24</v>
      </c>
      <c r="D8" s="171" t="s">
        <v>26</v>
      </c>
      <c r="E8" s="173">
        <v>228311</v>
      </c>
      <c r="F8" s="173">
        <v>373468</v>
      </c>
      <c r="G8" s="174">
        <v>0.75</v>
      </c>
      <c r="H8" s="107"/>
      <c r="I8" s="104"/>
      <c r="J8" s="105"/>
      <c r="K8" s="35"/>
      <c r="L8" s="22">
        <v>32</v>
      </c>
      <c r="M8" s="171" t="s">
        <v>55</v>
      </c>
      <c r="N8" s="179" t="s">
        <v>306</v>
      </c>
      <c r="O8" s="22">
        <v>4</v>
      </c>
    </row>
    <row r="9" spans="1:15" s="4" customFormat="1" ht="15.75" customHeight="1" thickBot="1" x14ac:dyDescent="0.3">
      <c r="A9" s="170">
        <v>5</v>
      </c>
      <c r="B9" s="171" t="s">
        <v>22</v>
      </c>
      <c r="C9" s="172" t="s">
        <v>25</v>
      </c>
      <c r="D9" s="171" t="s">
        <v>26</v>
      </c>
      <c r="E9" s="173">
        <v>229011</v>
      </c>
      <c r="F9" s="173">
        <v>372774</v>
      </c>
      <c r="G9" s="174">
        <v>0.21</v>
      </c>
      <c r="H9" s="107"/>
      <c r="I9" s="259" t="s">
        <v>87</v>
      </c>
      <c r="J9" s="259"/>
      <c r="K9" s="35"/>
      <c r="L9" s="22">
        <v>34</v>
      </c>
      <c r="M9" s="171" t="s">
        <v>81</v>
      </c>
      <c r="N9" s="178" t="s">
        <v>297</v>
      </c>
      <c r="O9" s="22">
        <v>5</v>
      </c>
    </row>
    <row r="10" spans="1:15" s="4" customFormat="1" ht="15.75" customHeight="1" thickBot="1" x14ac:dyDescent="0.3">
      <c r="A10" s="170">
        <v>6</v>
      </c>
      <c r="B10" s="171" t="s">
        <v>57</v>
      </c>
      <c r="C10" s="172" t="s">
        <v>25</v>
      </c>
      <c r="D10" s="171" t="s">
        <v>26</v>
      </c>
      <c r="E10" s="173">
        <v>228975</v>
      </c>
      <c r="F10" s="173">
        <v>372676</v>
      </c>
      <c r="G10" s="174">
        <v>0.05</v>
      </c>
      <c r="H10" s="107"/>
      <c r="I10" s="104"/>
      <c r="J10" s="105"/>
      <c r="K10" s="35"/>
      <c r="L10" s="22">
        <v>22</v>
      </c>
      <c r="M10" s="171" t="s">
        <v>39</v>
      </c>
      <c r="N10" s="179" t="s">
        <v>299</v>
      </c>
      <c r="O10" s="22">
        <v>6</v>
      </c>
    </row>
    <row r="11" spans="1:15" s="4" customFormat="1" ht="13" thickBot="1" x14ac:dyDescent="0.3">
      <c r="A11" s="170">
        <v>7</v>
      </c>
      <c r="B11" s="171" t="s">
        <v>18</v>
      </c>
      <c r="C11" s="172" t="s">
        <v>24</v>
      </c>
      <c r="D11" s="171" t="s">
        <v>26</v>
      </c>
      <c r="E11" s="173">
        <v>228362</v>
      </c>
      <c r="F11" s="173">
        <v>374622</v>
      </c>
      <c r="G11" s="174">
        <v>0.63</v>
      </c>
      <c r="H11" s="107"/>
      <c r="I11" s="104"/>
      <c r="J11" s="105"/>
      <c r="K11" s="35"/>
      <c r="L11" s="22">
        <v>40</v>
      </c>
      <c r="M11" s="172" t="s">
        <v>260</v>
      </c>
      <c r="N11" s="178" t="s">
        <v>298</v>
      </c>
      <c r="O11" s="22">
        <v>7</v>
      </c>
    </row>
    <row r="12" spans="1:15" s="4" customFormat="1" ht="26.25" customHeight="1" thickBot="1" x14ac:dyDescent="0.3">
      <c r="A12" s="170">
        <v>8</v>
      </c>
      <c r="B12" s="171" t="s">
        <v>20</v>
      </c>
      <c r="C12" s="172" t="s">
        <v>24</v>
      </c>
      <c r="D12" s="171" t="s">
        <v>26</v>
      </c>
      <c r="E12" s="173">
        <v>228388</v>
      </c>
      <c r="F12" s="173">
        <v>374670</v>
      </c>
      <c r="G12" s="174">
        <v>0.95</v>
      </c>
      <c r="H12" s="107"/>
      <c r="I12" s="104"/>
      <c r="J12" s="105"/>
      <c r="K12" s="35"/>
      <c r="L12" s="22">
        <v>21</v>
      </c>
      <c r="M12" s="171" t="s">
        <v>61</v>
      </c>
      <c r="N12" s="178" t="s">
        <v>300</v>
      </c>
      <c r="O12" s="22">
        <v>8</v>
      </c>
    </row>
    <row r="13" spans="1:15" s="4" customFormat="1" ht="15.75" customHeight="1" thickBot="1" x14ac:dyDescent="0.3">
      <c r="A13" s="170">
        <v>9</v>
      </c>
      <c r="B13" s="171" t="s">
        <v>27</v>
      </c>
      <c r="C13" s="172" t="s">
        <v>25</v>
      </c>
      <c r="D13" s="171" t="s">
        <v>26</v>
      </c>
      <c r="E13" s="173">
        <v>228558</v>
      </c>
      <c r="F13" s="173">
        <v>373122</v>
      </c>
      <c r="G13" s="174"/>
      <c r="H13" s="107"/>
      <c r="I13" s="259" t="s">
        <v>73</v>
      </c>
      <c r="J13" s="259"/>
      <c r="K13" s="35"/>
      <c r="L13" s="22">
        <v>7</v>
      </c>
      <c r="M13" s="171" t="s">
        <v>18</v>
      </c>
      <c r="N13" s="179" t="s">
        <v>301</v>
      </c>
      <c r="O13" s="22">
        <v>9</v>
      </c>
    </row>
    <row r="14" spans="1:15" s="4" customFormat="1" ht="15.75" customHeight="1" thickBot="1" x14ac:dyDescent="0.3">
      <c r="A14" s="170">
        <v>10</v>
      </c>
      <c r="B14" s="171" t="s">
        <v>28</v>
      </c>
      <c r="C14" s="172" t="s">
        <v>25</v>
      </c>
      <c r="D14" s="171" t="s">
        <v>26</v>
      </c>
      <c r="E14" s="173">
        <v>229344</v>
      </c>
      <c r="F14" s="173">
        <v>372629</v>
      </c>
      <c r="G14" s="174">
        <v>0.41</v>
      </c>
      <c r="H14" s="107"/>
      <c r="I14" s="104"/>
      <c r="J14" s="105"/>
      <c r="K14" s="35"/>
      <c r="L14" s="22">
        <v>8</v>
      </c>
      <c r="M14" s="171" t="s">
        <v>20</v>
      </c>
      <c r="N14" s="179" t="s">
        <v>302</v>
      </c>
      <c r="O14" s="22">
        <v>10</v>
      </c>
    </row>
    <row r="15" spans="1:15" s="4" customFormat="1" ht="15.75" customHeight="1" thickBot="1" x14ac:dyDescent="0.3">
      <c r="A15" s="170">
        <v>11</v>
      </c>
      <c r="B15" s="171" t="s">
        <v>29</v>
      </c>
      <c r="C15" s="172" t="s">
        <v>25</v>
      </c>
      <c r="D15" s="171" t="s">
        <v>26</v>
      </c>
      <c r="E15" s="173">
        <v>229365</v>
      </c>
      <c r="F15" s="173">
        <v>372649</v>
      </c>
      <c r="G15" s="174">
        <v>0.38</v>
      </c>
      <c r="H15" s="107"/>
      <c r="I15" s="104"/>
      <c r="J15" s="105"/>
      <c r="K15" s="35"/>
      <c r="L15" s="22">
        <v>1</v>
      </c>
      <c r="M15" s="171" t="s">
        <v>16</v>
      </c>
      <c r="N15" s="178" t="s">
        <v>303</v>
      </c>
      <c r="O15" s="22">
        <v>11</v>
      </c>
    </row>
    <row r="16" spans="1:15" s="4" customFormat="1" ht="15.75" customHeight="1" thickBot="1" x14ac:dyDescent="0.3">
      <c r="A16" s="170">
        <v>12</v>
      </c>
      <c r="B16" s="171" t="s">
        <v>30</v>
      </c>
      <c r="C16" s="172" t="s">
        <v>25</v>
      </c>
      <c r="D16" s="171" t="s">
        <v>44</v>
      </c>
      <c r="E16" s="173">
        <v>230039</v>
      </c>
      <c r="F16" s="173">
        <v>373297</v>
      </c>
      <c r="G16" s="174">
        <v>0.45</v>
      </c>
      <c r="H16" s="107"/>
      <c r="I16" s="104"/>
      <c r="J16" s="105"/>
      <c r="K16" s="35"/>
      <c r="L16" s="22">
        <v>2</v>
      </c>
      <c r="M16" s="171" t="s">
        <v>17</v>
      </c>
      <c r="N16" s="179" t="s">
        <v>269</v>
      </c>
      <c r="O16" s="22">
        <v>12</v>
      </c>
    </row>
    <row r="17" spans="1:15" s="4" customFormat="1" ht="15.75" customHeight="1" thickBot="1" x14ac:dyDescent="0.3">
      <c r="A17" s="170">
        <v>13</v>
      </c>
      <c r="B17" s="171" t="s">
        <v>31</v>
      </c>
      <c r="C17" s="172" t="s">
        <v>25</v>
      </c>
      <c r="D17" s="171" t="s">
        <v>44</v>
      </c>
      <c r="E17" s="173">
        <v>230068</v>
      </c>
      <c r="F17" s="173">
        <v>373331</v>
      </c>
      <c r="G17" s="174">
        <v>0.49</v>
      </c>
      <c r="H17" s="107"/>
      <c r="I17" s="104"/>
      <c r="J17" s="105"/>
      <c r="K17" s="26"/>
      <c r="L17" s="22">
        <v>3</v>
      </c>
      <c r="M17" s="171" t="s">
        <v>21</v>
      </c>
      <c r="N17" s="179" t="s">
        <v>304</v>
      </c>
      <c r="O17" s="22">
        <v>13</v>
      </c>
    </row>
    <row r="18" spans="1:15" ht="15.75" customHeight="1" thickBot="1" x14ac:dyDescent="0.3">
      <c r="A18" s="170">
        <v>14</v>
      </c>
      <c r="B18" s="171" t="s">
        <v>314</v>
      </c>
      <c r="C18" s="172" t="s">
        <v>25</v>
      </c>
      <c r="D18" s="171" t="s">
        <v>44</v>
      </c>
      <c r="E18" s="173">
        <v>228808</v>
      </c>
      <c r="F18" s="173">
        <v>372154</v>
      </c>
      <c r="G18" s="174">
        <v>0.78</v>
      </c>
      <c r="H18" s="107"/>
      <c r="I18" s="104"/>
      <c r="J18" s="105"/>
      <c r="K18" s="26"/>
      <c r="L18" s="22">
        <v>4</v>
      </c>
      <c r="M18" s="171" t="s">
        <v>19</v>
      </c>
      <c r="N18" s="178" t="s">
        <v>305</v>
      </c>
      <c r="O18" s="22">
        <v>14</v>
      </c>
    </row>
    <row r="19" spans="1:15" ht="15.75" customHeight="1" thickBot="1" x14ac:dyDescent="0.3">
      <c r="A19" s="170">
        <v>15</v>
      </c>
      <c r="B19" s="171" t="s">
        <v>33</v>
      </c>
      <c r="C19" s="172" t="s">
        <v>40</v>
      </c>
      <c r="D19" s="171" t="s">
        <v>44</v>
      </c>
      <c r="E19" s="173">
        <v>228215</v>
      </c>
      <c r="F19" s="173">
        <v>371804</v>
      </c>
      <c r="G19" s="174">
        <v>0.53</v>
      </c>
      <c r="H19" s="107"/>
      <c r="I19" s="260" t="s">
        <v>284</v>
      </c>
      <c r="J19" s="260"/>
      <c r="K19" s="35"/>
      <c r="L19" s="22">
        <v>6</v>
      </c>
      <c r="M19" s="171" t="s">
        <v>57</v>
      </c>
      <c r="N19" s="178" t="s">
        <v>307</v>
      </c>
      <c r="O19" s="22">
        <v>15</v>
      </c>
    </row>
    <row r="20" spans="1:15" ht="15.75" customHeight="1" thickBot="1" x14ac:dyDescent="0.3">
      <c r="A20" s="170">
        <v>16</v>
      </c>
      <c r="B20" s="171" t="s">
        <v>58</v>
      </c>
      <c r="C20" s="172" t="s">
        <v>40</v>
      </c>
      <c r="D20" s="171" t="s">
        <v>44</v>
      </c>
      <c r="E20" s="173">
        <v>226508</v>
      </c>
      <c r="F20" s="173">
        <v>370899</v>
      </c>
      <c r="G20" s="174">
        <v>0.6</v>
      </c>
      <c r="H20" s="107"/>
      <c r="I20" s="260" t="s">
        <v>329</v>
      </c>
      <c r="J20" s="260"/>
      <c r="K20" s="26"/>
      <c r="L20" s="22">
        <v>11</v>
      </c>
      <c r="M20" s="171" t="s">
        <v>29</v>
      </c>
      <c r="N20" s="178" t="s">
        <v>283</v>
      </c>
      <c r="O20" s="22">
        <v>16</v>
      </c>
    </row>
    <row r="21" spans="1:15" s="4" customFormat="1" ht="15.75" customHeight="1" thickBot="1" x14ac:dyDescent="0.3">
      <c r="A21" s="170">
        <v>17</v>
      </c>
      <c r="B21" s="171" t="s">
        <v>59</v>
      </c>
      <c r="C21" s="172" t="s">
        <v>40</v>
      </c>
      <c r="D21" s="171" t="s">
        <v>26</v>
      </c>
      <c r="E21" s="173">
        <v>226550</v>
      </c>
      <c r="F21" s="173">
        <v>370379</v>
      </c>
      <c r="G21" s="174">
        <v>0</v>
      </c>
      <c r="H21" s="107">
        <v>25</v>
      </c>
      <c r="I21" s="104"/>
      <c r="J21" s="105"/>
      <c r="K21" s="26"/>
      <c r="L21" s="22">
        <v>38</v>
      </c>
      <c r="M21" s="171" t="s">
        <v>181</v>
      </c>
      <c r="N21" s="178" t="s">
        <v>282</v>
      </c>
      <c r="O21" s="22">
        <v>17</v>
      </c>
    </row>
    <row r="22" spans="1:15" ht="13" thickBot="1" x14ac:dyDescent="0.3">
      <c r="A22" s="170">
        <v>18</v>
      </c>
      <c r="B22" s="171" t="s">
        <v>41</v>
      </c>
      <c r="C22" s="172" t="s">
        <v>40</v>
      </c>
      <c r="D22" s="171" t="s">
        <v>26</v>
      </c>
      <c r="E22" s="173">
        <v>227935</v>
      </c>
      <c r="F22" s="173">
        <v>371344</v>
      </c>
      <c r="G22" s="174">
        <v>0.31</v>
      </c>
      <c r="H22" s="107"/>
      <c r="I22" s="104"/>
      <c r="J22" s="105"/>
      <c r="K22" s="26"/>
      <c r="L22" s="22">
        <v>10</v>
      </c>
      <c r="M22" s="171" t="s">
        <v>28</v>
      </c>
      <c r="N22" s="178" t="s">
        <v>281</v>
      </c>
      <c r="O22" s="22">
        <v>18</v>
      </c>
    </row>
    <row r="23" spans="1:15" s="4" customFormat="1" ht="15.75" customHeight="1" thickBot="1" x14ac:dyDescent="0.3">
      <c r="A23" s="170">
        <v>19</v>
      </c>
      <c r="B23" s="171" t="s">
        <v>60</v>
      </c>
      <c r="C23" s="172" t="s">
        <v>42</v>
      </c>
      <c r="D23" s="171" t="s">
        <v>44</v>
      </c>
      <c r="E23" s="173">
        <v>227141</v>
      </c>
      <c r="F23" s="173">
        <v>372678</v>
      </c>
      <c r="G23" s="174">
        <v>0.43</v>
      </c>
      <c r="H23" s="107"/>
      <c r="I23" s="104"/>
      <c r="J23" s="105"/>
      <c r="K23" s="26"/>
      <c r="L23" s="22">
        <v>12</v>
      </c>
      <c r="M23" s="171" t="s">
        <v>30</v>
      </c>
      <c r="N23" s="178"/>
      <c r="O23" s="22">
        <v>19</v>
      </c>
    </row>
    <row r="24" spans="1:15" s="4" customFormat="1" ht="15.75" customHeight="1" thickBot="1" x14ac:dyDescent="0.3">
      <c r="A24" s="170">
        <v>20</v>
      </c>
      <c r="B24" s="171" t="s">
        <v>37</v>
      </c>
      <c r="C24" s="172" t="s">
        <v>42</v>
      </c>
      <c r="D24" s="171" t="s">
        <v>26</v>
      </c>
      <c r="E24" s="173">
        <v>227239</v>
      </c>
      <c r="F24" s="173">
        <v>372760</v>
      </c>
      <c r="G24" s="174"/>
      <c r="H24" s="107">
        <v>28</v>
      </c>
      <c r="I24" s="259" t="s">
        <v>73</v>
      </c>
      <c r="J24" s="259"/>
      <c r="K24" s="26"/>
      <c r="L24" s="22">
        <v>13</v>
      </c>
      <c r="M24" s="171" t="s">
        <v>31</v>
      </c>
      <c r="N24" s="178"/>
      <c r="O24" s="22">
        <v>20</v>
      </c>
    </row>
    <row r="25" spans="1:15" s="4" customFormat="1" ht="15.75" customHeight="1" thickBot="1" x14ac:dyDescent="0.3">
      <c r="A25" s="170">
        <v>21</v>
      </c>
      <c r="B25" s="171" t="s">
        <v>61</v>
      </c>
      <c r="C25" s="172" t="s">
        <v>43</v>
      </c>
      <c r="D25" s="171" t="s">
        <v>44</v>
      </c>
      <c r="E25" s="173">
        <v>228001</v>
      </c>
      <c r="F25" s="173">
        <v>374482</v>
      </c>
      <c r="G25" s="174">
        <v>0.79</v>
      </c>
      <c r="H25" s="107"/>
      <c r="I25" s="104"/>
      <c r="J25" s="105"/>
      <c r="K25" s="26"/>
      <c r="L25" s="22">
        <v>26</v>
      </c>
      <c r="M25" s="171" t="s">
        <v>62</v>
      </c>
      <c r="N25" s="178" t="s">
        <v>310</v>
      </c>
      <c r="O25" s="22">
        <v>21</v>
      </c>
    </row>
    <row r="26" spans="1:15" s="4" customFormat="1" ht="15.75" customHeight="1" thickBot="1" x14ac:dyDescent="0.3">
      <c r="A26" s="170">
        <v>22</v>
      </c>
      <c r="B26" s="171" t="s">
        <v>39</v>
      </c>
      <c r="C26" s="172" t="s">
        <v>43</v>
      </c>
      <c r="D26" s="171" t="s">
        <v>26</v>
      </c>
      <c r="E26" s="173">
        <v>227985</v>
      </c>
      <c r="F26" s="173">
        <v>374756</v>
      </c>
      <c r="G26" s="174">
        <v>0.95</v>
      </c>
      <c r="H26" s="107"/>
      <c r="I26" s="104"/>
      <c r="J26" s="105"/>
      <c r="K26" s="26"/>
      <c r="L26" s="22">
        <v>23</v>
      </c>
      <c r="M26" s="171" t="s">
        <v>49</v>
      </c>
      <c r="N26" s="179" t="s">
        <v>309</v>
      </c>
      <c r="O26" s="22">
        <v>22</v>
      </c>
    </row>
    <row r="27" spans="1:15" ht="13" thickBot="1" x14ac:dyDescent="0.3">
      <c r="A27" s="170">
        <v>23</v>
      </c>
      <c r="B27" s="171" t="s">
        <v>49</v>
      </c>
      <c r="C27" s="172" t="s">
        <v>25</v>
      </c>
      <c r="D27" s="171" t="s">
        <v>44</v>
      </c>
      <c r="E27" s="173">
        <v>230129</v>
      </c>
      <c r="F27" s="173">
        <v>373872</v>
      </c>
      <c r="G27" s="174">
        <v>0.72</v>
      </c>
      <c r="H27" s="107"/>
      <c r="I27" s="104"/>
      <c r="J27" s="105"/>
      <c r="K27" s="26"/>
      <c r="L27" s="22">
        <v>36</v>
      </c>
      <c r="M27" s="171" t="s">
        <v>90</v>
      </c>
      <c r="N27" s="178" t="s">
        <v>312</v>
      </c>
      <c r="O27" s="22">
        <v>23</v>
      </c>
    </row>
    <row r="28" spans="1:15" ht="15.75" customHeight="1" thickBot="1" x14ac:dyDescent="0.3">
      <c r="A28" s="170">
        <v>24</v>
      </c>
      <c r="B28" s="171" t="s">
        <v>50</v>
      </c>
      <c r="C28" s="172" t="s">
        <v>42</v>
      </c>
      <c r="D28" s="171" t="s">
        <v>26</v>
      </c>
      <c r="E28" s="173">
        <v>226896</v>
      </c>
      <c r="F28" s="173">
        <v>371931</v>
      </c>
      <c r="G28" s="174">
        <v>0</v>
      </c>
      <c r="H28" s="107">
        <v>32</v>
      </c>
      <c r="I28" s="104"/>
      <c r="J28" s="105"/>
      <c r="K28" s="26"/>
      <c r="L28" s="22">
        <v>14</v>
      </c>
      <c r="M28" s="171" t="s">
        <v>314</v>
      </c>
      <c r="N28" s="178"/>
      <c r="O28" s="22">
        <v>24</v>
      </c>
    </row>
    <row r="29" spans="1:15" s="4" customFormat="1" ht="15.75" customHeight="1" thickBot="1" x14ac:dyDescent="0.3">
      <c r="A29" s="170">
        <v>25</v>
      </c>
      <c r="B29" s="171" t="s">
        <v>51</v>
      </c>
      <c r="C29" s="172" t="s">
        <v>42</v>
      </c>
      <c r="D29" s="171" t="s">
        <v>44</v>
      </c>
      <c r="E29" s="173">
        <v>226897</v>
      </c>
      <c r="F29" s="173">
        <v>371914</v>
      </c>
      <c r="G29" s="174">
        <v>0.51</v>
      </c>
      <c r="H29" s="107">
        <v>11</v>
      </c>
      <c r="I29" s="261" t="s">
        <v>293</v>
      </c>
      <c r="J29" s="262"/>
      <c r="K29" s="26"/>
      <c r="L29" s="22">
        <v>18</v>
      </c>
      <c r="M29" s="171" t="s">
        <v>41</v>
      </c>
      <c r="N29" s="183" t="s">
        <v>316</v>
      </c>
      <c r="O29" s="22">
        <v>25</v>
      </c>
    </row>
    <row r="30" spans="1:15" ht="15.75" customHeight="1" thickBot="1" x14ac:dyDescent="0.3">
      <c r="A30" s="170">
        <v>26</v>
      </c>
      <c r="B30" s="171" t="s">
        <v>62</v>
      </c>
      <c r="C30" s="172" t="s">
        <v>65</v>
      </c>
      <c r="D30" s="171" t="s">
        <v>26</v>
      </c>
      <c r="E30" s="173">
        <v>230865</v>
      </c>
      <c r="F30" s="173">
        <v>374057</v>
      </c>
      <c r="G30" s="174">
        <v>0.16</v>
      </c>
      <c r="H30" s="107" t="s">
        <v>46</v>
      </c>
      <c r="I30" s="104"/>
      <c r="J30" s="105"/>
      <c r="K30" s="26"/>
      <c r="L30" s="22">
        <v>39</v>
      </c>
      <c r="M30" s="171" t="s">
        <v>187</v>
      </c>
      <c r="N30" s="183" t="s">
        <v>317</v>
      </c>
      <c r="O30" s="22">
        <v>26</v>
      </c>
    </row>
    <row r="31" spans="1:15" ht="15.75" customHeight="1" thickBot="1" x14ac:dyDescent="0.3">
      <c r="A31" s="170">
        <v>27</v>
      </c>
      <c r="B31" s="171" t="s">
        <v>63</v>
      </c>
      <c r="C31" s="172" t="s">
        <v>66</v>
      </c>
      <c r="D31" s="171" t="s">
        <v>44</v>
      </c>
      <c r="E31" s="173">
        <v>233304</v>
      </c>
      <c r="F31" s="173">
        <v>377094</v>
      </c>
      <c r="G31" s="174">
        <v>0.47</v>
      </c>
      <c r="H31" s="107">
        <v>10</v>
      </c>
      <c r="I31" s="260" t="s">
        <v>284</v>
      </c>
      <c r="J31" s="260"/>
      <c r="K31" s="26"/>
      <c r="L31" s="22">
        <v>17</v>
      </c>
      <c r="M31" s="171" t="s">
        <v>59</v>
      </c>
      <c r="N31" s="178" t="s">
        <v>308</v>
      </c>
      <c r="O31" s="22">
        <v>27</v>
      </c>
    </row>
    <row r="32" spans="1:15" ht="15.75" customHeight="1" thickBot="1" x14ac:dyDescent="0.3">
      <c r="A32" s="170">
        <v>28</v>
      </c>
      <c r="B32" s="171" t="s">
        <v>52</v>
      </c>
      <c r="C32" s="172" t="s">
        <v>66</v>
      </c>
      <c r="D32" s="171" t="s">
        <v>26</v>
      </c>
      <c r="E32" s="173">
        <v>233542</v>
      </c>
      <c r="F32" s="173">
        <v>376630</v>
      </c>
      <c r="G32" s="174">
        <v>0.27</v>
      </c>
      <c r="H32" s="107">
        <v>54</v>
      </c>
      <c r="I32" s="259" t="s">
        <v>127</v>
      </c>
      <c r="J32" s="259"/>
      <c r="K32" s="26"/>
      <c r="L32" s="22">
        <v>24</v>
      </c>
      <c r="M32" s="171" t="s">
        <v>50</v>
      </c>
      <c r="N32" s="178"/>
      <c r="O32" s="22">
        <v>28</v>
      </c>
    </row>
    <row r="33" spans="1:15" ht="15.75" customHeight="1" thickBot="1" x14ac:dyDescent="0.3">
      <c r="A33" s="170">
        <v>29</v>
      </c>
      <c r="B33" s="171" t="s">
        <v>106</v>
      </c>
      <c r="C33" s="172" t="s">
        <v>67</v>
      </c>
      <c r="D33" s="171" t="s">
        <v>44</v>
      </c>
      <c r="E33" s="173">
        <v>234045</v>
      </c>
      <c r="F33" s="173">
        <v>378793</v>
      </c>
      <c r="G33" s="174">
        <v>0.28000000000000003</v>
      </c>
      <c r="H33" s="107" t="s">
        <v>46</v>
      </c>
      <c r="I33" s="104"/>
      <c r="J33" s="105"/>
      <c r="K33" s="26"/>
      <c r="L33" s="22">
        <v>19</v>
      </c>
      <c r="M33" s="171" t="s">
        <v>60</v>
      </c>
      <c r="N33" s="178" t="s">
        <v>313</v>
      </c>
      <c r="O33" s="22">
        <v>29</v>
      </c>
    </row>
    <row r="34" spans="1:15" ht="15.75" customHeight="1" thickBot="1" x14ac:dyDescent="0.3">
      <c r="A34" s="170">
        <v>30</v>
      </c>
      <c r="B34" s="171" t="s">
        <v>64</v>
      </c>
      <c r="C34" s="172" t="s">
        <v>67</v>
      </c>
      <c r="D34" s="171" t="s">
        <v>44</v>
      </c>
      <c r="E34" s="173">
        <v>233269</v>
      </c>
      <c r="F34" s="173">
        <v>379859</v>
      </c>
      <c r="G34" s="174">
        <v>0.37</v>
      </c>
      <c r="H34" s="107" t="s">
        <v>46</v>
      </c>
      <c r="I34" s="104"/>
      <c r="J34" s="105"/>
      <c r="K34" s="26"/>
      <c r="L34" s="22">
        <v>33</v>
      </c>
      <c r="M34" s="171" t="s">
        <v>56</v>
      </c>
      <c r="N34" s="178" t="s">
        <v>311</v>
      </c>
      <c r="O34" s="22">
        <v>30</v>
      </c>
    </row>
    <row r="35" spans="1:15" ht="15.75" customHeight="1" thickBot="1" x14ac:dyDescent="0.3">
      <c r="A35" s="170">
        <v>31</v>
      </c>
      <c r="B35" s="171" t="s">
        <v>107</v>
      </c>
      <c r="C35" s="172" t="s">
        <v>68</v>
      </c>
      <c r="D35" s="171" t="s">
        <v>44</v>
      </c>
      <c r="E35" s="173">
        <v>231370</v>
      </c>
      <c r="F35" s="173">
        <v>376354</v>
      </c>
      <c r="G35" s="174">
        <v>0.6</v>
      </c>
      <c r="H35" s="107" t="s">
        <v>46</v>
      </c>
      <c r="I35" s="104"/>
      <c r="J35" s="105"/>
      <c r="K35" s="26"/>
    </row>
    <row r="36" spans="1:15" ht="13" thickBot="1" x14ac:dyDescent="0.3">
      <c r="A36" s="170">
        <v>32</v>
      </c>
      <c r="B36" s="171" t="s">
        <v>55</v>
      </c>
      <c r="C36" s="172" t="s">
        <v>68</v>
      </c>
      <c r="D36" s="171" t="s">
        <v>26</v>
      </c>
      <c r="E36" s="173">
        <v>230325</v>
      </c>
      <c r="F36" s="173">
        <v>376380</v>
      </c>
      <c r="G36" s="174">
        <v>0.24</v>
      </c>
      <c r="H36" s="107" t="s">
        <v>46</v>
      </c>
      <c r="I36" s="104"/>
      <c r="J36" s="105"/>
      <c r="K36" s="26"/>
    </row>
    <row r="37" spans="1:15" ht="15.75" customHeight="1" thickBot="1" x14ac:dyDescent="0.3">
      <c r="A37" s="170">
        <v>33</v>
      </c>
      <c r="B37" s="171" t="s">
        <v>56</v>
      </c>
      <c r="C37" s="172" t="s">
        <v>42</v>
      </c>
      <c r="D37" s="171" t="s">
        <v>26</v>
      </c>
      <c r="E37" s="173">
        <v>227193</v>
      </c>
      <c r="F37" s="173">
        <v>373134</v>
      </c>
      <c r="G37" s="174">
        <v>0.35</v>
      </c>
      <c r="H37" s="107" t="s">
        <v>46</v>
      </c>
      <c r="I37" s="104"/>
      <c r="J37" s="105"/>
      <c r="K37" s="26"/>
    </row>
    <row r="38" spans="1:15" ht="15.75" customHeight="1" thickBot="1" x14ac:dyDescent="0.3">
      <c r="A38" s="170">
        <v>34</v>
      </c>
      <c r="B38" s="171" t="s">
        <v>81</v>
      </c>
      <c r="C38" s="172" t="s">
        <v>43</v>
      </c>
      <c r="D38" s="171" t="s">
        <v>26</v>
      </c>
      <c r="E38" s="173">
        <v>227206</v>
      </c>
      <c r="F38" s="173">
        <v>374938</v>
      </c>
      <c r="G38" s="174">
        <v>0.45</v>
      </c>
      <c r="H38" s="107" t="s">
        <v>46</v>
      </c>
      <c r="I38" s="104"/>
      <c r="J38" s="105"/>
      <c r="K38" s="51"/>
      <c r="L38" s="4"/>
      <c r="M38" s="4"/>
      <c r="N38" s="4"/>
      <c r="O38" s="4"/>
    </row>
    <row r="39" spans="1:15" s="4" customFormat="1" ht="15.75" customHeight="1" thickBot="1" x14ac:dyDescent="0.3">
      <c r="A39" s="170">
        <v>35</v>
      </c>
      <c r="B39" s="171" t="s">
        <v>89</v>
      </c>
      <c r="C39" s="172" t="s">
        <v>43</v>
      </c>
      <c r="D39" s="171" t="s">
        <v>26</v>
      </c>
      <c r="E39" s="173">
        <v>230121</v>
      </c>
      <c r="F39" s="173">
        <v>375557</v>
      </c>
      <c r="G39" s="174">
        <v>0.31</v>
      </c>
      <c r="H39" s="107" t="s">
        <v>46</v>
      </c>
      <c r="I39" s="259" t="s">
        <v>87</v>
      </c>
      <c r="J39" s="259"/>
      <c r="K39" s="51"/>
    </row>
    <row r="40" spans="1:15" s="4" customFormat="1" ht="15.75" customHeight="1" thickBot="1" x14ac:dyDescent="0.3">
      <c r="A40" s="170">
        <v>36</v>
      </c>
      <c r="B40" s="171" t="s">
        <v>90</v>
      </c>
      <c r="C40" s="172" t="s">
        <v>43</v>
      </c>
      <c r="D40" s="171" t="s">
        <v>26</v>
      </c>
      <c r="E40" s="173">
        <v>230506</v>
      </c>
      <c r="F40" s="173">
        <v>374383</v>
      </c>
      <c r="G40" s="174">
        <v>0.3</v>
      </c>
      <c r="H40" s="107" t="s">
        <v>46</v>
      </c>
      <c r="I40" s="104"/>
      <c r="J40" s="105"/>
      <c r="K40" s="35"/>
      <c r="L40"/>
      <c r="M40"/>
      <c r="N40"/>
      <c r="O40"/>
    </row>
    <row r="41" spans="1:15" ht="15.75" customHeight="1" thickBot="1" x14ac:dyDescent="0.3">
      <c r="A41" s="170">
        <v>37</v>
      </c>
      <c r="B41" s="171" t="s">
        <v>114</v>
      </c>
      <c r="C41" s="172" t="s">
        <v>43</v>
      </c>
      <c r="D41" s="171" t="s">
        <v>26</v>
      </c>
      <c r="E41" s="173">
        <v>230121</v>
      </c>
      <c r="F41" s="173">
        <v>375557</v>
      </c>
      <c r="G41" s="174">
        <v>0</v>
      </c>
      <c r="H41" s="107" t="s">
        <v>46</v>
      </c>
      <c r="I41" s="259" t="s">
        <v>87</v>
      </c>
      <c r="J41" s="259"/>
      <c r="K41" s="35"/>
    </row>
    <row r="42" spans="1:15" ht="13" thickBot="1" x14ac:dyDescent="0.3">
      <c r="A42" s="170">
        <v>38</v>
      </c>
      <c r="B42" s="171" t="s">
        <v>181</v>
      </c>
      <c r="C42" s="172" t="s">
        <v>25</v>
      </c>
      <c r="D42" s="171" t="s">
        <v>26</v>
      </c>
      <c r="E42" s="173">
        <v>229350</v>
      </c>
      <c r="F42" s="173">
        <v>372636</v>
      </c>
      <c r="G42" s="174">
        <v>0.75</v>
      </c>
      <c r="H42" s="107"/>
      <c r="I42" s="104"/>
      <c r="J42" s="105"/>
      <c r="K42" s="35"/>
    </row>
    <row r="43" spans="1:15" x14ac:dyDescent="0.25">
      <c r="A43" s="170">
        <v>39</v>
      </c>
      <c r="B43" s="171" t="s">
        <v>187</v>
      </c>
      <c r="C43" s="172" t="s">
        <v>40</v>
      </c>
      <c r="D43" s="171" t="s">
        <v>26</v>
      </c>
      <c r="E43" s="173">
        <v>227930</v>
      </c>
      <c r="F43" s="173">
        <v>371350</v>
      </c>
      <c r="G43" s="174">
        <v>0.34</v>
      </c>
      <c r="H43" s="107"/>
      <c r="I43" s="104"/>
      <c r="J43" s="105"/>
      <c r="K43" s="35"/>
    </row>
    <row r="44" spans="1:15" ht="13" thickBot="1" x14ac:dyDescent="0.3">
      <c r="A44" s="180">
        <v>40</v>
      </c>
      <c r="B44" s="181" t="s">
        <v>260</v>
      </c>
      <c r="C44" s="181" t="s">
        <v>43</v>
      </c>
      <c r="D44" s="182" t="s">
        <v>26</v>
      </c>
      <c r="E44" s="107">
        <v>227981</v>
      </c>
      <c r="F44" s="107">
        <v>374756</v>
      </c>
      <c r="G44" s="64">
        <v>0.2</v>
      </c>
      <c r="H44" s="91"/>
      <c r="I44" s="108"/>
      <c r="J44" s="108"/>
      <c r="K44" s="64"/>
    </row>
  </sheetData>
  <mergeCells count="10">
    <mergeCell ref="I24:J24"/>
    <mergeCell ref="I32:J32"/>
    <mergeCell ref="I39:J39"/>
    <mergeCell ref="I41:J41"/>
    <mergeCell ref="I9:J9"/>
    <mergeCell ref="I13:J13"/>
    <mergeCell ref="I19:J19"/>
    <mergeCell ref="I31:J31"/>
    <mergeCell ref="I29:J29"/>
    <mergeCell ref="I20:J20"/>
  </mergeCells>
  <pageMargins left="0.70866141732283472" right="0.70866141732283472" top="0.74803149606299213" bottom="0.74803149606299213" header="0.31496062992125984" footer="0.31496062992125984"/>
  <pageSetup scale="92" fitToHeight="0" orientation="landscape" r:id="rId1"/>
  <colBreaks count="1" manualBreakCount="1">
    <brk id="10" max="1048575" man="1"/>
  </colBreaks>
  <ignoredErrors>
    <ignoredError sqref="P14:IV14 P15:IV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159</vt:i4>
      </vt:variant>
      <vt:variant>
        <vt:lpstr>Rangos con nombre</vt:lpstr>
      </vt:variant>
      <vt:variant>
        <vt:i4>54</vt:i4>
      </vt:variant>
    </vt:vector>
  </HeadingPairs>
  <TitlesOfParts>
    <vt:vector size="213" baseType="lpstr">
      <vt:lpstr>Junio 2012</vt:lpstr>
      <vt:lpstr>Julio 2012</vt:lpstr>
      <vt:lpstr>Agosto 2012</vt:lpstr>
      <vt:lpstr>Setiembre 2012</vt:lpstr>
      <vt:lpstr>Octubre 2012</vt:lpstr>
      <vt:lpstr>Noviembre 2012</vt:lpstr>
      <vt:lpstr>Diciembre 2012</vt:lpstr>
      <vt:lpstr>Enero 2013</vt:lpstr>
      <vt:lpstr>Febrero 2013</vt:lpstr>
      <vt:lpstr>Marzo 2013</vt:lpstr>
      <vt:lpstr>Abril 2013</vt:lpstr>
      <vt:lpstr>Mayo 2013</vt:lpstr>
      <vt:lpstr>Junio 2013</vt:lpstr>
      <vt:lpstr>Julio 2013</vt:lpstr>
      <vt:lpstr>agosto 2013</vt:lpstr>
      <vt:lpstr>Setiembre 2013</vt:lpstr>
      <vt:lpstr>octubre 2013</vt:lpstr>
      <vt:lpstr>Noviembre 2013</vt:lpstr>
      <vt:lpstr>diciembre 2013</vt:lpstr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Setiembre 2014</vt:lpstr>
      <vt:lpstr>Octubre 2014</vt:lpstr>
      <vt:lpstr>Noviembre 2014</vt:lpstr>
      <vt:lpstr>Diciembre 2014</vt:lpstr>
      <vt:lpstr>Enero 2015</vt:lpstr>
      <vt:lpstr>Febrero 2015</vt:lpstr>
      <vt:lpstr>Marzo 2015</vt:lpstr>
      <vt:lpstr>Abril 2015</vt:lpstr>
      <vt:lpstr>Mayo 2015</vt:lpstr>
      <vt:lpstr>Junio 2015</vt:lpstr>
      <vt:lpstr>Julio 2015</vt:lpstr>
      <vt:lpstr>Agosto 2015</vt:lpstr>
      <vt:lpstr>setiembre 2015</vt:lpstr>
      <vt:lpstr>octubre 2015</vt:lpstr>
      <vt:lpstr>Noviembre 2015</vt:lpstr>
      <vt:lpstr>Diciembre 2015</vt:lpstr>
      <vt:lpstr>Enero 2016</vt:lpstr>
      <vt:lpstr>Febrero 2016</vt:lpstr>
      <vt:lpstr>Marzo 2016</vt:lpstr>
      <vt:lpstr>Abril 2016</vt:lpstr>
      <vt:lpstr>Mayo 2016</vt:lpstr>
      <vt:lpstr>Junio 2016</vt:lpstr>
      <vt:lpstr>Julio 2016</vt:lpstr>
      <vt:lpstr>Agosto 2016</vt:lpstr>
      <vt:lpstr>Setiembre 2016</vt:lpstr>
      <vt:lpstr>Octubre 2016</vt:lpstr>
      <vt:lpstr>Noviembre 2016</vt:lpstr>
      <vt:lpstr>Diciembre 2016</vt:lpstr>
      <vt:lpstr>Enero 2017</vt:lpstr>
      <vt:lpstr>Febrero 2017</vt:lpstr>
      <vt:lpstr>Marzo 2017</vt:lpstr>
      <vt:lpstr>Abril 2017</vt:lpstr>
      <vt:lpstr>Mayo 2017</vt:lpstr>
      <vt:lpstr>Junio 2017</vt:lpstr>
      <vt:lpstr>Julio 2017</vt:lpstr>
      <vt:lpstr>Agosto 2017</vt:lpstr>
      <vt:lpstr>Setiembre 2017</vt:lpstr>
      <vt:lpstr>Octubre 2017</vt:lpstr>
      <vt:lpstr>Noviembre 2017</vt:lpstr>
      <vt:lpstr>Diciembre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Setiembre 2019</vt:lpstr>
      <vt:lpstr>Octubre 2019</vt:lpstr>
      <vt:lpstr>Noviembre 2019</vt:lpstr>
      <vt:lpstr>Diciembre 2019</vt:lpstr>
      <vt:lpstr>Enero 2020</vt:lpstr>
      <vt:lpstr>Febrero 2020</vt:lpstr>
      <vt:lpstr>Marzo 2020</vt:lpstr>
      <vt:lpstr>Abril 2020</vt:lpstr>
      <vt:lpstr>Mayo 2020</vt:lpstr>
      <vt:lpstr>Junio 2020</vt:lpstr>
      <vt:lpstr>Julio 2020</vt:lpstr>
      <vt:lpstr>Agosto 2020</vt:lpstr>
      <vt:lpstr>Setiembre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Mayo 2021</vt:lpstr>
      <vt:lpstr>Junio 2021</vt:lpstr>
      <vt:lpstr>Julio 2021</vt:lpstr>
      <vt:lpstr>Agosto 2021</vt:lpstr>
      <vt:lpstr>Setiembre 2021</vt:lpstr>
      <vt:lpstr>Octubre 2021</vt:lpstr>
      <vt:lpstr>Noviembre 2021</vt:lpstr>
      <vt:lpstr>Diciembre 2021</vt:lpstr>
      <vt:lpstr>Enero 2022</vt:lpstr>
      <vt:lpstr>Febrero 2022</vt:lpstr>
      <vt:lpstr>Marzo 2022</vt:lpstr>
      <vt:lpstr>Abril 2022</vt:lpstr>
      <vt:lpstr>Mayo 2022</vt:lpstr>
      <vt:lpstr>Junio 2022</vt:lpstr>
      <vt:lpstr>Julio 2022</vt:lpstr>
      <vt:lpstr>Agosto 2022</vt:lpstr>
      <vt:lpstr>Setiembre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Total Datos</vt:lpstr>
      <vt:lpstr>Datos Grafico</vt:lpstr>
      <vt:lpstr>Graficos</vt:lpstr>
      <vt:lpstr>PARA GIRA</vt:lpstr>
      <vt:lpstr>'Abril 2013'!Área_de_impresión</vt:lpstr>
      <vt:lpstr>'Abril 2014'!Área_de_impresión</vt:lpstr>
      <vt:lpstr>'Abril 2015'!Área_de_impresión</vt:lpstr>
      <vt:lpstr>'Abril 2016'!Área_de_impresión</vt:lpstr>
      <vt:lpstr>'Agosto 2012'!Área_de_impresión</vt:lpstr>
      <vt:lpstr>'agosto 2013'!Área_de_impresión</vt:lpstr>
      <vt:lpstr>'Agosto 2014'!Área_de_impresión</vt:lpstr>
      <vt:lpstr>'Agosto 2015'!Área_de_impresión</vt:lpstr>
      <vt:lpstr>'Agosto 2016'!Área_de_impresión</vt:lpstr>
      <vt:lpstr>'Diciembre 2012'!Área_de_impresión</vt:lpstr>
      <vt:lpstr>'diciembre 2013'!Área_de_impresión</vt:lpstr>
      <vt:lpstr>'Diciembre 2014'!Área_de_impresión</vt:lpstr>
      <vt:lpstr>'Diciembre 2015'!Área_de_impresión</vt:lpstr>
      <vt:lpstr>'Enero 2013'!Área_de_impresión</vt:lpstr>
      <vt:lpstr>'enero 2014'!Área_de_impresión</vt:lpstr>
      <vt:lpstr>'Enero 2015'!Área_de_impresión</vt:lpstr>
      <vt:lpstr>'Enero 2016'!Área_de_impresión</vt:lpstr>
      <vt:lpstr>'Febrero 2013'!Área_de_impresión</vt:lpstr>
      <vt:lpstr>'febrero 2014'!Área_de_impresión</vt:lpstr>
      <vt:lpstr>'Febrero 2015'!Área_de_impresión</vt:lpstr>
      <vt:lpstr>'Febrero 2016'!Área_de_impresión</vt:lpstr>
      <vt:lpstr>Graficos!Área_de_impresión</vt:lpstr>
      <vt:lpstr>'Julio 2012'!Área_de_impresión</vt:lpstr>
      <vt:lpstr>'Julio 2013'!Área_de_impresión</vt:lpstr>
      <vt:lpstr>'Julio 2014'!Área_de_impresión</vt:lpstr>
      <vt:lpstr>'Julio 2015'!Área_de_impresión</vt:lpstr>
      <vt:lpstr>'Julio 2016'!Área_de_impresión</vt:lpstr>
      <vt:lpstr>'Junio 2012'!Área_de_impresión</vt:lpstr>
      <vt:lpstr>'Junio 2013'!Área_de_impresión</vt:lpstr>
      <vt:lpstr>'Junio 2014'!Área_de_impresión</vt:lpstr>
      <vt:lpstr>'Junio 2015'!Área_de_impresión</vt:lpstr>
      <vt:lpstr>'Junio 2016'!Área_de_impresión</vt:lpstr>
      <vt:lpstr>'Marzo 2013'!Área_de_impresión</vt:lpstr>
      <vt:lpstr>'marzo 2014'!Área_de_impresión</vt:lpstr>
      <vt:lpstr>'Marzo 2015'!Área_de_impresión</vt:lpstr>
      <vt:lpstr>'Marzo 2016'!Área_de_impresión</vt:lpstr>
      <vt:lpstr>'Mayo 2013'!Área_de_impresión</vt:lpstr>
      <vt:lpstr>'mayo 2014'!Área_de_impresión</vt:lpstr>
      <vt:lpstr>'Mayo 2015'!Área_de_impresión</vt:lpstr>
      <vt:lpstr>'Mayo 2016'!Área_de_impresión</vt:lpstr>
      <vt:lpstr>'Noviembre 2012'!Área_de_impresión</vt:lpstr>
      <vt:lpstr>'Noviembre 2013'!Área_de_impresión</vt:lpstr>
      <vt:lpstr>'Noviembre 2014'!Área_de_impresión</vt:lpstr>
      <vt:lpstr>'Noviembre 2015'!Área_de_impresión</vt:lpstr>
      <vt:lpstr>'Octubre 2012'!Área_de_impresión</vt:lpstr>
      <vt:lpstr>'octubre 2013'!Área_de_impresión</vt:lpstr>
      <vt:lpstr>'Octubre 2014'!Área_de_impresión</vt:lpstr>
      <vt:lpstr>'octubre 2015'!Área_de_impresión</vt:lpstr>
      <vt:lpstr>'PARA GIRA'!Área_de_impresión</vt:lpstr>
      <vt:lpstr>'Setiembre 2012'!Área_de_impresión</vt:lpstr>
      <vt:lpstr>'Setiembre 2013'!Área_de_impresión</vt:lpstr>
      <vt:lpstr>'Setiembre 2014'!Área_de_impresión</vt:lpstr>
      <vt:lpstr>'setiembre 2015'!Área_de_impresión</vt:lpstr>
      <vt:lpstr>'Setiembre 2016'!Área_de_impresión</vt:lpstr>
    </vt:vector>
  </TitlesOfParts>
  <Company>SENARA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rramirez</dc:creator>
  <cp:lastModifiedBy>Jose Manuel Jimenez Murillo</cp:lastModifiedBy>
  <cp:lastPrinted>2024-11-25T14:19:13Z</cp:lastPrinted>
  <dcterms:created xsi:type="dcterms:W3CDTF">2011-05-10T15:42:02Z</dcterms:created>
  <dcterms:modified xsi:type="dcterms:W3CDTF">2025-05-02T16:26:08Z</dcterms:modified>
</cp:coreProperties>
</file>